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июль" sheetId="1" r:id="rId1"/>
    <sheet name="август" sheetId="2" r:id="rId2"/>
    <sheet name="сентябрь" sheetId="3" r:id="rId3"/>
    <sheet name="октябрь" sheetId="4" r:id="rId4"/>
  </sheets>
  <definedNames>
    <definedName name="_xlnm._FilterDatabase" localSheetId="1" hidden="1">август!$A$4:$AQ$4</definedName>
    <definedName name="_xlnm._FilterDatabase" localSheetId="0" hidden="1">июль!$A$4:$AH$46</definedName>
  </definedNames>
  <calcPr calcId="125725"/>
</workbook>
</file>

<file path=xl/calcChain.xml><?xml version="1.0" encoding="utf-8"?>
<calcChain xmlns="http://schemas.openxmlformats.org/spreadsheetml/2006/main">
  <c r="K44" i="4"/>
  <c r="J44"/>
  <c r="E44"/>
  <c r="BK43"/>
  <c r="BG43"/>
  <c r="AZ43"/>
  <c r="AV43"/>
  <c r="AP43"/>
  <c r="AL43"/>
  <c r="AF43"/>
  <c r="X43"/>
  <c r="Q43"/>
  <c r="S43" s="1"/>
  <c r="O43"/>
  <c r="L43"/>
  <c r="N43" s="1"/>
  <c r="P43" s="1"/>
  <c r="BJ42"/>
  <c r="BI42"/>
  <c r="BH42"/>
  <c r="AY42"/>
  <c r="AX42"/>
  <c r="AW42"/>
  <c r="AM42"/>
  <c r="AN42" s="1"/>
  <c r="AO42" s="1"/>
  <c r="AD42"/>
  <c r="AC42"/>
  <c r="AB42"/>
  <c r="AA42"/>
  <c r="Y42"/>
  <c r="L42"/>
  <c r="BJ41"/>
  <c r="BI41"/>
  <c r="BH41"/>
  <c r="AY41"/>
  <c r="AX41"/>
  <c r="AW41"/>
  <c r="AM41"/>
  <c r="AN41" s="1"/>
  <c r="AO41" s="1"/>
  <c r="AD41"/>
  <c r="AC41"/>
  <c r="AB41"/>
  <c r="AA41"/>
  <c r="Y41"/>
  <c r="L41"/>
  <c r="BJ40"/>
  <c r="BI40"/>
  <c r="BH40"/>
  <c r="AY40"/>
  <c r="AX40"/>
  <c r="AW40"/>
  <c r="AM40"/>
  <c r="AN40" s="1"/>
  <c r="AO40" s="1"/>
  <c r="AD40"/>
  <c r="AC40"/>
  <c r="AB40"/>
  <c r="AA40"/>
  <c r="Y40"/>
  <c r="L40"/>
  <c r="BJ39"/>
  <c r="BI39"/>
  <c r="BH39"/>
  <c r="AY39"/>
  <c r="AX39"/>
  <c r="AW39"/>
  <c r="AM39"/>
  <c r="AN39" s="1"/>
  <c r="AO39" s="1"/>
  <c r="AD39"/>
  <c r="AC39"/>
  <c r="AB39"/>
  <c r="AA39"/>
  <c r="Y39"/>
  <c r="L39"/>
  <c r="BJ38"/>
  <c r="BI38"/>
  <c r="BH38"/>
  <c r="AY38"/>
  <c r="AX38"/>
  <c r="AW38"/>
  <c r="AM38"/>
  <c r="AN38" s="1"/>
  <c r="AO38" s="1"/>
  <c r="AD38"/>
  <c r="AC38"/>
  <c r="AB38"/>
  <c r="AA38"/>
  <c r="Y38"/>
  <c r="L38"/>
  <c r="BJ37"/>
  <c r="BI37"/>
  <c r="BH37"/>
  <c r="AY37"/>
  <c r="AX37"/>
  <c r="AW37"/>
  <c r="AM37"/>
  <c r="AN37" s="1"/>
  <c r="AO37" s="1"/>
  <c r="AD37"/>
  <c r="AC37"/>
  <c r="AB37"/>
  <c r="AA37"/>
  <c r="Y37"/>
  <c r="L37"/>
  <c r="BJ36"/>
  <c r="BI36"/>
  <c r="BH36"/>
  <c r="AY36"/>
  <c r="AX36"/>
  <c r="AW36"/>
  <c r="AM36"/>
  <c r="AN36" s="1"/>
  <c r="AO36" s="1"/>
  <c r="AD36"/>
  <c r="AC36"/>
  <c r="AB36"/>
  <c r="AA36"/>
  <c r="Y36"/>
  <c r="L36"/>
  <c r="BJ35"/>
  <c r="BI35"/>
  <c r="BH35"/>
  <c r="AY35"/>
  <c r="AX35"/>
  <c r="AW35"/>
  <c r="AM35"/>
  <c r="AN35" s="1"/>
  <c r="AO35" s="1"/>
  <c r="AD35"/>
  <c r="AC35"/>
  <c r="AB35"/>
  <c r="Y35"/>
  <c r="R35"/>
  <c r="R44" s="1"/>
  <c r="P35"/>
  <c r="O35"/>
  <c r="Q35" s="1"/>
  <c r="S35" s="1"/>
  <c r="N35"/>
  <c r="L35"/>
  <c r="BI34"/>
  <c r="BJ34" s="1"/>
  <c r="BH34"/>
  <c r="AY34"/>
  <c r="AX34"/>
  <c r="AW34"/>
  <c r="AO34"/>
  <c r="AN34"/>
  <c r="AM34"/>
  <c r="AC34"/>
  <c r="AE34" s="1"/>
  <c r="AB34"/>
  <c r="AD34" s="1"/>
  <c r="AA34"/>
  <c r="Y34"/>
  <c r="O34"/>
  <c r="N34"/>
  <c r="P34" s="1"/>
  <c r="M34"/>
  <c r="L34"/>
  <c r="BI33"/>
  <c r="BJ33" s="1"/>
  <c r="BH33"/>
  <c r="AX33"/>
  <c r="AY33" s="1"/>
  <c r="AW33"/>
  <c r="AO33"/>
  <c r="AN33"/>
  <c r="AM33"/>
  <c r="AC33"/>
  <c r="AE33" s="1"/>
  <c r="AB33"/>
  <c r="AD33" s="1"/>
  <c r="AA33"/>
  <c r="Y33"/>
  <c r="O33"/>
  <c r="N33"/>
  <c r="P33" s="1"/>
  <c r="M33"/>
  <c r="L33"/>
  <c r="BI32"/>
  <c r="BJ32" s="1"/>
  <c r="BH32"/>
  <c r="AX32"/>
  <c r="AY32" s="1"/>
  <c r="AW32"/>
  <c r="AO32"/>
  <c r="AN32"/>
  <c r="AM32"/>
  <c r="AC32"/>
  <c r="AB32"/>
  <c r="AD32" s="1"/>
  <c r="AA32"/>
  <c r="Y32"/>
  <c r="S32"/>
  <c r="O32"/>
  <c r="Q32" s="1"/>
  <c r="N32"/>
  <c r="P32" s="1"/>
  <c r="M32"/>
  <c r="L32"/>
  <c r="BH31"/>
  <c r="BI31" s="1"/>
  <c r="BJ31" s="1"/>
  <c r="AY31"/>
  <c r="AX31"/>
  <c r="AW31"/>
  <c r="AO31"/>
  <c r="AN31"/>
  <c r="AM31"/>
  <c r="AC31"/>
  <c r="AB31"/>
  <c r="AD31" s="1"/>
  <c r="AA31"/>
  <c r="Y31"/>
  <c r="O31"/>
  <c r="Q31" s="1"/>
  <c r="S31" s="1"/>
  <c r="N31"/>
  <c r="P31" s="1"/>
  <c r="M31"/>
  <c r="L31"/>
  <c r="BH30"/>
  <c r="BI30" s="1"/>
  <c r="BJ30" s="1"/>
  <c r="AY30"/>
  <c r="AX30"/>
  <c r="AW30"/>
  <c r="AO30"/>
  <c r="AN30"/>
  <c r="AM30"/>
  <c r="AC30"/>
  <c r="AE30" s="1"/>
  <c r="AB30"/>
  <c r="AD30" s="1"/>
  <c r="Y30"/>
  <c r="O30"/>
  <c r="L30"/>
  <c r="N30" s="1"/>
  <c r="P30" s="1"/>
  <c r="Q30" s="1"/>
  <c r="S30" s="1"/>
  <c r="AG30" s="1"/>
  <c r="AQ30" s="1"/>
  <c r="BA30" s="1"/>
  <c r="BJ29"/>
  <c r="BI29"/>
  <c r="BH29"/>
  <c r="AW29"/>
  <c r="AX29" s="1"/>
  <c r="AY29" s="1"/>
  <c r="AN29"/>
  <c r="AO29" s="1"/>
  <c r="AM29"/>
  <c r="AD29"/>
  <c r="AE29" s="1"/>
  <c r="AC29"/>
  <c r="AB29"/>
  <c r="Y29"/>
  <c r="P29"/>
  <c r="O29"/>
  <c r="N29"/>
  <c r="L29"/>
  <c r="BH28"/>
  <c r="BI28" s="1"/>
  <c r="BJ28" s="1"/>
  <c r="AY28"/>
  <c r="AX28"/>
  <c r="AW28"/>
  <c r="AO28"/>
  <c r="AN28"/>
  <c r="AM28"/>
  <c r="AC28"/>
  <c r="AB28"/>
  <c r="AD28" s="1"/>
  <c r="Y28"/>
  <c r="O28"/>
  <c r="N28"/>
  <c r="P28" s="1"/>
  <c r="Q28" s="1"/>
  <c r="S28" s="1"/>
  <c r="L28"/>
  <c r="BJ27"/>
  <c r="BI27"/>
  <c r="BH27"/>
  <c r="AW27"/>
  <c r="AX27" s="1"/>
  <c r="AY27" s="1"/>
  <c r="AM27"/>
  <c r="AN27" s="1"/>
  <c r="AO27" s="1"/>
  <c r="AE27"/>
  <c r="AD27"/>
  <c r="AC27"/>
  <c r="AB27"/>
  <c r="Y27"/>
  <c r="P27"/>
  <c r="O27"/>
  <c r="Q27" s="1"/>
  <c r="S27" s="1"/>
  <c r="N27"/>
  <c r="L27"/>
  <c r="BI26"/>
  <c r="BJ26" s="1"/>
  <c r="BH26"/>
  <c r="AX26"/>
  <c r="AY26" s="1"/>
  <c r="AW26"/>
  <c r="AO26"/>
  <c r="AN26"/>
  <c r="AM26"/>
  <c r="AC26"/>
  <c r="AB26"/>
  <c r="AD26" s="1"/>
  <c r="AA26"/>
  <c r="Y26"/>
  <c r="S26"/>
  <c r="O26"/>
  <c r="Q26" s="1"/>
  <c r="N26"/>
  <c r="P26" s="1"/>
  <c r="M26"/>
  <c r="L26"/>
  <c r="BH25"/>
  <c r="BI25" s="1"/>
  <c r="BJ25" s="1"/>
  <c r="AY25"/>
  <c r="AX25"/>
  <c r="AW25"/>
  <c r="AO25"/>
  <c r="AN25"/>
  <c r="AM25"/>
  <c r="AC25"/>
  <c r="AB25"/>
  <c r="AD25" s="1"/>
  <c r="AA25"/>
  <c r="Y25"/>
  <c r="O25"/>
  <c r="Q25" s="1"/>
  <c r="S25" s="1"/>
  <c r="N25"/>
  <c r="P25" s="1"/>
  <c r="M25"/>
  <c r="L25"/>
  <c r="BH24"/>
  <c r="BI24" s="1"/>
  <c r="BJ24" s="1"/>
  <c r="AY24"/>
  <c r="AX24"/>
  <c r="AW24"/>
  <c r="AO24"/>
  <c r="AN24"/>
  <c r="AM24"/>
  <c r="AC24"/>
  <c r="AE24" s="1"/>
  <c r="AB24"/>
  <c r="AD24" s="1"/>
  <c r="AA24"/>
  <c r="Y24"/>
  <c r="O24"/>
  <c r="N24"/>
  <c r="P24" s="1"/>
  <c r="M24"/>
  <c r="L24"/>
  <c r="BI23"/>
  <c r="BJ23" s="1"/>
  <c r="BH23"/>
  <c r="AX23"/>
  <c r="AY23" s="1"/>
  <c r="AW23"/>
  <c r="AO23"/>
  <c r="AN23"/>
  <c r="AM23"/>
  <c r="AC23"/>
  <c r="AE23" s="1"/>
  <c r="AB23"/>
  <c r="AD23" s="1"/>
  <c r="AA23"/>
  <c r="Y23"/>
  <c r="O23"/>
  <c r="N23"/>
  <c r="P23" s="1"/>
  <c r="L23"/>
  <c r="BH22"/>
  <c r="BI22" s="1"/>
  <c r="BJ22" s="1"/>
  <c r="AX22"/>
  <c r="AY22" s="1"/>
  <c r="AW22"/>
  <c r="AN22"/>
  <c r="AO22" s="1"/>
  <c r="AM22"/>
  <c r="AB22"/>
  <c r="AD22" s="1"/>
  <c r="AA22"/>
  <c r="AC22" s="1"/>
  <c r="AE22" s="1"/>
  <c r="Y22"/>
  <c r="Q22"/>
  <c r="S22" s="1"/>
  <c r="AG22" s="1"/>
  <c r="AQ22" s="1"/>
  <c r="BA22" s="1"/>
  <c r="BL22" s="1"/>
  <c r="N22"/>
  <c r="P22" s="1"/>
  <c r="M22"/>
  <c r="O22" s="1"/>
  <c r="L22"/>
  <c r="BH21"/>
  <c r="BI21" s="1"/>
  <c r="BJ21" s="1"/>
  <c r="AX21"/>
  <c r="AY21" s="1"/>
  <c r="AW21"/>
  <c r="AN21"/>
  <c r="AO21" s="1"/>
  <c r="AM21"/>
  <c r="AA21"/>
  <c r="AC21" s="1"/>
  <c r="Y21"/>
  <c r="N21"/>
  <c r="P21" s="1"/>
  <c r="M21"/>
  <c r="O21" s="1"/>
  <c r="Q21" s="1"/>
  <c r="S21" s="1"/>
  <c r="L21"/>
  <c r="BH20"/>
  <c r="BI20" s="1"/>
  <c r="BJ20" s="1"/>
  <c r="AW20"/>
  <c r="AX20" s="1"/>
  <c r="AY20" s="1"/>
  <c r="AO20"/>
  <c r="AN20"/>
  <c r="AM20"/>
  <c r="AA20"/>
  <c r="AC20" s="1"/>
  <c r="Y20"/>
  <c r="M20"/>
  <c r="O20" s="1"/>
  <c r="L20"/>
  <c r="BH19"/>
  <c r="BI19" s="1"/>
  <c r="BJ19" s="1"/>
  <c r="AW19"/>
  <c r="AX19" s="1"/>
  <c r="AY19" s="1"/>
  <c r="AO19"/>
  <c r="AN19"/>
  <c r="AM19"/>
  <c r="AE19"/>
  <c r="AB19"/>
  <c r="AD19" s="1"/>
  <c r="AA19"/>
  <c r="AC19" s="1"/>
  <c r="Y19"/>
  <c r="M19"/>
  <c r="O19" s="1"/>
  <c r="L19"/>
  <c r="BH18"/>
  <c r="BI18" s="1"/>
  <c r="BJ18" s="1"/>
  <c r="AX18"/>
  <c r="AY18" s="1"/>
  <c r="AW18"/>
  <c r="AN18"/>
  <c r="AO18" s="1"/>
  <c r="AM18"/>
  <c r="AC18"/>
  <c r="AB18"/>
  <c r="AD18" s="1"/>
  <c r="AE18" s="1"/>
  <c r="Y18"/>
  <c r="P18"/>
  <c r="Q18" s="1"/>
  <c r="S18" s="1"/>
  <c r="O18"/>
  <c r="L18"/>
  <c r="N18" s="1"/>
  <c r="BJ17"/>
  <c r="BI17"/>
  <c r="BH17"/>
  <c r="AY17"/>
  <c r="AX17"/>
  <c r="AW17"/>
  <c r="AM17"/>
  <c r="AN17" s="1"/>
  <c r="AO17" s="1"/>
  <c r="AD17"/>
  <c r="AC17"/>
  <c r="AE17" s="1"/>
  <c r="AB17"/>
  <c r="AA17"/>
  <c r="Y17"/>
  <c r="L17"/>
  <c r="BJ16"/>
  <c r="BI16"/>
  <c r="BH16"/>
  <c r="AY16"/>
  <c r="AX16"/>
  <c r="AW16"/>
  <c r="AM16"/>
  <c r="AN16" s="1"/>
  <c r="AO16" s="1"/>
  <c r="AD16"/>
  <c r="AC16"/>
  <c r="AB16"/>
  <c r="Y16"/>
  <c r="O16"/>
  <c r="N16"/>
  <c r="P16" s="1"/>
  <c r="L16"/>
  <c r="BJ15"/>
  <c r="BI15"/>
  <c r="AY15"/>
  <c r="AX15"/>
  <c r="AO15"/>
  <c r="AN15"/>
  <c r="AC15"/>
  <c r="AB15"/>
  <c r="AD15" s="1"/>
  <c r="AA15"/>
  <c r="Y15"/>
  <c r="S15"/>
  <c r="O15"/>
  <c r="Q15" s="1"/>
  <c r="N15"/>
  <c r="P15" s="1"/>
  <c r="L15"/>
  <c r="BH14"/>
  <c r="BI14" s="1"/>
  <c r="BJ14" s="1"/>
  <c r="AX14"/>
  <c r="AY14" s="1"/>
  <c r="AW14"/>
  <c r="AN14"/>
  <c r="AO14" s="1"/>
  <c r="AM14"/>
  <c r="AC14"/>
  <c r="AB14"/>
  <c r="AD14" s="1"/>
  <c r="AE14" s="1"/>
  <c r="Y14"/>
  <c r="O14"/>
  <c r="L14"/>
  <c r="N14" s="1"/>
  <c r="P14" s="1"/>
  <c r="Q14" s="1"/>
  <c r="S14" s="1"/>
  <c r="BI13"/>
  <c r="BJ13" s="1"/>
  <c r="BH13"/>
  <c r="AY13"/>
  <c r="AX13"/>
  <c r="AW13"/>
  <c r="AM13"/>
  <c r="AN13" s="1"/>
  <c r="AO13" s="1"/>
  <c r="AD13"/>
  <c r="AC13"/>
  <c r="AE13" s="1"/>
  <c r="AB13"/>
  <c r="Y13"/>
  <c r="O13"/>
  <c r="Q13" s="1"/>
  <c r="S13" s="1"/>
  <c r="AG13" s="1"/>
  <c r="AQ13" s="1"/>
  <c r="BA13" s="1"/>
  <c r="N13"/>
  <c r="P13" s="1"/>
  <c r="L13"/>
  <c r="K13"/>
  <c r="BH12"/>
  <c r="BI12" s="1"/>
  <c r="BJ12" s="1"/>
  <c r="AY12"/>
  <c r="AX12"/>
  <c r="AW12"/>
  <c r="AO12"/>
  <c r="AN12"/>
  <c r="AM12"/>
  <c r="AC12"/>
  <c r="AE12" s="1"/>
  <c r="AB12"/>
  <c r="AD12" s="1"/>
  <c r="Y12"/>
  <c r="O12"/>
  <c r="L12"/>
  <c r="N12" s="1"/>
  <c r="P12" s="1"/>
  <c r="Q12" s="1"/>
  <c r="S12" s="1"/>
  <c r="AG12" s="1"/>
  <c r="AQ12" s="1"/>
  <c r="BA12" s="1"/>
  <c r="BL12" s="1"/>
  <c r="BJ11"/>
  <c r="BI11"/>
  <c r="BH11"/>
  <c r="AW11"/>
  <c r="AX11" s="1"/>
  <c r="AY11" s="1"/>
  <c r="AN11"/>
  <c r="AO11" s="1"/>
  <c r="AM11"/>
  <c r="AA11"/>
  <c r="Y11"/>
  <c r="P11"/>
  <c r="Q11" s="1"/>
  <c r="S11" s="1"/>
  <c r="O11"/>
  <c r="L11"/>
  <c r="N11" s="1"/>
  <c r="BJ10"/>
  <c r="BI10"/>
  <c r="BH10"/>
  <c r="AY10"/>
  <c r="AX10"/>
  <c r="AW10"/>
  <c r="AM10"/>
  <c r="AN10" s="1"/>
  <c r="AO10" s="1"/>
  <c r="AD10"/>
  <c r="AC10"/>
  <c r="AE10" s="1"/>
  <c r="AB10"/>
  <c r="AA10"/>
  <c r="Y10"/>
  <c r="T10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P10"/>
  <c r="O10"/>
  <c r="N10"/>
  <c r="L10"/>
  <c r="BH9"/>
  <c r="BI9" s="1"/>
  <c r="BJ9" s="1"/>
  <c r="AY9"/>
  <c r="AX9"/>
  <c r="AW9"/>
  <c r="AO9"/>
  <c r="AN9"/>
  <c r="AM9"/>
  <c r="AH9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C9"/>
  <c r="AB9"/>
  <c r="AD9" s="1"/>
  <c r="Y9"/>
  <c r="O9"/>
  <c r="N9"/>
  <c r="P9" s="1"/>
  <c r="Q9" s="1"/>
  <c r="S9" s="1"/>
  <c r="L9"/>
  <c r="BJ8"/>
  <c r="BI8"/>
  <c r="BH8"/>
  <c r="AW8"/>
  <c r="AX8" s="1"/>
  <c r="AY8" s="1"/>
  <c r="AR8"/>
  <c r="AR9" s="1"/>
  <c r="AR10" s="1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M8"/>
  <c r="AN8" s="1"/>
  <c r="AO8" s="1"/>
  <c r="AA8"/>
  <c r="Y8"/>
  <c r="Q8"/>
  <c r="S8" s="1"/>
  <c r="P8"/>
  <c r="O8"/>
  <c r="L8"/>
  <c r="N8" s="1"/>
  <c r="BJ7"/>
  <c r="BI7"/>
  <c r="AX7"/>
  <c r="AY7" s="1"/>
  <c r="AO7"/>
  <c r="AN7"/>
  <c r="AA7"/>
  <c r="Y7"/>
  <c r="M7"/>
  <c r="O7" s="1"/>
  <c r="L7"/>
  <c r="BJ6"/>
  <c r="BI6"/>
  <c r="BH6"/>
  <c r="BB6"/>
  <c r="BB7" s="1"/>
  <c r="BB8" s="1"/>
  <c r="BB9" s="1"/>
  <c r="BB10" s="1"/>
  <c r="BB11" s="1"/>
  <c r="BB12" s="1"/>
  <c r="BB13" s="1"/>
  <c r="BB14" s="1"/>
  <c r="BB15" s="1"/>
  <c r="BB16" s="1"/>
  <c r="BB17" s="1"/>
  <c r="BB18" s="1"/>
  <c r="BB19" s="1"/>
  <c r="BB20" s="1"/>
  <c r="BB21" s="1"/>
  <c r="BB22" s="1"/>
  <c r="BB23" s="1"/>
  <c r="BB24" s="1"/>
  <c r="BB25" s="1"/>
  <c r="BB26" s="1"/>
  <c r="BB27" s="1"/>
  <c r="BB28" s="1"/>
  <c r="BB29" s="1"/>
  <c r="BB30" s="1"/>
  <c r="BB31" s="1"/>
  <c r="BB32" s="1"/>
  <c r="BB33" s="1"/>
  <c r="BB34" s="1"/>
  <c r="BB35" s="1"/>
  <c r="BB36" s="1"/>
  <c r="BB37" s="1"/>
  <c r="BB38" s="1"/>
  <c r="BB39" s="1"/>
  <c r="BB40" s="1"/>
  <c r="BB41" s="1"/>
  <c r="BB42" s="1"/>
  <c r="AW6"/>
  <c r="AR6"/>
  <c r="AR7" s="1"/>
  <c r="AM6"/>
  <c r="AN6" s="1"/>
  <c r="AO6" s="1"/>
  <c r="AH6"/>
  <c r="AH7" s="1"/>
  <c r="AH8" s="1"/>
  <c r="AC6"/>
  <c r="Z6"/>
  <c r="AB6" s="1"/>
  <c r="AD6" s="1"/>
  <c r="AE6" s="1"/>
  <c r="Y6"/>
  <c r="T6"/>
  <c r="T7" s="1"/>
  <c r="T8" s="1"/>
  <c r="T9" s="1"/>
  <c r="L6"/>
  <c r="M6" s="1"/>
  <c r="O6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BJ5"/>
  <c r="BI5"/>
  <c r="BH5"/>
  <c r="AY5"/>
  <c r="AX5"/>
  <c r="AW5"/>
  <c r="AO5"/>
  <c r="AN5"/>
  <c r="AM5"/>
  <c r="AB5"/>
  <c r="AA5"/>
  <c r="Y5"/>
  <c r="O5"/>
  <c r="L5"/>
  <c r="J44" i="2"/>
  <c r="E44"/>
  <c r="AP43"/>
  <c r="AL43"/>
  <c r="AF43"/>
  <c r="X43"/>
  <c r="O43"/>
  <c r="L43"/>
  <c r="N43" s="1"/>
  <c r="P43" s="1"/>
  <c r="Q43" s="1"/>
  <c r="S43" s="1"/>
  <c r="AM42"/>
  <c r="AN42" s="1"/>
  <c r="AO42" s="1"/>
  <c r="AB42"/>
  <c r="AD42" s="1"/>
  <c r="AA42"/>
  <c r="AC42" s="1"/>
  <c r="Y42"/>
  <c r="L42"/>
  <c r="M42" s="1"/>
  <c r="O42" s="1"/>
  <c r="AN41"/>
  <c r="AO41" s="1"/>
  <c r="AM41"/>
  <c r="AC41"/>
  <c r="AE41" s="1"/>
  <c r="AA41"/>
  <c r="AB41" s="1"/>
  <c r="AD41" s="1"/>
  <c r="Y41"/>
  <c r="O41"/>
  <c r="Q41" s="1"/>
  <c r="S41" s="1"/>
  <c r="AG41" s="1"/>
  <c r="M41"/>
  <c r="N41" s="1"/>
  <c r="P41" s="1"/>
  <c r="L41"/>
  <c r="AM40"/>
  <c r="AN40" s="1"/>
  <c r="AO40" s="1"/>
  <c r="AB40"/>
  <c r="AD40" s="1"/>
  <c r="AA40"/>
  <c r="AC40" s="1"/>
  <c r="Y40"/>
  <c r="L40"/>
  <c r="M40" s="1"/>
  <c r="AN39"/>
  <c r="AO39" s="1"/>
  <c r="AM39"/>
  <c r="AA39"/>
  <c r="AB39" s="1"/>
  <c r="AD39" s="1"/>
  <c r="Y39"/>
  <c r="M39"/>
  <c r="O39" s="1"/>
  <c r="L39"/>
  <c r="AM38"/>
  <c r="AN38" s="1"/>
  <c r="AO38" s="1"/>
  <c r="AD38"/>
  <c r="AC38"/>
  <c r="AB38"/>
  <c r="AA38"/>
  <c r="Y38"/>
  <c r="L38"/>
  <c r="M38" s="1"/>
  <c r="O38" s="1"/>
  <c r="AN37"/>
  <c r="AO37" s="1"/>
  <c r="AM37"/>
  <c r="AC37"/>
  <c r="AE37" s="1"/>
  <c r="AA37"/>
  <c r="AB37" s="1"/>
  <c r="AD37" s="1"/>
  <c r="Y37"/>
  <c r="M37"/>
  <c r="N37" s="1"/>
  <c r="P37" s="1"/>
  <c r="L37"/>
  <c r="AM36"/>
  <c r="AN36" s="1"/>
  <c r="AO36" s="1"/>
  <c r="AA36"/>
  <c r="AC36" s="1"/>
  <c r="Y36"/>
  <c r="N36"/>
  <c r="P36" s="1"/>
  <c r="L36"/>
  <c r="M36" s="1"/>
  <c r="O36" s="1"/>
  <c r="AN35"/>
  <c r="AO35" s="1"/>
  <c r="AM35"/>
  <c r="AC35"/>
  <c r="AE35" s="1"/>
  <c r="AB35"/>
  <c r="AD35" s="1"/>
  <c r="Y35"/>
  <c r="R35"/>
  <c r="R44" s="1"/>
  <c r="Q35"/>
  <c r="S35" s="1"/>
  <c r="O35"/>
  <c r="L35"/>
  <c r="N35" s="1"/>
  <c r="P35" s="1"/>
  <c r="AM34"/>
  <c r="AN34" s="1"/>
  <c r="AO34" s="1"/>
  <c r="AC34"/>
  <c r="AE34" s="1"/>
  <c r="AA34"/>
  <c r="AB34" s="1"/>
  <c r="AD34" s="1"/>
  <c r="Y34"/>
  <c r="O34"/>
  <c r="Q34" s="1"/>
  <c r="S34" s="1"/>
  <c r="AG34" s="1"/>
  <c r="M34"/>
  <c r="N34" s="1"/>
  <c r="P34" s="1"/>
  <c r="L34"/>
  <c r="AM33"/>
  <c r="AN33" s="1"/>
  <c r="AO33" s="1"/>
  <c r="AB33"/>
  <c r="AD33" s="1"/>
  <c r="AA33"/>
  <c r="AC33" s="1"/>
  <c r="Y33"/>
  <c r="L33"/>
  <c r="M33" s="1"/>
  <c r="O33" s="1"/>
  <c r="AN32"/>
  <c r="AO32" s="1"/>
  <c r="AM32"/>
  <c r="AA32"/>
  <c r="Y32"/>
  <c r="M32"/>
  <c r="O32" s="1"/>
  <c r="L32"/>
  <c r="AM31"/>
  <c r="AN31" s="1"/>
  <c r="AO31" s="1"/>
  <c r="AD31"/>
  <c r="AC31"/>
  <c r="AB31"/>
  <c r="AA31"/>
  <c r="Y31"/>
  <c r="L31"/>
  <c r="AN30"/>
  <c r="AO30" s="1"/>
  <c r="AM30"/>
  <c r="AE30"/>
  <c r="AC30"/>
  <c r="AB30"/>
  <c r="AD30" s="1"/>
  <c r="Y30"/>
  <c r="O30"/>
  <c r="N30"/>
  <c r="P30" s="1"/>
  <c r="L30"/>
  <c r="AM29"/>
  <c r="AN29" s="1"/>
  <c r="AO29" s="1"/>
  <c r="AC29"/>
  <c r="AB29"/>
  <c r="AD29" s="1"/>
  <c r="Y29"/>
  <c r="O29"/>
  <c r="L29"/>
  <c r="N29" s="1"/>
  <c r="P29" s="1"/>
  <c r="AN28"/>
  <c r="AO28" s="1"/>
  <c r="AM28"/>
  <c r="AD28"/>
  <c r="AC28"/>
  <c r="AE28" s="1"/>
  <c r="AB28"/>
  <c r="Y28"/>
  <c r="O28"/>
  <c r="N28"/>
  <c r="P28" s="1"/>
  <c r="L28"/>
  <c r="AM27"/>
  <c r="AN27" s="1"/>
  <c r="AO27" s="1"/>
  <c r="AC27"/>
  <c r="AB27"/>
  <c r="AD27" s="1"/>
  <c r="Y27"/>
  <c r="Q27"/>
  <c r="S27" s="1"/>
  <c r="O27"/>
  <c r="L27"/>
  <c r="N27" s="1"/>
  <c r="P27" s="1"/>
  <c r="AM26"/>
  <c r="AN26" s="1"/>
  <c r="AO26" s="1"/>
  <c r="AA26"/>
  <c r="AB26" s="1"/>
  <c r="AD26" s="1"/>
  <c r="Y26"/>
  <c r="M26"/>
  <c r="N26" s="1"/>
  <c r="P26" s="1"/>
  <c r="L26"/>
  <c r="AO25"/>
  <c r="AM25"/>
  <c r="AN25" s="1"/>
  <c r="AB25"/>
  <c r="AD25" s="1"/>
  <c r="AA25"/>
  <c r="AC25" s="1"/>
  <c r="Y25"/>
  <c r="N25"/>
  <c r="P25" s="1"/>
  <c r="L25"/>
  <c r="M25" s="1"/>
  <c r="O25" s="1"/>
  <c r="AN24"/>
  <c r="AO24" s="1"/>
  <c r="AM24"/>
  <c r="AA24"/>
  <c r="AB24" s="1"/>
  <c r="AD24" s="1"/>
  <c r="Y24"/>
  <c r="L24"/>
  <c r="M24" s="1"/>
  <c r="O24" s="1"/>
  <c r="AO23"/>
  <c r="AM23"/>
  <c r="AN23" s="1"/>
  <c r="AB23"/>
  <c r="AD23" s="1"/>
  <c r="AA23"/>
  <c r="AC23" s="1"/>
  <c r="Y23"/>
  <c r="O23"/>
  <c r="N23"/>
  <c r="P23" s="1"/>
  <c r="L23"/>
  <c r="AM22"/>
  <c r="AN22" s="1"/>
  <c r="AO22" s="1"/>
  <c r="AD22"/>
  <c r="AB22"/>
  <c r="AA22"/>
  <c r="AC22" s="1"/>
  <c r="Y22"/>
  <c r="L22"/>
  <c r="M22" s="1"/>
  <c r="O22" s="1"/>
  <c r="AN21"/>
  <c r="AO21" s="1"/>
  <c r="AM21"/>
  <c r="AE21"/>
  <c r="AC21"/>
  <c r="AA21"/>
  <c r="AB21" s="1"/>
  <c r="AD21" s="1"/>
  <c r="Y21"/>
  <c r="O21"/>
  <c r="M21"/>
  <c r="L21"/>
  <c r="AM20"/>
  <c r="AN20" s="1"/>
  <c r="AO20" s="1"/>
  <c r="AA20"/>
  <c r="AC20" s="1"/>
  <c r="Y20"/>
  <c r="N20"/>
  <c r="P20" s="1"/>
  <c r="L20"/>
  <c r="M20" s="1"/>
  <c r="O20" s="1"/>
  <c r="AN19"/>
  <c r="AO19" s="1"/>
  <c r="AM19"/>
  <c r="AA19"/>
  <c r="AB19" s="1"/>
  <c r="AD19" s="1"/>
  <c r="Y19"/>
  <c r="M19"/>
  <c r="N19" s="1"/>
  <c r="P19" s="1"/>
  <c r="L19"/>
  <c r="AM18"/>
  <c r="AN18" s="1"/>
  <c r="AO18" s="1"/>
  <c r="AC18"/>
  <c r="AB18"/>
  <c r="AD18" s="1"/>
  <c r="Y18"/>
  <c r="O18"/>
  <c r="Q18" s="1"/>
  <c r="S18" s="1"/>
  <c r="L18"/>
  <c r="N18" s="1"/>
  <c r="P18" s="1"/>
  <c r="AN17"/>
  <c r="AO17" s="1"/>
  <c r="AM17"/>
  <c r="AE17"/>
  <c r="AC17"/>
  <c r="AA17"/>
  <c r="AB17" s="1"/>
  <c r="AD17" s="1"/>
  <c r="Y17"/>
  <c r="M17"/>
  <c r="N17" s="1"/>
  <c r="P17" s="1"/>
  <c r="L17"/>
  <c r="AM16"/>
  <c r="AN16" s="1"/>
  <c r="AO16" s="1"/>
  <c r="AC16"/>
  <c r="AB16"/>
  <c r="AD16" s="1"/>
  <c r="AE16" s="1"/>
  <c r="Y16"/>
  <c r="O16"/>
  <c r="Q16" s="1"/>
  <c r="S16" s="1"/>
  <c r="L16"/>
  <c r="N16" s="1"/>
  <c r="P16" s="1"/>
  <c r="AO15"/>
  <c r="AN15"/>
  <c r="AA15"/>
  <c r="AB15" s="1"/>
  <c r="AD15" s="1"/>
  <c r="Y15"/>
  <c r="O15"/>
  <c r="L15"/>
  <c r="N15" s="1"/>
  <c r="P15" s="1"/>
  <c r="AN14"/>
  <c r="AO14" s="1"/>
  <c r="AM14"/>
  <c r="AC14"/>
  <c r="AB14"/>
  <c r="AD14" s="1"/>
  <c r="AE14" s="1"/>
  <c r="Y14"/>
  <c r="O14"/>
  <c r="N14"/>
  <c r="P14" s="1"/>
  <c r="Q14" s="1"/>
  <c r="S14" s="1"/>
  <c r="L14"/>
  <c r="AM13"/>
  <c r="AN13" s="1"/>
  <c r="AO13" s="1"/>
  <c r="AD13"/>
  <c r="AC13"/>
  <c r="AB13"/>
  <c r="Y13"/>
  <c r="O13"/>
  <c r="L13"/>
  <c r="N13" s="1"/>
  <c r="P13" s="1"/>
  <c r="K13"/>
  <c r="K44" s="1"/>
  <c r="AM12"/>
  <c r="AN12" s="1"/>
  <c r="AO12" s="1"/>
  <c r="AC12"/>
  <c r="AB12"/>
  <c r="AD12" s="1"/>
  <c r="Y12"/>
  <c r="O12"/>
  <c r="Q12" s="1"/>
  <c r="S12" s="1"/>
  <c r="L12"/>
  <c r="N12" s="1"/>
  <c r="P12" s="1"/>
  <c r="AN11"/>
  <c r="AO11" s="1"/>
  <c r="AM11"/>
  <c r="AE11"/>
  <c r="AC11"/>
  <c r="AA11"/>
  <c r="AB11" s="1"/>
  <c r="AD11" s="1"/>
  <c r="Y11"/>
  <c r="O11"/>
  <c r="L11"/>
  <c r="N11" s="1"/>
  <c r="P11" s="1"/>
  <c r="AN10"/>
  <c r="AO10" s="1"/>
  <c r="AM10"/>
  <c r="AC10"/>
  <c r="AA10"/>
  <c r="Y10"/>
  <c r="Q10"/>
  <c r="S10" s="1"/>
  <c r="O10"/>
  <c r="L10"/>
  <c r="N10" s="1"/>
  <c r="P10" s="1"/>
  <c r="AN9"/>
  <c r="AO9" s="1"/>
  <c r="AM9"/>
  <c r="AC9"/>
  <c r="AE9" s="1"/>
  <c r="AB9"/>
  <c r="AD9" s="1"/>
  <c r="Y9"/>
  <c r="O9"/>
  <c r="L9"/>
  <c r="N9" s="1"/>
  <c r="P9" s="1"/>
  <c r="Q9" s="1"/>
  <c r="S9" s="1"/>
  <c r="AG9" s="1"/>
  <c r="AQ9" s="1"/>
  <c r="AM8"/>
  <c r="AC8"/>
  <c r="AB8"/>
  <c r="AD8" s="1"/>
  <c r="AA8"/>
  <c r="Y8"/>
  <c r="O8"/>
  <c r="N8"/>
  <c r="P8" s="1"/>
  <c r="L8"/>
  <c r="AN7"/>
  <c r="AO7" s="1"/>
  <c r="AA7"/>
  <c r="AC7" s="1"/>
  <c r="Y7"/>
  <c r="N7"/>
  <c r="P7" s="1"/>
  <c r="L7"/>
  <c r="M7" s="1"/>
  <c r="O7" s="1"/>
  <c r="AN6"/>
  <c r="AO6" s="1"/>
  <c r="AM6"/>
  <c r="AH6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C6"/>
  <c r="Z6"/>
  <c r="Y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O6"/>
  <c r="Q6" s="1"/>
  <c r="S6" s="1"/>
  <c r="M6"/>
  <c r="N6" s="1"/>
  <c r="P6" s="1"/>
  <c r="L6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N5"/>
  <c r="AM5"/>
  <c r="AC5"/>
  <c r="AB5"/>
  <c r="AD5" s="1"/>
  <c r="AA5"/>
  <c r="Y5"/>
  <c r="O5"/>
  <c r="L5"/>
  <c r="AX7" i="3"/>
  <c r="AY7" s="1"/>
  <c r="AX15"/>
  <c r="AY15" s="1"/>
  <c r="AX23"/>
  <c r="AN29"/>
  <c r="AO29" s="1"/>
  <c r="AN7"/>
  <c r="AO7" s="1"/>
  <c r="AN15"/>
  <c r="AO15" s="1"/>
  <c r="AW26"/>
  <c r="AX26" s="1"/>
  <c r="AW27"/>
  <c r="AX27" s="1"/>
  <c r="AW28"/>
  <c r="AX28" s="1"/>
  <c r="AW29"/>
  <c r="AX29" s="1"/>
  <c r="AW30"/>
  <c r="AX30" s="1"/>
  <c r="AW31"/>
  <c r="AX31" s="1"/>
  <c r="AW32"/>
  <c r="AX32" s="1"/>
  <c r="AW33"/>
  <c r="AX33" s="1"/>
  <c r="AW34"/>
  <c r="AX34" s="1"/>
  <c r="AW35"/>
  <c r="AX35" s="1"/>
  <c r="AW36"/>
  <c r="AX36" s="1"/>
  <c r="AW37"/>
  <c r="AX37" s="1"/>
  <c r="AW38"/>
  <c r="AX38" s="1"/>
  <c r="AW39"/>
  <c r="AX39" s="1"/>
  <c r="AW40"/>
  <c r="AX40" s="1"/>
  <c r="AW41"/>
  <c r="AX41" s="1"/>
  <c r="AW42"/>
  <c r="AX42" s="1"/>
  <c r="AW11"/>
  <c r="AX11" s="1"/>
  <c r="AW12"/>
  <c r="AX12" s="1"/>
  <c r="AW13"/>
  <c r="AX13" s="1"/>
  <c r="AW14"/>
  <c r="AX14" s="1"/>
  <c r="AW16"/>
  <c r="AX16" s="1"/>
  <c r="AW17"/>
  <c r="AX17" s="1"/>
  <c r="AW18"/>
  <c r="AX18" s="1"/>
  <c r="AW19"/>
  <c r="AX19" s="1"/>
  <c r="AW20"/>
  <c r="AX20" s="1"/>
  <c r="AW21"/>
  <c r="AX21" s="1"/>
  <c r="AW22"/>
  <c r="AX22" s="1"/>
  <c r="AW23"/>
  <c r="AW24"/>
  <c r="AX24" s="1"/>
  <c r="AW25"/>
  <c r="AX25" s="1"/>
  <c r="AW6"/>
  <c r="AX6" s="1"/>
  <c r="AY6" s="1"/>
  <c r="AW8"/>
  <c r="AX8" s="1"/>
  <c r="AW9"/>
  <c r="AX9" s="1"/>
  <c r="AY9" s="1"/>
  <c r="AW10"/>
  <c r="AX10" s="1"/>
  <c r="AW5"/>
  <c r="AX5" s="1"/>
  <c r="J44"/>
  <c r="E44"/>
  <c r="AZ43"/>
  <c r="AV43"/>
  <c r="AP43"/>
  <c r="AL43"/>
  <c r="AF43"/>
  <c r="X43"/>
  <c r="O43"/>
  <c r="L43"/>
  <c r="N43" s="1"/>
  <c r="P43" s="1"/>
  <c r="AM42"/>
  <c r="AN42" s="1"/>
  <c r="AO42" s="1"/>
  <c r="AA42"/>
  <c r="AC42" s="1"/>
  <c r="Y42"/>
  <c r="L42"/>
  <c r="M42" s="1"/>
  <c r="O42" s="1"/>
  <c r="AM41"/>
  <c r="AN41" s="1"/>
  <c r="AO41" s="1"/>
  <c r="AA41"/>
  <c r="Y41"/>
  <c r="L41"/>
  <c r="M41" s="1"/>
  <c r="O41" s="1"/>
  <c r="AM40"/>
  <c r="AA40"/>
  <c r="AB40" s="1"/>
  <c r="AD40" s="1"/>
  <c r="Y40"/>
  <c r="L40"/>
  <c r="AM39"/>
  <c r="AN39" s="1"/>
  <c r="AO39" s="1"/>
  <c r="AA39"/>
  <c r="AC39" s="1"/>
  <c r="Y39"/>
  <c r="M39"/>
  <c r="O39" s="1"/>
  <c r="L39"/>
  <c r="AM38"/>
  <c r="AN38" s="1"/>
  <c r="AO38" s="1"/>
  <c r="AA38"/>
  <c r="AC38" s="1"/>
  <c r="Y38"/>
  <c r="L38"/>
  <c r="AM37"/>
  <c r="AN37" s="1"/>
  <c r="AO37" s="1"/>
  <c r="AA37"/>
  <c r="Y37"/>
  <c r="M37"/>
  <c r="O37" s="1"/>
  <c r="L37"/>
  <c r="AM36"/>
  <c r="AN36" s="1"/>
  <c r="AA36"/>
  <c r="AB36" s="1"/>
  <c r="AD36" s="1"/>
  <c r="Y36"/>
  <c r="L36"/>
  <c r="AM35"/>
  <c r="AN35" s="1"/>
  <c r="AO35" s="1"/>
  <c r="AC35"/>
  <c r="AB35"/>
  <c r="AD35" s="1"/>
  <c r="Y35"/>
  <c r="R35"/>
  <c r="R44" s="1"/>
  <c r="O35"/>
  <c r="N35"/>
  <c r="P35" s="1"/>
  <c r="L35"/>
  <c r="AM34"/>
  <c r="AN34" s="1"/>
  <c r="AO34" s="1"/>
  <c r="AA34"/>
  <c r="Y34"/>
  <c r="L34"/>
  <c r="M34" s="1"/>
  <c r="O34" s="1"/>
  <c r="AM33"/>
  <c r="AA33"/>
  <c r="AC33" s="1"/>
  <c r="Y33"/>
  <c r="L33"/>
  <c r="AM32"/>
  <c r="AN32" s="1"/>
  <c r="AO32" s="1"/>
  <c r="AA32"/>
  <c r="AB32" s="1"/>
  <c r="AD32" s="1"/>
  <c r="Y32"/>
  <c r="L32"/>
  <c r="M32" s="1"/>
  <c r="O32" s="1"/>
  <c r="AM31"/>
  <c r="AN31" s="1"/>
  <c r="AO31" s="1"/>
  <c r="AA31"/>
  <c r="AC31" s="1"/>
  <c r="Y31"/>
  <c r="L31"/>
  <c r="M31" s="1"/>
  <c r="O31" s="1"/>
  <c r="AM30"/>
  <c r="AN30" s="1"/>
  <c r="AO30" s="1"/>
  <c r="AC30"/>
  <c r="AB30"/>
  <c r="AD30" s="1"/>
  <c r="Y30"/>
  <c r="O30"/>
  <c r="N30"/>
  <c r="P30" s="1"/>
  <c r="L30"/>
  <c r="AM29"/>
  <c r="AC29"/>
  <c r="AB29"/>
  <c r="AD29" s="1"/>
  <c r="Y29"/>
  <c r="O29"/>
  <c r="L29"/>
  <c r="N29" s="1"/>
  <c r="P29" s="1"/>
  <c r="Q29" s="1"/>
  <c r="S29" s="1"/>
  <c r="AM28"/>
  <c r="AN28" s="1"/>
  <c r="AO28" s="1"/>
  <c r="AC28"/>
  <c r="AB28"/>
  <c r="AD28" s="1"/>
  <c r="Y28"/>
  <c r="O28"/>
  <c r="L28"/>
  <c r="N28" s="1"/>
  <c r="P28" s="1"/>
  <c r="AM27"/>
  <c r="AN27" s="1"/>
  <c r="AC27"/>
  <c r="AB27"/>
  <c r="AD27" s="1"/>
  <c r="Y27"/>
  <c r="O27"/>
  <c r="L27"/>
  <c r="N27" s="1"/>
  <c r="P27" s="1"/>
  <c r="AM26"/>
  <c r="AN26" s="1"/>
  <c r="AO26" s="1"/>
  <c r="AA26"/>
  <c r="Y26"/>
  <c r="M26"/>
  <c r="O26" s="1"/>
  <c r="L26"/>
  <c r="AM25"/>
  <c r="AN25" s="1"/>
  <c r="AA25"/>
  <c r="AC25" s="1"/>
  <c r="Y25"/>
  <c r="L25"/>
  <c r="AM24"/>
  <c r="AN24" s="1"/>
  <c r="AO24" s="1"/>
  <c r="AA24"/>
  <c r="AB24" s="1"/>
  <c r="AD24" s="1"/>
  <c r="Y24"/>
  <c r="L24"/>
  <c r="M24" s="1"/>
  <c r="O24" s="1"/>
  <c r="AM23"/>
  <c r="AN23" s="1"/>
  <c r="AO23" s="1"/>
  <c r="AA23"/>
  <c r="AC23" s="1"/>
  <c r="Y23"/>
  <c r="O23"/>
  <c r="L23"/>
  <c r="N23" s="1"/>
  <c r="P23" s="1"/>
  <c r="AM22"/>
  <c r="AN22" s="1"/>
  <c r="AA22"/>
  <c r="AC22" s="1"/>
  <c r="Y22"/>
  <c r="L22"/>
  <c r="AM21"/>
  <c r="AN21" s="1"/>
  <c r="AO21" s="1"/>
  <c r="AC21"/>
  <c r="AA21"/>
  <c r="AB21" s="1"/>
  <c r="AD21" s="1"/>
  <c r="Y21"/>
  <c r="L21"/>
  <c r="M21" s="1"/>
  <c r="O21" s="1"/>
  <c r="AM20"/>
  <c r="AN20" s="1"/>
  <c r="AO20" s="1"/>
  <c r="AA20"/>
  <c r="AC20" s="1"/>
  <c r="Y20"/>
  <c r="L20"/>
  <c r="M20" s="1"/>
  <c r="O20" s="1"/>
  <c r="AM19"/>
  <c r="AN19" s="1"/>
  <c r="AO19" s="1"/>
  <c r="AA19"/>
  <c r="Y19"/>
  <c r="M19"/>
  <c r="O19" s="1"/>
  <c r="L19"/>
  <c r="AM18"/>
  <c r="AN18" s="1"/>
  <c r="AC18"/>
  <c r="AB18"/>
  <c r="AD18" s="1"/>
  <c r="Y18"/>
  <c r="O18"/>
  <c r="L18"/>
  <c r="N18" s="1"/>
  <c r="P18" s="1"/>
  <c r="AM17"/>
  <c r="AN17" s="1"/>
  <c r="AO17" s="1"/>
  <c r="AA17"/>
  <c r="Y17"/>
  <c r="M17"/>
  <c r="O17" s="1"/>
  <c r="L17"/>
  <c r="AM16"/>
  <c r="AC16"/>
  <c r="AB16"/>
  <c r="AD16" s="1"/>
  <c r="Y16"/>
  <c r="O16"/>
  <c r="L16"/>
  <c r="N16" s="1"/>
  <c r="P16" s="1"/>
  <c r="AA15"/>
  <c r="AC15" s="1"/>
  <c r="Y15"/>
  <c r="O15"/>
  <c r="L15"/>
  <c r="N15" s="1"/>
  <c r="P15" s="1"/>
  <c r="AM14"/>
  <c r="AN14" s="1"/>
  <c r="AO14" s="1"/>
  <c r="AC14"/>
  <c r="AB14"/>
  <c r="AD14" s="1"/>
  <c r="Y14"/>
  <c r="O14"/>
  <c r="L14"/>
  <c r="N14" s="1"/>
  <c r="P14" s="1"/>
  <c r="AM13"/>
  <c r="AN13" s="1"/>
  <c r="AO13" s="1"/>
  <c r="AC13"/>
  <c r="AB13"/>
  <c r="AD13" s="1"/>
  <c r="Y13"/>
  <c r="O13"/>
  <c r="K13"/>
  <c r="K44" s="1"/>
  <c r="AM12"/>
  <c r="AC12"/>
  <c r="AB12"/>
  <c r="AD12" s="1"/>
  <c r="Y12"/>
  <c r="O12"/>
  <c r="L12"/>
  <c r="N12" s="1"/>
  <c r="P12" s="1"/>
  <c r="AM11"/>
  <c r="AN11" s="1"/>
  <c r="AO11" s="1"/>
  <c r="AA11"/>
  <c r="Y11"/>
  <c r="O11"/>
  <c r="L11"/>
  <c r="N11" s="1"/>
  <c r="P11" s="1"/>
  <c r="AM10"/>
  <c r="AN10" s="1"/>
  <c r="AO10" s="1"/>
  <c r="AB10"/>
  <c r="AD10" s="1"/>
  <c r="AA10"/>
  <c r="AC10" s="1"/>
  <c r="AE10" s="1"/>
  <c r="Y10"/>
  <c r="O10"/>
  <c r="N10"/>
  <c r="P10" s="1"/>
  <c r="L10"/>
  <c r="AM9"/>
  <c r="AN9" s="1"/>
  <c r="AO9" s="1"/>
  <c r="AC9"/>
  <c r="AE9" s="1"/>
  <c r="AB9"/>
  <c r="AD9" s="1"/>
  <c r="Y9"/>
  <c r="O9"/>
  <c r="L9"/>
  <c r="N9" s="1"/>
  <c r="P9" s="1"/>
  <c r="AM8"/>
  <c r="AN8" s="1"/>
  <c r="AO8" s="1"/>
  <c r="AA8"/>
  <c r="AC8" s="1"/>
  <c r="Y8"/>
  <c r="O8"/>
  <c r="N8"/>
  <c r="P8" s="1"/>
  <c r="L8"/>
  <c r="AA7"/>
  <c r="AC7" s="1"/>
  <c r="Y7"/>
  <c r="L7"/>
  <c r="M7" s="1"/>
  <c r="AR6"/>
  <c r="AR7" s="1"/>
  <c r="AR8" s="1"/>
  <c r="AR9" s="1"/>
  <c r="AR10" s="1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M6"/>
  <c r="AN6" s="1"/>
  <c r="AH6"/>
  <c r="AH7" s="1"/>
  <c r="AH8" s="1"/>
  <c r="AH9" s="1"/>
  <c r="AH10" s="1"/>
  <c r="AC6"/>
  <c r="Z6"/>
  <c r="Y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L6"/>
  <c r="M6" s="1"/>
  <c r="O6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M5"/>
  <c r="AN5" s="1"/>
  <c r="AO5" s="1"/>
  <c r="AB5"/>
  <c r="AA5"/>
  <c r="Y5"/>
  <c r="O5"/>
  <c r="L5"/>
  <c r="N5" s="1"/>
  <c r="P5" s="1"/>
  <c r="Z47" i="1"/>
  <c r="AF43"/>
  <c r="AC9"/>
  <c r="AC12"/>
  <c r="AC13"/>
  <c r="AC14"/>
  <c r="AC16"/>
  <c r="AC18"/>
  <c r="AC27"/>
  <c r="AC28"/>
  <c r="AC29"/>
  <c r="AC30"/>
  <c r="AC35"/>
  <c r="AC6"/>
  <c r="AB35"/>
  <c r="AD35" s="1"/>
  <c r="AA37"/>
  <c r="AC37" s="1"/>
  <c r="AA38"/>
  <c r="AC38" s="1"/>
  <c r="AA39"/>
  <c r="AC39" s="1"/>
  <c r="AA40"/>
  <c r="AC40" s="1"/>
  <c r="AA41"/>
  <c r="AC41" s="1"/>
  <c r="AA42"/>
  <c r="AB42" s="1"/>
  <c r="AD42" s="1"/>
  <c r="AA36"/>
  <c r="AC36" s="1"/>
  <c r="AA32"/>
  <c r="AC32" s="1"/>
  <c r="AA33"/>
  <c r="AB33" s="1"/>
  <c r="AD33" s="1"/>
  <c r="AA34"/>
  <c r="AC34" s="1"/>
  <c r="AA31"/>
  <c r="AC31" s="1"/>
  <c r="AB27"/>
  <c r="AD27" s="1"/>
  <c r="AB28"/>
  <c r="AD28" s="1"/>
  <c r="AB29"/>
  <c r="AD29" s="1"/>
  <c r="AB30"/>
  <c r="AD30" s="1"/>
  <c r="AA26"/>
  <c r="AB26" s="1"/>
  <c r="AD26" s="1"/>
  <c r="AA20"/>
  <c r="AC20" s="1"/>
  <c r="AA21"/>
  <c r="AC21" s="1"/>
  <c r="AA22"/>
  <c r="AB22" s="1"/>
  <c r="AD22" s="1"/>
  <c r="AA23"/>
  <c r="AC23" s="1"/>
  <c r="AA24"/>
  <c r="AC24" s="1"/>
  <c r="AA25"/>
  <c r="AB25" s="1"/>
  <c r="AD25" s="1"/>
  <c r="AA19"/>
  <c r="AC19" s="1"/>
  <c r="AA17"/>
  <c r="AC17" s="1"/>
  <c r="AA15"/>
  <c r="AB15" s="1"/>
  <c r="AD15" s="1"/>
  <c r="AB12"/>
  <c r="AD12" s="1"/>
  <c r="AB13"/>
  <c r="AD13" s="1"/>
  <c r="AB14"/>
  <c r="AD14" s="1"/>
  <c r="AB16"/>
  <c r="AD16" s="1"/>
  <c r="AB18"/>
  <c r="AD18" s="1"/>
  <c r="AB19"/>
  <c r="AD19" s="1"/>
  <c r="AA11"/>
  <c r="AC11" s="1"/>
  <c r="AA10"/>
  <c r="AB10" s="1"/>
  <c r="AD10" s="1"/>
  <c r="AB9"/>
  <c r="AD9" s="1"/>
  <c r="AA8"/>
  <c r="AC8" s="1"/>
  <c r="AA7"/>
  <c r="AC7" s="1"/>
  <c r="AA5"/>
  <c r="AB5" s="1"/>
  <c r="AD5" s="1"/>
  <c r="Y42"/>
  <c r="X43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5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O43"/>
  <c r="O8"/>
  <c r="O9"/>
  <c r="O10"/>
  <c r="O11"/>
  <c r="O12"/>
  <c r="O13"/>
  <c r="O14"/>
  <c r="O15"/>
  <c r="O16"/>
  <c r="O18"/>
  <c r="O23"/>
  <c r="O27"/>
  <c r="O28"/>
  <c r="O29"/>
  <c r="O30"/>
  <c r="O35"/>
  <c r="O5"/>
  <c r="L43"/>
  <c r="N43" s="1"/>
  <c r="P43" s="1"/>
  <c r="L6"/>
  <c r="M6" s="1"/>
  <c r="O6" s="1"/>
  <c r="L7"/>
  <c r="L8"/>
  <c r="N8" s="1"/>
  <c r="P8" s="1"/>
  <c r="L9"/>
  <c r="N9" s="1"/>
  <c r="L10"/>
  <c r="N10" s="1"/>
  <c r="P10" s="1"/>
  <c r="L11"/>
  <c r="N11" s="1"/>
  <c r="P11" s="1"/>
  <c r="L12"/>
  <c r="N12" s="1"/>
  <c r="P12" s="1"/>
  <c r="L14"/>
  <c r="N14" s="1"/>
  <c r="P14" s="1"/>
  <c r="L15"/>
  <c r="N15" s="1"/>
  <c r="P15" s="1"/>
  <c r="L16"/>
  <c r="N16" s="1"/>
  <c r="P16" s="1"/>
  <c r="L17"/>
  <c r="L18"/>
  <c r="N18" s="1"/>
  <c r="P18" s="1"/>
  <c r="L19"/>
  <c r="M19" s="1"/>
  <c r="O19" s="1"/>
  <c r="L20"/>
  <c r="L21"/>
  <c r="L22"/>
  <c r="M22" s="1"/>
  <c r="O22" s="1"/>
  <c r="L23"/>
  <c r="N23" s="1"/>
  <c r="P23" s="1"/>
  <c r="L24"/>
  <c r="L25"/>
  <c r="M25" s="1"/>
  <c r="O25" s="1"/>
  <c r="L26"/>
  <c r="L27"/>
  <c r="N27" s="1"/>
  <c r="P27" s="1"/>
  <c r="L28"/>
  <c r="N28" s="1"/>
  <c r="P28" s="1"/>
  <c r="L29"/>
  <c r="N29" s="1"/>
  <c r="L30"/>
  <c r="N30" s="1"/>
  <c r="P30" s="1"/>
  <c r="L31"/>
  <c r="M31" s="1"/>
  <c r="O31" s="1"/>
  <c r="L32"/>
  <c r="L33"/>
  <c r="L34"/>
  <c r="L35"/>
  <c r="N35" s="1"/>
  <c r="P35" s="1"/>
  <c r="L36"/>
  <c r="M36" s="1"/>
  <c r="O36" s="1"/>
  <c r="L37"/>
  <c r="L38"/>
  <c r="M38" s="1"/>
  <c r="O38" s="1"/>
  <c r="L39"/>
  <c r="L40"/>
  <c r="L41"/>
  <c r="L42"/>
  <c r="M42" s="1"/>
  <c r="O42" s="1"/>
  <c r="L5"/>
  <c r="N5" s="1"/>
  <c r="P5" s="1"/>
  <c r="K13"/>
  <c r="L13" s="1"/>
  <c r="N13" s="1"/>
  <c r="R35"/>
  <c r="R44" s="1"/>
  <c r="J44"/>
  <c r="E44"/>
  <c r="O7" i="3" l="1"/>
  <c r="Q7" s="1"/>
  <c r="S7" s="1"/>
  <c r="N7"/>
  <c r="P7" s="1"/>
  <c r="Q11"/>
  <c r="S11" s="1"/>
  <c r="Q39"/>
  <c r="S39" s="1"/>
  <c r="AB25"/>
  <c r="AD25" s="1"/>
  <c r="AE21"/>
  <c r="N39"/>
  <c r="P39" s="1"/>
  <c r="AE14"/>
  <c r="Q20" i="4"/>
  <c r="S20" s="1"/>
  <c r="BL13"/>
  <c r="AG15"/>
  <c r="AQ15" s="1"/>
  <c r="BA15" s="1"/>
  <c r="BL15" s="1"/>
  <c r="AG18"/>
  <c r="AQ18" s="1"/>
  <c r="BA18" s="1"/>
  <c r="BL18" s="1"/>
  <c r="BL30"/>
  <c r="AG14"/>
  <c r="AQ14" s="1"/>
  <c r="BA14" s="1"/>
  <c r="BL14" s="1"/>
  <c r="AG25"/>
  <c r="AQ25" s="1"/>
  <c r="BA25" s="1"/>
  <c r="BL25" s="1"/>
  <c r="AG31"/>
  <c r="AQ31" s="1"/>
  <c r="BA31" s="1"/>
  <c r="BL31" s="1"/>
  <c r="AD5"/>
  <c r="AX6"/>
  <c r="AW43"/>
  <c r="AB7"/>
  <c r="AD7" s="1"/>
  <c r="AC7"/>
  <c r="L44"/>
  <c r="N5"/>
  <c r="P5" s="1"/>
  <c r="AB8"/>
  <c r="AD8" s="1"/>
  <c r="AC8"/>
  <c r="M36"/>
  <c r="O36" s="1"/>
  <c r="N36"/>
  <c r="P36" s="1"/>
  <c r="M37"/>
  <c r="O37" s="1"/>
  <c r="M38"/>
  <c r="O38" s="1"/>
  <c r="N38"/>
  <c r="P38" s="1"/>
  <c r="M39"/>
  <c r="O39" s="1"/>
  <c r="M40"/>
  <c r="O40" s="1"/>
  <c r="N40"/>
  <c r="P40" s="1"/>
  <c r="M41"/>
  <c r="O41" s="1"/>
  <c r="M42"/>
  <c r="O42" s="1"/>
  <c r="N42"/>
  <c r="P42" s="1"/>
  <c r="AN43"/>
  <c r="AM43"/>
  <c r="AE16"/>
  <c r="AE35"/>
  <c r="AE36"/>
  <c r="AE37"/>
  <c r="AE38"/>
  <c r="AE39"/>
  <c r="AE40"/>
  <c r="AE41"/>
  <c r="AE42"/>
  <c r="Y43"/>
  <c r="N7"/>
  <c r="P7" s="1"/>
  <c r="Q7" s="1"/>
  <c r="S7" s="1"/>
  <c r="AE9"/>
  <c r="AG9" s="1"/>
  <c r="AQ9" s="1"/>
  <c r="BA9" s="1"/>
  <c r="BL9" s="1"/>
  <c r="Q10"/>
  <c r="S10" s="1"/>
  <c r="AG10" s="1"/>
  <c r="AQ10" s="1"/>
  <c r="BA10" s="1"/>
  <c r="BL10" s="1"/>
  <c r="Q16"/>
  <c r="S16" s="1"/>
  <c r="N19"/>
  <c r="P19" s="1"/>
  <c r="Q19" s="1"/>
  <c r="S19" s="1"/>
  <c r="AG19" s="1"/>
  <c r="AQ19" s="1"/>
  <c r="BA19" s="1"/>
  <c r="BL19" s="1"/>
  <c r="AB20"/>
  <c r="AD20" s="1"/>
  <c r="AE20" s="1"/>
  <c r="Q23"/>
  <c r="S23" s="1"/>
  <c r="AG23" s="1"/>
  <c r="AQ23" s="1"/>
  <c r="BA23" s="1"/>
  <c r="BL23" s="1"/>
  <c r="AE25"/>
  <c r="AE28"/>
  <c r="AG28" s="1"/>
  <c r="AQ28" s="1"/>
  <c r="BA28" s="1"/>
  <c r="BL28" s="1"/>
  <c r="Q29"/>
  <c r="S29" s="1"/>
  <c r="AG29" s="1"/>
  <c r="AQ29" s="1"/>
  <c r="BA29" s="1"/>
  <c r="BL29" s="1"/>
  <c r="AE31"/>
  <c r="Q33"/>
  <c r="S33" s="1"/>
  <c r="AG33" s="1"/>
  <c r="AQ33" s="1"/>
  <c r="BA33" s="1"/>
  <c r="BL33" s="1"/>
  <c r="Z43"/>
  <c r="AA43"/>
  <c r="AC5"/>
  <c r="AB11"/>
  <c r="AD11" s="1"/>
  <c r="AC11"/>
  <c r="AE11" s="1"/>
  <c r="AG11" s="1"/>
  <c r="AQ11" s="1"/>
  <c r="BA11" s="1"/>
  <c r="BL11" s="1"/>
  <c r="M17"/>
  <c r="O17" s="1"/>
  <c r="BI43"/>
  <c r="BH43"/>
  <c r="AO43"/>
  <c r="BJ43"/>
  <c r="N6"/>
  <c r="P6" s="1"/>
  <c r="Q6" s="1"/>
  <c r="S6" s="1"/>
  <c r="AG6" s="1"/>
  <c r="AQ6" s="1"/>
  <c r="AE15"/>
  <c r="N20"/>
  <c r="P20" s="1"/>
  <c r="AB21"/>
  <c r="AD21" s="1"/>
  <c r="AE21" s="1"/>
  <c r="AG21" s="1"/>
  <c r="AQ21" s="1"/>
  <c r="BA21" s="1"/>
  <c r="BL21" s="1"/>
  <c r="Q24"/>
  <c r="S24" s="1"/>
  <c r="AG24" s="1"/>
  <c r="AQ24" s="1"/>
  <c r="BA24" s="1"/>
  <c r="BL24" s="1"/>
  <c r="AE26"/>
  <c r="AG26" s="1"/>
  <c r="AQ26" s="1"/>
  <c r="BA26" s="1"/>
  <c r="BL26" s="1"/>
  <c r="AG27"/>
  <c r="AQ27" s="1"/>
  <c r="BA27" s="1"/>
  <c r="BL27" s="1"/>
  <c r="AE32"/>
  <c r="AG32" s="1"/>
  <c r="AQ32" s="1"/>
  <c r="BA32" s="1"/>
  <c r="BL32" s="1"/>
  <c r="Q34"/>
  <c r="S34" s="1"/>
  <c r="AG34" s="1"/>
  <c r="AQ34" s="1"/>
  <c r="BA34" s="1"/>
  <c r="BL34" s="1"/>
  <c r="AG35"/>
  <c r="AQ35" s="1"/>
  <c r="BA35" s="1"/>
  <c r="BL35" s="1"/>
  <c r="Q8" i="3"/>
  <c r="S8" s="1"/>
  <c r="Q23"/>
  <c r="S23" s="1"/>
  <c r="AE13"/>
  <c r="AB15"/>
  <c r="AD15" s="1"/>
  <c r="AE15" s="1"/>
  <c r="Q16"/>
  <c r="S16" s="1"/>
  <c r="AB22"/>
  <c r="AD22" s="1"/>
  <c r="AE22" s="1"/>
  <c r="N32"/>
  <c r="P32" s="1"/>
  <c r="Q32" s="1"/>
  <c r="S32" s="1"/>
  <c r="AB33"/>
  <c r="AD33" s="1"/>
  <c r="Q35"/>
  <c r="S35" s="1"/>
  <c r="AE35"/>
  <c r="M38"/>
  <c r="O38" s="1"/>
  <c r="AB38"/>
  <c r="AD38" s="1"/>
  <c r="AB39"/>
  <c r="AD39" s="1"/>
  <c r="AE39" s="1"/>
  <c r="N42"/>
  <c r="P42" s="1"/>
  <c r="AB42"/>
  <c r="AD42" s="1"/>
  <c r="AE42" s="1"/>
  <c r="N24"/>
  <c r="P24" s="1"/>
  <c r="Q24" s="1"/>
  <c r="S24" s="1"/>
  <c r="Q28"/>
  <c r="S28" s="1"/>
  <c r="AE42" i="2"/>
  <c r="AG14"/>
  <c r="AQ14" s="1"/>
  <c r="AQ34"/>
  <c r="AG35"/>
  <c r="AQ35" s="1"/>
  <c r="Q30"/>
  <c r="S30" s="1"/>
  <c r="AG30" s="1"/>
  <c r="AQ30" s="1"/>
  <c r="AE38"/>
  <c r="AQ41"/>
  <c r="Y43"/>
  <c r="AB7"/>
  <c r="AD7" s="1"/>
  <c r="Q15"/>
  <c r="S15" s="1"/>
  <c r="AG15" s="1"/>
  <c r="AQ15" s="1"/>
  <c r="AC15"/>
  <c r="AE15" s="1"/>
  <c r="AC19"/>
  <c r="AE19" s="1"/>
  <c r="AB20"/>
  <c r="AD20" s="1"/>
  <c r="O26"/>
  <c r="Q26" s="1"/>
  <c r="S26" s="1"/>
  <c r="Q29"/>
  <c r="S29" s="1"/>
  <c r="AB36"/>
  <c r="AD36" s="1"/>
  <c r="O37"/>
  <c r="Q37" s="1"/>
  <c r="S37" s="1"/>
  <c r="AG37" s="1"/>
  <c r="AQ37" s="1"/>
  <c r="Q11"/>
  <c r="S11" s="1"/>
  <c r="AG11" s="1"/>
  <c r="AQ11" s="1"/>
  <c r="AE12"/>
  <c r="Q13"/>
  <c r="S13" s="1"/>
  <c r="AG16"/>
  <c r="AQ16" s="1"/>
  <c r="AE18"/>
  <c r="AG18" s="1"/>
  <c r="AQ18" s="1"/>
  <c r="N21"/>
  <c r="P21" s="1"/>
  <c r="Q21" s="1"/>
  <c r="S21" s="1"/>
  <c r="AG21" s="1"/>
  <c r="AQ21" s="1"/>
  <c r="AE27"/>
  <c r="AE33"/>
  <c r="N39"/>
  <c r="P39" s="1"/>
  <c r="Q39" s="1"/>
  <c r="S39" s="1"/>
  <c r="AG12"/>
  <c r="AQ12" s="1"/>
  <c r="AG27"/>
  <c r="AQ27" s="1"/>
  <c r="Z43"/>
  <c r="AB6"/>
  <c r="AD6" s="1"/>
  <c r="AE6" s="1"/>
  <c r="AG6" s="1"/>
  <c r="AQ6" s="1"/>
  <c r="AO5"/>
  <c r="N40"/>
  <c r="P40" s="1"/>
  <c r="O40"/>
  <c r="Q40" s="1"/>
  <c r="S40" s="1"/>
  <c r="AM43"/>
  <c r="AN8"/>
  <c r="AO8" s="1"/>
  <c r="AA43"/>
  <c r="AB10"/>
  <c r="AD10" s="1"/>
  <c r="AE10" s="1"/>
  <c r="M31"/>
  <c r="O31" s="1"/>
  <c r="AB32"/>
  <c r="AD32" s="1"/>
  <c r="AC32"/>
  <c r="AE32" s="1"/>
  <c r="Q28"/>
  <c r="S28" s="1"/>
  <c r="AG28" s="1"/>
  <c r="AQ28" s="1"/>
  <c r="Q7"/>
  <c r="S7" s="1"/>
  <c r="AG7" s="1"/>
  <c r="AQ7" s="1"/>
  <c r="AE8"/>
  <c r="AG10"/>
  <c r="AQ10" s="1"/>
  <c r="AE7"/>
  <c r="AE13"/>
  <c r="AG13" s="1"/>
  <c r="AQ13" s="1"/>
  <c r="AE20"/>
  <c r="Q23"/>
  <c r="S23" s="1"/>
  <c r="N24"/>
  <c r="P24" s="1"/>
  <c r="Q24" s="1"/>
  <c r="S24" s="1"/>
  <c r="Q25"/>
  <c r="S25" s="1"/>
  <c r="Q36"/>
  <c r="S36" s="1"/>
  <c r="N5"/>
  <c r="P5" s="1"/>
  <c r="L44"/>
  <c r="AD43"/>
  <c r="AE23"/>
  <c r="AE5"/>
  <c r="Q20"/>
  <c r="S20" s="1"/>
  <c r="AE25"/>
  <c r="AE31"/>
  <c r="N32"/>
  <c r="P32" s="1"/>
  <c r="Q32" s="1"/>
  <c r="S32" s="1"/>
  <c r="AC43"/>
  <c r="Q8"/>
  <c r="S8" s="1"/>
  <c r="AG8" s="1"/>
  <c r="O17"/>
  <c r="Q17" s="1"/>
  <c r="S17" s="1"/>
  <c r="AG17" s="1"/>
  <c r="AQ17" s="1"/>
  <c r="O19"/>
  <c r="Q19" s="1"/>
  <c r="S19" s="1"/>
  <c r="N22"/>
  <c r="P22" s="1"/>
  <c r="Q22" s="1"/>
  <c r="S22" s="1"/>
  <c r="AG22" s="1"/>
  <c r="AQ22" s="1"/>
  <c r="AE22"/>
  <c r="AC24"/>
  <c r="AE24" s="1"/>
  <c r="AC26"/>
  <c r="AE26" s="1"/>
  <c r="AE29"/>
  <c r="AG29" s="1"/>
  <c r="AQ29" s="1"/>
  <c r="N33"/>
  <c r="P33" s="1"/>
  <c r="Q33" s="1"/>
  <c r="S33" s="1"/>
  <c r="AG33" s="1"/>
  <c r="AQ33" s="1"/>
  <c r="AE36"/>
  <c r="AE40"/>
  <c r="N38"/>
  <c r="P38" s="1"/>
  <c r="Q38" s="1"/>
  <c r="S38" s="1"/>
  <c r="AG38" s="1"/>
  <c r="AQ38" s="1"/>
  <c r="AC39"/>
  <c r="AE39" s="1"/>
  <c r="N42"/>
  <c r="P42" s="1"/>
  <c r="Q42" s="1"/>
  <c r="S42" s="1"/>
  <c r="AG42" s="1"/>
  <c r="AQ42" s="1"/>
  <c r="AE30" i="3"/>
  <c r="AE25"/>
  <c r="AE29"/>
  <c r="AG29" s="1"/>
  <c r="AQ29" s="1"/>
  <c r="AO33"/>
  <c r="Y43"/>
  <c r="N20"/>
  <c r="P20" s="1"/>
  <c r="N21"/>
  <c r="P21" s="1"/>
  <c r="AC24"/>
  <c r="AE24" s="1"/>
  <c r="N31"/>
  <c r="P31" s="1"/>
  <c r="Q31" s="1"/>
  <c r="S31" s="1"/>
  <c r="AC32"/>
  <c r="AE32" s="1"/>
  <c r="AC36"/>
  <c r="AC40"/>
  <c r="AE40" s="1"/>
  <c r="AN40"/>
  <c r="AO40" s="1"/>
  <c r="L13"/>
  <c r="N13" s="1"/>
  <c r="P13" s="1"/>
  <c r="Q13" s="1"/>
  <c r="S13" s="1"/>
  <c r="AB20"/>
  <c r="AD20" s="1"/>
  <c r="AB23"/>
  <c r="AD23" s="1"/>
  <c r="AE23" s="1"/>
  <c r="AG23" s="1"/>
  <c r="AQ23" s="1"/>
  <c r="AE28"/>
  <c r="AB31"/>
  <c r="AD31" s="1"/>
  <c r="N37"/>
  <c r="P37" s="1"/>
  <c r="Q37" s="1"/>
  <c r="S37" s="1"/>
  <c r="N41"/>
  <c r="P41" s="1"/>
  <c r="Q41" s="1"/>
  <c r="S41" s="1"/>
  <c r="AN33"/>
  <c r="AN43" s="1"/>
  <c r="AN16"/>
  <c r="AO16" s="1"/>
  <c r="AN12"/>
  <c r="AO12" s="1"/>
  <c r="AO22"/>
  <c r="AO18"/>
  <c r="AO25"/>
  <c r="AO36"/>
  <c r="AO27"/>
  <c r="AY5"/>
  <c r="AH11"/>
  <c r="AY10"/>
  <c r="AO6"/>
  <c r="M33"/>
  <c r="O33" s="1"/>
  <c r="AB37"/>
  <c r="AD37" s="1"/>
  <c r="AC37"/>
  <c r="AB41"/>
  <c r="AD41" s="1"/>
  <c r="AC41"/>
  <c r="AC5"/>
  <c r="AA43"/>
  <c r="M25"/>
  <c r="O25" s="1"/>
  <c r="AB11"/>
  <c r="AD11" s="1"/>
  <c r="AC11"/>
  <c r="AB17"/>
  <c r="AD17" s="1"/>
  <c r="AC17"/>
  <c r="AB34"/>
  <c r="AD34" s="1"/>
  <c r="AC34"/>
  <c r="M36"/>
  <c r="O36" s="1"/>
  <c r="M40"/>
  <c r="O40" s="1"/>
  <c r="N19"/>
  <c r="P19" s="1"/>
  <c r="Q19" s="1"/>
  <c r="S19" s="1"/>
  <c r="AE36"/>
  <c r="Q42"/>
  <c r="S42" s="1"/>
  <c r="AE12"/>
  <c r="AE18"/>
  <c r="Q20"/>
  <c r="S20" s="1"/>
  <c r="AG20" s="1"/>
  <c r="AQ20" s="1"/>
  <c r="AE20"/>
  <c r="N34"/>
  <c r="P34" s="1"/>
  <c r="Q34" s="1"/>
  <c r="S34" s="1"/>
  <c r="AD5"/>
  <c r="Z43"/>
  <c r="AB6"/>
  <c r="AD6" s="1"/>
  <c r="AE6" s="1"/>
  <c r="AB19"/>
  <c r="AD19" s="1"/>
  <c r="AC19"/>
  <c r="M22"/>
  <c r="O22" s="1"/>
  <c r="AB26"/>
  <c r="AD26" s="1"/>
  <c r="AC26"/>
  <c r="AM43"/>
  <c r="AE38"/>
  <c r="Q5"/>
  <c r="N6"/>
  <c r="P6" s="1"/>
  <c r="Q6" s="1"/>
  <c r="S6" s="1"/>
  <c r="AB7"/>
  <c r="AD7" s="1"/>
  <c r="AE7" s="1"/>
  <c r="AB8"/>
  <c r="AD8" s="1"/>
  <c r="AE8" s="1"/>
  <c r="Q9"/>
  <c r="S9" s="1"/>
  <c r="AG9" s="1"/>
  <c r="AQ9" s="1"/>
  <c r="BA9" s="1"/>
  <c r="Q10"/>
  <c r="S10" s="1"/>
  <c r="AG10" s="1"/>
  <c r="AQ10" s="1"/>
  <c r="Q12"/>
  <c r="S12" s="1"/>
  <c r="AG12" s="1"/>
  <c r="Q14"/>
  <c r="S14" s="1"/>
  <c r="AG14" s="1"/>
  <c r="AQ14" s="1"/>
  <c r="Q15"/>
  <c r="S15" s="1"/>
  <c r="AE16"/>
  <c r="AG16" s="1"/>
  <c r="N17"/>
  <c r="P17" s="1"/>
  <c r="Q17" s="1"/>
  <c r="S17" s="1"/>
  <c r="Q18"/>
  <c r="S18" s="1"/>
  <c r="Q21"/>
  <c r="S21" s="1"/>
  <c r="AG21" s="1"/>
  <c r="AQ21" s="1"/>
  <c r="N26"/>
  <c r="P26" s="1"/>
  <c r="Q26" s="1"/>
  <c r="S26" s="1"/>
  <c r="Q27"/>
  <c r="S27" s="1"/>
  <c r="AE27"/>
  <c r="Q30"/>
  <c r="S30" s="1"/>
  <c r="AE31"/>
  <c r="AE33"/>
  <c r="Q43"/>
  <c r="S43" s="1"/>
  <c r="L44"/>
  <c r="L47" i="1"/>
  <c r="AB21"/>
  <c r="AD21" s="1"/>
  <c r="AE21" s="1"/>
  <c r="AB23"/>
  <c r="AD23" s="1"/>
  <c r="AE23" s="1"/>
  <c r="AE16"/>
  <c r="AE35"/>
  <c r="AB31"/>
  <c r="AD31" s="1"/>
  <c r="AE31" s="1"/>
  <c r="AE27"/>
  <c r="AB39"/>
  <c r="AD39" s="1"/>
  <c r="AE39" s="1"/>
  <c r="AB20"/>
  <c r="AD20" s="1"/>
  <c r="AE20" s="1"/>
  <c r="AE28"/>
  <c r="AC5"/>
  <c r="AE5" s="1"/>
  <c r="Y43"/>
  <c r="AB11"/>
  <c r="AD11" s="1"/>
  <c r="AE11" s="1"/>
  <c r="AB38"/>
  <c r="AD38" s="1"/>
  <c r="AE38" s="1"/>
  <c r="AB41"/>
  <c r="AD41" s="1"/>
  <c r="AE41" s="1"/>
  <c r="AC42"/>
  <c r="AE42" s="1"/>
  <c r="AC22"/>
  <c r="AE22" s="1"/>
  <c r="AE9"/>
  <c r="AB7"/>
  <c r="AD7" s="1"/>
  <c r="AE7" s="1"/>
  <c r="AE12"/>
  <c r="AB24"/>
  <c r="AD24" s="1"/>
  <c r="AE24" s="1"/>
  <c r="AB37"/>
  <c r="AD37" s="1"/>
  <c r="AE37" s="1"/>
  <c r="AE30"/>
  <c r="AC25"/>
  <c r="AE25" s="1"/>
  <c r="AC10"/>
  <c r="AC33"/>
  <c r="AE33" s="1"/>
  <c r="AB34"/>
  <c r="AD34" s="1"/>
  <c r="AE34" s="1"/>
  <c r="AE13"/>
  <c r="AE29"/>
  <c r="AE14"/>
  <c r="AE19"/>
  <c r="AE18"/>
  <c r="AA43"/>
  <c r="AC26"/>
  <c r="AE26" s="1"/>
  <c r="AB40"/>
  <c r="AD40" s="1"/>
  <c r="AE40" s="1"/>
  <c r="AB36"/>
  <c r="AD36" s="1"/>
  <c r="AE36" s="1"/>
  <c r="AB32"/>
  <c r="AD32" s="1"/>
  <c r="AE32" s="1"/>
  <c r="AC15"/>
  <c r="AE15" s="1"/>
  <c r="AB8"/>
  <c r="AD8" s="1"/>
  <c r="AE8" s="1"/>
  <c r="AB17"/>
  <c r="AD17" s="1"/>
  <c r="AE17" s="1"/>
  <c r="Z6"/>
  <c r="Q43"/>
  <c r="S43" s="1"/>
  <c r="Q11"/>
  <c r="S11" s="1"/>
  <c r="P13"/>
  <c r="Q13" s="1"/>
  <c r="S13" s="1"/>
  <c r="AG13" s="1"/>
  <c r="P9"/>
  <c r="Q9" s="1"/>
  <c r="S9" s="1"/>
  <c r="P29"/>
  <c r="Q29" s="1"/>
  <c r="S29" s="1"/>
  <c r="Q30"/>
  <c r="S30" s="1"/>
  <c r="M33"/>
  <c r="O33" s="1"/>
  <c r="K44"/>
  <c r="M20"/>
  <c r="O20" s="1"/>
  <c r="M32"/>
  <c r="O32" s="1"/>
  <c r="M37"/>
  <c r="O37" s="1"/>
  <c r="Q12"/>
  <c r="S12" s="1"/>
  <c r="Q8"/>
  <c r="S8" s="1"/>
  <c r="N42"/>
  <c r="N38"/>
  <c r="P38" s="1"/>
  <c r="Q38" s="1"/>
  <c r="S38" s="1"/>
  <c r="N22"/>
  <c r="M26"/>
  <c r="O26" s="1"/>
  <c r="M41"/>
  <c r="O41" s="1"/>
  <c r="Q5"/>
  <c r="Q23"/>
  <c r="S23" s="1"/>
  <c r="Q15"/>
  <c r="S15" s="1"/>
  <c r="Q16"/>
  <c r="S16" s="1"/>
  <c r="Q28"/>
  <c r="S28" s="1"/>
  <c r="Q18"/>
  <c r="S18" s="1"/>
  <c r="Q35"/>
  <c r="S35" s="1"/>
  <c r="Q27"/>
  <c r="S27" s="1"/>
  <c r="Q14"/>
  <c r="S14" s="1"/>
  <c r="Q10"/>
  <c r="S10" s="1"/>
  <c r="N19"/>
  <c r="N36"/>
  <c r="M17"/>
  <c r="O17" s="1"/>
  <c r="M39"/>
  <c r="O39" s="1"/>
  <c r="N25"/>
  <c r="L44"/>
  <c r="M7"/>
  <c r="O7" s="1"/>
  <c r="M21"/>
  <c r="O21" s="1"/>
  <c r="M34"/>
  <c r="O34" s="1"/>
  <c r="M40"/>
  <c r="O40" s="1"/>
  <c r="N6"/>
  <c r="P6" s="1"/>
  <c r="N31"/>
  <c r="M24"/>
  <c r="O24" s="1"/>
  <c r="AG42" i="3" l="1"/>
  <c r="AQ42" s="1"/>
  <c r="AG24"/>
  <c r="AQ24" s="1"/>
  <c r="N38"/>
  <c r="P38" s="1"/>
  <c r="Q38" s="1"/>
  <c r="S38" s="1"/>
  <c r="AG38" s="1"/>
  <c r="AQ38" s="1"/>
  <c r="AG13"/>
  <c r="AQ13" s="1"/>
  <c r="AG39"/>
  <c r="AQ39" s="1"/>
  <c r="AG35"/>
  <c r="AQ35" s="1"/>
  <c r="AG27"/>
  <c r="AQ27" s="1"/>
  <c r="BA6" i="4"/>
  <c r="BL6" s="1"/>
  <c r="Q5"/>
  <c r="AC43"/>
  <c r="AE5"/>
  <c r="Q17"/>
  <c r="S17" s="1"/>
  <c r="AG17" s="1"/>
  <c r="AQ17" s="1"/>
  <c r="BA17" s="1"/>
  <c r="BL17" s="1"/>
  <c r="N17"/>
  <c r="P17" s="1"/>
  <c r="Q39"/>
  <c r="S39" s="1"/>
  <c r="AG39" s="1"/>
  <c r="AQ39" s="1"/>
  <c r="BA39" s="1"/>
  <c r="BL39" s="1"/>
  <c r="Q37"/>
  <c r="S37" s="1"/>
  <c r="AG37" s="1"/>
  <c r="AQ37" s="1"/>
  <c r="BA37" s="1"/>
  <c r="BL37" s="1"/>
  <c r="AB43"/>
  <c r="AG16"/>
  <c r="AQ16" s="1"/>
  <c r="BA16" s="1"/>
  <c r="BL16" s="1"/>
  <c r="N41"/>
  <c r="P41" s="1"/>
  <c r="Q41" s="1"/>
  <c r="S41" s="1"/>
  <c r="AG41" s="1"/>
  <c r="AQ41" s="1"/>
  <c r="BA41" s="1"/>
  <c r="BL41" s="1"/>
  <c r="N39"/>
  <c r="P39" s="1"/>
  <c r="P44" s="1"/>
  <c r="N37"/>
  <c r="P37" s="1"/>
  <c r="AE8"/>
  <c r="AG8" s="1"/>
  <c r="AQ8" s="1"/>
  <c r="BA8" s="1"/>
  <c r="BL8" s="1"/>
  <c r="AE7"/>
  <c r="AG7" s="1"/>
  <c r="AQ7" s="1"/>
  <c r="BA7" s="1"/>
  <c r="BL7" s="1"/>
  <c r="AD43"/>
  <c r="AY6"/>
  <c r="AY43" s="1"/>
  <c r="AY44" s="1"/>
  <c r="AX43"/>
  <c r="O44"/>
  <c r="Q42"/>
  <c r="S42" s="1"/>
  <c r="AG42" s="1"/>
  <c r="AQ42" s="1"/>
  <c r="BA42" s="1"/>
  <c r="BL42" s="1"/>
  <c r="Q40"/>
  <c r="S40" s="1"/>
  <c r="AG40" s="1"/>
  <c r="AQ40" s="1"/>
  <c r="BA40" s="1"/>
  <c r="BL40" s="1"/>
  <c r="Q38"/>
  <c r="S38" s="1"/>
  <c r="AG38" s="1"/>
  <c r="AQ38" s="1"/>
  <c r="BA38" s="1"/>
  <c r="BL38" s="1"/>
  <c r="Q36"/>
  <c r="S36" s="1"/>
  <c r="AG36" s="1"/>
  <c r="AQ36" s="1"/>
  <c r="BA36" s="1"/>
  <c r="BL36" s="1"/>
  <c r="AG20"/>
  <c r="AQ20" s="1"/>
  <c r="BA20" s="1"/>
  <c r="BL20" s="1"/>
  <c r="AQ16" i="3"/>
  <c r="AQ12"/>
  <c r="AG8"/>
  <c r="AQ8" s="1"/>
  <c r="AE37"/>
  <c r="AG37" s="1"/>
  <c r="AQ37" s="1"/>
  <c r="AG32"/>
  <c r="AQ32" s="1"/>
  <c r="AG28"/>
  <c r="AQ28" s="1"/>
  <c r="AG30"/>
  <c r="AQ30" s="1"/>
  <c r="AG15"/>
  <c r="AQ15" s="1"/>
  <c r="BA15" s="1"/>
  <c r="AB43" i="2"/>
  <c r="AG23"/>
  <c r="AQ23" s="1"/>
  <c r="O44"/>
  <c r="N31"/>
  <c r="P31" s="1"/>
  <c r="P44" s="1"/>
  <c r="AG26"/>
  <c r="AQ26" s="1"/>
  <c r="AG19"/>
  <c r="AQ19" s="1"/>
  <c r="AG20"/>
  <c r="AQ20" s="1"/>
  <c r="AG24"/>
  <c r="AQ24" s="1"/>
  <c r="Q5"/>
  <c r="AE43"/>
  <c r="AE44" s="1"/>
  <c r="AG25"/>
  <c r="AQ25" s="1"/>
  <c r="AO43"/>
  <c r="AG39"/>
  <c r="AQ39" s="1"/>
  <c r="AG32"/>
  <c r="AQ32" s="1"/>
  <c r="AG36"/>
  <c r="AQ36" s="1"/>
  <c r="AG40"/>
  <c r="AQ40" s="1"/>
  <c r="AQ8"/>
  <c r="AN43"/>
  <c r="AG7" i="3"/>
  <c r="AQ7" s="1"/>
  <c r="BA7" s="1"/>
  <c r="O44"/>
  <c r="N40"/>
  <c r="P40" s="1"/>
  <c r="Q40" s="1"/>
  <c r="S40" s="1"/>
  <c r="AG40" s="1"/>
  <c r="AQ40" s="1"/>
  <c r="AE34"/>
  <c r="AG34" s="1"/>
  <c r="AQ34" s="1"/>
  <c r="AE11"/>
  <c r="AG11" s="1"/>
  <c r="AQ11" s="1"/>
  <c r="AO43"/>
  <c r="S5"/>
  <c r="AC43"/>
  <c r="AE5"/>
  <c r="AY11"/>
  <c r="AH12"/>
  <c r="AG18"/>
  <c r="AQ18" s="1"/>
  <c r="N22"/>
  <c r="P22" s="1"/>
  <c r="Q22" s="1"/>
  <c r="AD43"/>
  <c r="N36"/>
  <c r="P36" s="1"/>
  <c r="Q36" s="1"/>
  <c r="S36" s="1"/>
  <c r="AG36" s="1"/>
  <c r="AQ36" s="1"/>
  <c r="AE17"/>
  <c r="AG17" s="1"/>
  <c r="AQ17" s="1"/>
  <c r="N25"/>
  <c r="P25" s="1"/>
  <c r="Q25" s="1"/>
  <c r="S25" s="1"/>
  <c r="AG25" s="1"/>
  <c r="AQ25" s="1"/>
  <c r="AE41"/>
  <c r="AG41" s="1"/>
  <c r="AQ41" s="1"/>
  <c r="N33"/>
  <c r="P33" s="1"/>
  <c r="Q33" s="1"/>
  <c r="S33" s="1"/>
  <c r="AG33" s="1"/>
  <c r="AQ33" s="1"/>
  <c r="AG31"/>
  <c r="AQ31" s="1"/>
  <c r="BA10"/>
  <c r="AG6"/>
  <c r="AQ6" s="1"/>
  <c r="BA6" s="1"/>
  <c r="AE26"/>
  <c r="AG26" s="1"/>
  <c r="AQ26" s="1"/>
  <c r="AE19"/>
  <c r="AG19" s="1"/>
  <c r="AQ19" s="1"/>
  <c r="AB43"/>
  <c r="AG27" i="1"/>
  <c r="AG16"/>
  <c r="AG35"/>
  <c r="AG29"/>
  <c r="AG14"/>
  <c r="AG28"/>
  <c r="AG18"/>
  <c r="AG23"/>
  <c r="AG12"/>
  <c r="AG9"/>
  <c r="AC43"/>
  <c r="AG15"/>
  <c r="AG11"/>
  <c r="AE10"/>
  <c r="AG10" s="1"/>
  <c r="AG30"/>
  <c r="AG8"/>
  <c r="AG38"/>
  <c r="AB6"/>
  <c r="Z43"/>
  <c r="N41"/>
  <c r="P41" s="1"/>
  <c r="Q41" s="1"/>
  <c r="S41" s="1"/>
  <c r="AG41" s="1"/>
  <c r="P25"/>
  <c r="Q25" s="1"/>
  <c r="S25" s="1"/>
  <c r="AG25" s="1"/>
  <c r="P19"/>
  <c r="Q19" s="1"/>
  <c r="S19" s="1"/>
  <c r="AG19" s="1"/>
  <c r="P42"/>
  <c r="Q42" s="1"/>
  <c r="S42" s="1"/>
  <c r="AG42" s="1"/>
  <c r="P36"/>
  <c r="Q36" s="1"/>
  <c r="S36" s="1"/>
  <c r="AG36" s="1"/>
  <c r="P31"/>
  <c r="Q31" s="1"/>
  <c r="S31" s="1"/>
  <c r="AG31" s="1"/>
  <c r="P22"/>
  <c r="Q22" s="1"/>
  <c r="S22" s="1"/>
  <c r="AG22" s="1"/>
  <c r="N26"/>
  <c r="P26" s="1"/>
  <c r="Q26" s="1"/>
  <c r="S26" s="1"/>
  <c r="AG26" s="1"/>
  <c r="N17"/>
  <c r="P17" s="1"/>
  <c r="Q17" s="1"/>
  <c r="S17" s="1"/>
  <c r="AG17" s="1"/>
  <c r="N40"/>
  <c r="P40" s="1"/>
  <c r="Q40" s="1"/>
  <c r="S40" s="1"/>
  <c r="AG40" s="1"/>
  <c r="N20"/>
  <c r="N33"/>
  <c r="N21"/>
  <c r="P21" s="1"/>
  <c r="Q21" s="1"/>
  <c r="S21" s="1"/>
  <c r="AG21" s="1"/>
  <c r="N32"/>
  <c r="P32" s="1"/>
  <c r="Q32" s="1"/>
  <c r="S32" s="1"/>
  <c r="AG32" s="1"/>
  <c r="N37"/>
  <c r="S5"/>
  <c r="AG5" s="1"/>
  <c r="N7"/>
  <c r="P7" s="1"/>
  <c r="O44"/>
  <c r="N34"/>
  <c r="Q6"/>
  <c r="S6" s="1"/>
  <c r="N39"/>
  <c r="N24"/>
  <c r="S5" i="4" l="1"/>
  <c r="Q44"/>
  <c r="S48" s="1"/>
  <c r="AG48" s="1"/>
  <c r="AE43"/>
  <c r="AE44" s="1"/>
  <c r="BA11" i="3"/>
  <c r="Q31" i="2"/>
  <c r="S31" s="1"/>
  <c r="AG31" s="1"/>
  <c r="AQ31" s="1"/>
  <c r="S5"/>
  <c r="Q44"/>
  <c r="Q45" s="1"/>
  <c r="AE43" i="3"/>
  <c r="AE44" s="1"/>
  <c r="S22"/>
  <c r="AG22" s="1"/>
  <c r="AQ22" s="1"/>
  <c r="Q44"/>
  <c r="S48" s="1"/>
  <c r="AH13"/>
  <c r="AY12"/>
  <c r="BA12" s="1"/>
  <c r="AY8"/>
  <c r="AG5"/>
  <c r="P44"/>
  <c r="AB43" i="1"/>
  <c r="AD6"/>
  <c r="P37"/>
  <c r="Q37" s="1"/>
  <c r="S37" s="1"/>
  <c r="AG37" s="1"/>
  <c r="P20"/>
  <c r="Q20" s="1"/>
  <c r="S20" s="1"/>
  <c r="AG20" s="1"/>
  <c r="P39"/>
  <c r="Q39" s="1"/>
  <c r="S39" s="1"/>
  <c r="AG39" s="1"/>
  <c r="P34"/>
  <c r="Q34" s="1"/>
  <c r="S34" s="1"/>
  <c r="AG34" s="1"/>
  <c r="P33"/>
  <c r="Q33" s="1"/>
  <c r="S33" s="1"/>
  <c r="AG33" s="1"/>
  <c r="P24"/>
  <c r="Q24" s="1"/>
  <c r="S24" s="1"/>
  <c r="AG24" s="1"/>
  <c r="Q7"/>
  <c r="AG48" i="3" l="1"/>
  <c r="S44" i="4"/>
  <c r="AG5"/>
  <c r="S44" i="3"/>
  <c r="S44" i="2"/>
  <c r="AG5"/>
  <c r="BA8" i="3"/>
  <c r="AH14"/>
  <c r="AQ5"/>
  <c r="AG43"/>
  <c r="AE6" i="1"/>
  <c r="AD43"/>
  <c r="P44"/>
  <c r="S7"/>
  <c r="Q44"/>
  <c r="Q45" s="1"/>
  <c r="AG43" i="4" l="1"/>
  <c r="AQ5"/>
  <c r="AG43" i="2"/>
  <c r="AQ5"/>
  <c r="AH15" i="3"/>
  <c r="AH16" s="1"/>
  <c r="AY14"/>
  <c r="BA14" s="1"/>
  <c r="AQ43"/>
  <c r="BA5"/>
  <c r="S44" i="1"/>
  <c r="AG7"/>
  <c r="AE43"/>
  <c r="AE44" s="1"/>
  <c r="AD46" s="1"/>
  <c r="AG6"/>
  <c r="AQ43" i="4" l="1"/>
  <c r="BA5"/>
  <c r="AQ43" i="2"/>
  <c r="AY13" i="3"/>
  <c r="AY16"/>
  <c r="BA16" s="1"/>
  <c r="AH17"/>
  <c r="AG43" i="1"/>
  <c r="BA43" i="4" l="1"/>
  <c r="BL5"/>
  <c r="BL43" s="1"/>
  <c r="BA13" i="3"/>
  <c r="AH18"/>
  <c r="AY18" l="1"/>
  <c r="BA18" s="1"/>
  <c r="AH19"/>
  <c r="AH20" l="1"/>
  <c r="AY19"/>
  <c r="BA19" s="1"/>
  <c r="AY17"/>
  <c r="AY20" l="1"/>
  <c r="BA20" s="1"/>
  <c r="AH21"/>
  <c r="BA17"/>
  <c r="AY21" l="1"/>
  <c r="BA21" s="1"/>
  <c r="AH22"/>
  <c r="AH23" l="1"/>
  <c r="AY22"/>
  <c r="BA22" s="1"/>
  <c r="AY23" l="1"/>
  <c r="BA23" s="1"/>
  <c r="AH24"/>
  <c r="AH25" l="1"/>
  <c r="AY24"/>
  <c r="BA24" s="1"/>
  <c r="AY25" l="1"/>
  <c r="BA25" s="1"/>
  <c r="AH26"/>
  <c r="AH27" l="1"/>
  <c r="AY26"/>
  <c r="BA26" s="1"/>
  <c r="AY27" l="1"/>
  <c r="BA27" s="1"/>
  <c r="AH28"/>
  <c r="AH29" l="1"/>
  <c r="AY28"/>
  <c r="BA28" s="1"/>
  <c r="AY29" l="1"/>
  <c r="BA29" s="1"/>
  <c r="AH30"/>
  <c r="AH31" l="1"/>
  <c r="AY30"/>
  <c r="BA30" s="1"/>
  <c r="AY31" l="1"/>
  <c r="BA31" s="1"/>
  <c r="AH32"/>
  <c r="AH33" l="1"/>
  <c r="AY32"/>
  <c r="BA32" s="1"/>
  <c r="AY33" l="1"/>
  <c r="BA33" s="1"/>
  <c r="AH34"/>
  <c r="AY34" l="1"/>
  <c r="BA34" s="1"/>
  <c r="AH35"/>
  <c r="AY35" l="1"/>
  <c r="BA35" s="1"/>
  <c r="AH36"/>
  <c r="AY36" l="1"/>
  <c r="BA36" s="1"/>
  <c r="AH37"/>
  <c r="AH38" l="1"/>
  <c r="AY37"/>
  <c r="BA37" s="1"/>
  <c r="AY38" l="1"/>
  <c r="BA38" s="1"/>
  <c r="AH39"/>
  <c r="AY39" l="1"/>
  <c r="BA39" s="1"/>
  <c r="AH40"/>
  <c r="AY40" l="1"/>
  <c r="BA40" s="1"/>
  <c r="AH41"/>
  <c r="AH42" l="1"/>
  <c r="AY41"/>
  <c r="BA41" s="1"/>
  <c r="AW43" l="1"/>
  <c r="AY42" l="1"/>
  <c r="AX43"/>
  <c r="BA42" l="1"/>
  <c r="AY43"/>
  <c r="AY44" s="1"/>
  <c r="BA43" l="1"/>
</calcChain>
</file>

<file path=xl/sharedStrings.xml><?xml version="1.0" encoding="utf-8"?>
<sst xmlns="http://schemas.openxmlformats.org/spreadsheetml/2006/main" count="972" uniqueCount="92">
  <si>
    <t>Наименование_Точки_Учета</t>
  </si>
  <si>
    <t>Потребление, кВт</t>
  </si>
  <si>
    <t>Потребление + потери, кВт</t>
  </si>
  <si>
    <t>В том числе: потребление по соцнорме, кВт</t>
  </si>
  <si>
    <t>В том числе: потребление сверх соцнормы, кВт</t>
  </si>
  <si>
    <t>П1 105_Парамонова Н.А.</t>
  </si>
  <si>
    <t>П1 132_Макшанцев (демонтаж 01.08.2020, показания как за август)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</si>
  <si>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</si>
  <si>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</si>
  <si>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</si>
  <si>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</si>
  <si>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</si>
  <si>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</si>
  <si>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 xml:space="preserve">П1 207 Нестерович А.Н. 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</si>
  <si>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</si>
  <si>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</si>
  <si>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</si>
  <si>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</si>
  <si>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</si>
  <si>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</si>
  <si>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П1 312 Борисов С.А.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</si>
  <si>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</si>
  <si>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</si>
  <si>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</si>
  <si>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</si>
  <si>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</si>
  <si>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</si>
  <si>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</si>
  <si>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</si>
  <si>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П1 400_Новикова Н.Д.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</si>
  <si>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</si>
  <si>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</si>
  <si>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</si>
  <si>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</si>
  <si>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</si>
  <si>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</si>
  <si>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89_Маркин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</si>
  <si>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</si>
  <si>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</si>
  <si>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</si>
  <si>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</si>
  <si>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</si>
  <si>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</si>
  <si>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</si>
  <si>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К отлате в Красноярсэнергосбыт, руб</t>
  </si>
  <si>
    <t>СуммАктЭн</t>
  </si>
  <si>
    <t>Номер участка</t>
  </si>
  <si>
    <t>№ п/п</t>
  </si>
  <si>
    <t>269Б</t>
  </si>
  <si>
    <t>Переплата (-)
Долг(+) 
на 01.07.2021</t>
  </si>
  <si>
    <t>Переплата (-)
Долг(+) 
на 01.06.2021</t>
  </si>
  <si>
    <t>ИЮНЬ 2021</t>
  </si>
  <si>
    <t>МАЙ 2021</t>
  </si>
  <si>
    <t>дата</t>
  </si>
  <si>
    <t>П1 169_170_Мещерская Н.В.</t>
  </si>
  <si>
    <t>Оплачено в мае и июне</t>
  </si>
  <si>
    <t>Партнерство 1</t>
  </si>
  <si>
    <t>ИЮЛЬ 2021</t>
  </si>
  <si>
    <t>П1 400_Новиков В.О.</t>
  </si>
  <si>
    <t>П1 270_Макарова Е.Ю.</t>
  </si>
  <si>
    <t>П1 205_Поротиков А.Н.</t>
  </si>
  <si>
    <t>П1 167_168_Пустовалова О.В.</t>
  </si>
  <si>
    <t>П1 317_Мокрушина Е.В.</t>
  </si>
  <si>
    <t>Сумма по соц.норме (1,98 руб.)</t>
  </si>
  <si>
    <t>Оплачено в июле</t>
  </si>
  <si>
    <t>Переплата (-)
Долг(+) 
на 01.08.2021</t>
  </si>
  <si>
    <t>Сумма (1,98 (по соцнорме) +  2,355573 (сверх соцнормы)), руб.</t>
  </si>
  <si>
    <t>Сумма нормы  сверх соц. нормы       (2,35573 руб.)</t>
  </si>
  <si>
    <t>Сумма по сверх соц. нормы (2,53348 руб.)</t>
  </si>
  <si>
    <t>Сумма (1,9 (по соц.норме) +  2,53348(сверх соц.нормы), руб.</t>
  </si>
  <si>
    <t>В том числе: потребление сверх соц.нормы, кВт</t>
  </si>
  <si>
    <t>Сумма по соц.норме            (1,9 руб.)</t>
  </si>
  <si>
    <t>Компенсация П2-П8</t>
  </si>
  <si>
    <t>Компенсация П2-П8 (3,05-1,9=1,15*4180)</t>
  </si>
  <si>
    <t>П1 169_170 Мещерская Н.В.</t>
  </si>
  <si>
    <t>П1 326_Сукова Н.И.</t>
  </si>
  <si>
    <t>П1 276_Тельнов Р.А.</t>
  </si>
  <si>
    <t>Сумма к оплате по тарифу 3,20 руб.</t>
  </si>
  <si>
    <t>потери</t>
  </si>
  <si>
    <t>Оплачено в августе</t>
  </si>
  <si>
    <t>сентябрь 2021</t>
  </si>
  <si>
    <t xml:space="preserve">август 2021 </t>
  </si>
  <si>
    <t>Оплачено в сентябре</t>
  </si>
  <si>
    <t>Потребление + потери (8,131%), кВт</t>
  </si>
  <si>
    <t>Потребление + потери (23,405%), кВт</t>
  </si>
  <si>
    <t>Переплата (-)
Долг(+) 
на 01.10.2021</t>
  </si>
  <si>
    <t>Переплата (-)
Долг(+) 
на 06.09.2021</t>
  </si>
  <si>
    <t>П1 326 Сукова Н.И.</t>
  </si>
  <si>
    <t>октябрь 2021</t>
  </si>
  <si>
    <t>Оплачено в октябре</t>
  </si>
  <si>
    <t xml:space="preserve">Серийный нормнр счетчика </t>
  </si>
  <si>
    <t>Потребление + потери (21,133%), кВт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</si>
</sst>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1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4" fillId="3" borderId="2" xfId="0" applyNumberFormat="1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4" fillId="3" borderId="0" xfId="0" applyNumberFormat="1" applyFont="1" applyFill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4" fontId="5" fillId="6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 wrapText="1"/>
    </xf>
    <xf numFmtId="0" fontId="4" fillId="7" borderId="0" xfId="0" applyFont="1" applyFill="1" applyAlignment="1">
      <alignment vertical="top" wrapText="1"/>
    </xf>
    <xf numFmtId="0" fontId="4" fillId="7" borderId="0" xfId="0" applyFont="1" applyFill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4" fontId="4" fillId="7" borderId="5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4" fontId="0" fillId="8" borderId="1" xfId="0" applyNumberFormat="1" applyFill="1" applyBorder="1" applyAlignment="1">
      <alignment vertical="center"/>
    </xf>
    <xf numFmtId="0" fontId="0" fillId="5" borderId="1" xfId="0" applyFill="1" applyBorder="1"/>
    <xf numFmtId="4" fontId="0" fillId="5" borderId="1" xfId="0" applyNumberForma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 wrapText="1"/>
    </xf>
    <xf numFmtId="10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/>
    </xf>
    <xf numFmtId="4" fontId="13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11" fillId="8" borderId="1" xfId="0" applyNumberFormat="1" applyFont="1" applyFill="1" applyBorder="1" applyAlignment="1">
      <alignment vertical="center"/>
    </xf>
    <xf numFmtId="4" fontId="12" fillId="6" borderId="1" xfId="0" applyNumberFormat="1" applyFont="1" applyFill="1" applyBorder="1" applyAlignment="1">
      <alignment vertical="center" wrapText="1"/>
    </xf>
    <xf numFmtId="4" fontId="13" fillId="9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top" wrapText="1"/>
    </xf>
    <xf numFmtId="4" fontId="13" fillId="9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top" wrapText="1"/>
    </xf>
    <xf numFmtId="0" fontId="11" fillId="5" borderId="1" xfId="0" applyFont="1" applyFill="1" applyBorder="1"/>
    <xf numFmtId="4" fontId="11" fillId="5" borderId="1" xfId="0" applyNumberFormat="1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10" fontId="0" fillId="0" borderId="8" xfId="0" applyNumberForma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view="pageBreakPreview" topLeftCell="U1" zoomScale="120" zoomScaleNormal="120" zoomScaleSheetLayoutView="120" workbookViewId="0">
      <pane xSplit="19635" topLeftCell="V1"/>
      <selection activeCell="G1" sqref="A1:XFD1048576"/>
      <selection pane="topRight" activeCell="V1" sqref="V1"/>
    </sheetView>
  </sheetViews>
  <sheetFormatPr defaultRowHeight="15"/>
  <cols>
    <col min="1" max="1" width="7.28515625" style="10" customWidth="1"/>
    <col min="2" max="2" width="7.28515625" style="12" customWidth="1"/>
    <col min="3" max="3" width="31" customWidth="1"/>
    <col min="4" max="4" width="9.7109375" style="10" bestFit="1" customWidth="1"/>
    <col min="5" max="5" width="10.85546875" style="10" bestFit="1" customWidth="1"/>
    <col min="6" max="6" width="6.85546875" style="10" customWidth="1"/>
    <col min="7" max="7" width="7.28515625" style="12" customWidth="1"/>
    <col min="8" max="8" width="26.42578125" customWidth="1"/>
    <col min="9" max="9" width="11" customWidth="1"/>
    <col min="10" max="10" width="10.42578125" customWidth="1"/>
    <col min="11" max="11" width="13.7109375" customWidth="1"/>
    <col min="12" max="12" width="14.28515625" customWidth="1"/>
    <col min="13" max="13" width="11.28515625" customWidth="1"/>
    <col min="14" max="16" width="12.42578125" customWidth="1"/>
    <col min="17" max="17" width="13.5703125" customWidth="1"/>
    <col min="19" max="19" width="11.7109375" customWidth="1"/>
    <col min="22" max="22" width="31" customWidth="1"/>
    <col min="23" max="23" width="11.7109375" customWidth="1"/>
    <col min="24" max="24" width="12" style="47" customWidth="1"/>
    <col min="25" max="25" width="9.85546875" customWidth="1"/>
    <col min="26" max="26" width="11.42578125" customWidth="1"/>
    <col min="27" max="30" width="9.140625" style="47"/>
    <col min="31" max="31" width="9.85546875" style="47" customWidth="1"/>
    <col min="32" max="32" width="11.28515625" style="47" customWidth="1"/>
    <col min="33" max="33" width="12.42578125" style="47" customWidth="1"/>
    <col min="34" max="34" width="9.140625" style="47"/>
  </cols>
  <sheetData>
    <row r="1" spans="1:33">
      <c r="AA1" s="52"/>
    </row>
    <row r="2" spans="1:33" ht="18.75">
      <c r="G2" s="93" t="s">
        <v>56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 t="s">
        <v>56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>
      <c r="A3" s="89" t="s">
        <v>52</v>
      </c>
      <c r="B3" s="90"/>
      <c r="C3" s="90"/>
      <c r="D3" s="90"/>
      <c r="E3" s="91"/>
      <c r="F3" s="89" t="s">
        <v>51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89" t="s">
        <v>57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1"/>
    </row>
    <row r="4" spans="1:33" ht="89.25">
      <c r="A4" s="11" t="s">
        <v>47</v>
      </c>
      <c r="B4" s="11" t="s">
        <v>46</v>
      </c>
      <c r="C4" s="9" t="s">
        <v>0</v>
      </c>
      <c r="D4" s="17" t="s">
        <v>45</v>
      </c>
      <c r="E4" s="18" t="s">
        <v>50</v>
      </c>
      <c r="F4" s="11" t="s">
        <v>47</v>
      </c>
      <c r="G4" s="11" t="s">
        <v>46</v>
      </c>
      <c r="H4" s="9" t="s">
        <v>0</v>
      </c>
      <c r="I4" s="11" t="s">
        <v>53</v>
      </c>
      <c r="J4" s="17" t="s">
        <v>45</v>
      </c>
      <c r="K4" s="9" t="s">
        <v>1</v>
      </c>
      <c r="L4" s="9" t="s">
        <v>2</v>
      </c>
      <c r="M4" s="11" t="s">
        <v>3</v>
      </c>
      <c r="N4" s="11" t="s">
        <v>70</v>
      </c>
      <c r="O4" s="11" t="s">
        <v>71</v>
      </c>
      <c r="P4" s="11" t="s">
        <v>68</v>
      </c>
      <c r="Q4" s="9" t="s">
        <v>69</v>
      </c>
      <c r="R4" s="11" t="s">
        <v>55</v>
      </c>
      <c r="S4" s="18" t="s">
        <v>49</v>
      </c>
      <c r="T4" s="11" t="s">
        <v>47</v>
      </c>
      <c r="U4" s="11" t="s">
        <v>46</v>
      </c>
      <c r="V4" s="9" t="s">
        <v>0</v>
      </c>
      <c r="W4" s="11" t="s">
        <v>53</v>
      </c>
      <c r="X4" s="17" t="s">
        <v>45</v>
      </c>
      <c r="Y4" s="9" t="s">
        <v>1</v>
      </c>
      <c r="Z4" s="9" t="s">
        <v>2</v>
      </c>
      <c r="AA4" s="9" t="s">
        <v>3</v>
      </c>
      <c r="AB4" s="9" t="s">
        <v>4</v>
      </c>
      <c r="AC4" s="9" t="s">
        <v>63</v>
      </c>
      <c r="AD4" s="11" t="s">
        <v>67</v>
      </c>
      <c r="AE4" s="11" t="s">
        <v>66</v>
      </c>
      <c r="AF4" s="11" t="s">
        <v>64</v>
      </c>
      <c r="AG4" s="17" t="s">
        <v>65</v>
      </c>
    </row>
    <row r="5" spans="1:33" ht="24.75" customHeight="1">
      <c r="A5" s="13">
        <v>1</v>
      </c>
      <c r="B5" s="14">
        <v>105</v>
      </c>
      <c r="C5" s="1" t="s">
        <v>5</v>
      </c>
      <c r="D5" s="20">
        <v>2577.75</v>
      </c>
      <c r="E5" s="19">
        <v>-261.27</v>
      </c>
      <c r="F5" s="13">
        <v>1</v>
      </c>
      <c r="G5" s="14">
        <v>105</v>
      </c>
      <c r="H5" s="26" t="s">
        <v>5</v>
      </c>
      <c r="I5" s="27">
        <v>44377</v>
      </c>
      <c r="J5" s="30">
        <v>2709.69</v>
      </c>
      <c r="K5" s="24">
        <v>131.94</v>
      </c>
      <c r="L5" s="34">
        <f>K5*1.19730525</f>
        <v>157.972454685</v>
      </c>
      <c r="M5" s="24">
        <v>110</v>
      </c>
      <c r="N5" s="34">
        <f>L5-M5</f>
        <v>47.972454685000002</v>
      </c>
      <c r="O5" s="34">
        <f>M5*1.9</f>
        <v>209</v>
      </c>
      <c r="P5" s="34">
        <f>N5*2.53348</f>
        <v>121.53725449535381</v>
      </c>
      <c r="Q5" s="34">
        <f>O5+P5</f>
        <v>330.53725449535381</v>
      </c>
      <c r="R5" s="43">
        <v>1000</v>
      </c>
      <c r="S5" s="41">
        <f>E5+Q5-R5</f>
        <v>-930.73274550464612</v>
      </c>
      <c r="T5" s="14">
        <v>1</v>
      </c>
      <c r="U5" s="14">
        <v>105</v>
      </c>
      <c r="V5" s="26" t="s">
        <v>5</v>
      </c>
      <c r="W5" s="42">
        <v>44412</v>
      </c>
      <c r="X5" s="48">
        <v>2784.53</v>
      </c>
      <c r="Y5" s="41">
        <f>X5-J5</f>
        <v>74.840000000000146</v>
      </c>
      <c r="Z5" s="46">
        <v>64.150000000000006</v>
      </c>
      <c r="AA5" s="46">
        <f>Z5</f>
        <v>64.150000000000006</v>
      </c>
      <c r="AB5" s="46">
        <f>Z5-AA5</f>
        <v>0</v>
      </c>
      <c r="AC5" s="41">
        <f>AA5*1.98</f>
        <v>127.01700000000001</v>
      </c>
      <c r="AD5" s="23">
        <f>AB5*2.355573</f>
        <v>0</v>
      </c>
      <c r="AE5" s="41">
        <f>AC5+AD5</f>
        <v>127.01700000000001</v>
      </c>
      <c r="AF5" s="43"/>
      <c r="AG5" s="41">
        <f>S5+AE5-AF5</f>
        <v>-803.71574550464607</v>
      </c>
    </row>
    <row r="6" spans="1:33" ht="23.25" customHeight="1">
      <c r="A6" s="13">
        <f>A5+1</f>
        <v>2</v>
      </c>
      <c r="B6" s="14">
        <v>136</v>
      </c>
      <c r="C6" s="1" t="s">
        <v>7</v>
      </c>
      <c r="D6" s="20">
        <v>19.22</v>
      </c>
      <c r="E6" s="23">
        <v>-13.44</v>
      </c>
      <c r="F6" s="13">
        <f>F5+1</f>
        <v>2</v>
      </c>
      <c r="G6" s="14">
        <v>136</v>
      </c>
      <c r="H6" s="26" t="s">
        <v>7</v>
      </c>
      <c r="I6" s="27">
        <v>44377</v>
      </c>
      <c r="J6" s="30">
        <v>19.59</v>
      </c>
      <c r="K6" s="24">
        <v>0.37</v>
      </c>
      <c r="L6" s="34">
        <f t="shared" ref="L6:L42" si="0">K6*1.19730525</f>
        <v>0.44300294250000005</v>
      </c>
      <c r="M6" s="34">
        <f>L6</f>
        <v>0.44300294250000005</v>
      </c>
      <c r="N6" s="34">
        <f t="shared" ref="N6:N42" si="1">L6-M6</f>
        <v>0</v>
      </c>
      <c r="O6" s="34">
        <f t="shared" ref="O6:O42" si="2">M6*1.9</f>
        <v>0.84170559075000007</v>
      </c>
      <c r="P6" s="34">
        <f t="shared" ref="P6:P42" si="3">N6*2.53348</f>
        <v>0</v>
      </c>
      <c r="Q6" s="34">
        <f t="shared" ref="Q6:Q42" si="4">O6+P6</f>
        <v>0.84170559075000007</v>
      </c>
      <c r="R6" s="43"/>
      <c r="S6" s="41">
        <f t="shared" ref="S6:S42" si="5">E6+Q6-R6</f>
        <v>-12.59829440925</v>
      </c>
      <c r="T6" s="14">
        <f>T5+1</f>
        <v>2</v>
      </c>
      <c r="U6" s="14">
        <v>136</v>
      </c>
      <c r="V6" s="1" t="s">
        <v>7</v>
      </c>
      <c r="W6" s="42">
        <v>44412</v>
      </c>
      <c r="X6" s="49">
        <v>19.59</v>
      </c>
      <c r="Y6" s="41">
        <f t="shared" ref="Y6:Y42" si="6">X6-J6</f>
        <v>0</v>
      </c>
      <c r="Z6" s="46">
        <f>Y6*Z45</f>
        <v>0</v>
      </c>
      <c r="AA6" s="46">
        <v>0</v>
      </c>
      <c r="AB6" s="46">
        <f t="shared" ref="AB6:AB42" si="7">Z6-AA6</f>
        <v>0</v>
      </c>
      <c r="AC6" s="41">
        <f t="shared" ref="AC6:AC42" si="8">AA6*1.98</f>
        <v>0</v>
      </c>
      <c r="AD6" s="41">
        <f t="shared" ref="AD6:AD42" si="9">AB6*2.355573</f>
        <v>0</v>
      </c>
      <c r="AE6" s="41">
        <f t="shared" ref="AE6:AE41" si="10">AC6+AD6</f>
        <v>0</v>
      </c>
      <c r="AF6" s="43"/>
      <c r="AG6" s="41">
        <f t="shared" ref="AG6:AG42" si="11">S6+AE6-AF6</f>
        <v>-12.59829440925</v>
      </c>
    </row>
    <row r="7" spans="1:33" ht="14.25" customHeight="1">
      <c r="A7" s="13">
        <f t="shared" ref="A7:A43" si="12">A6+1</f>
        <v>3</v>
      </c>
      <c r="B7" s="14">
        <v>139</v>
      </c>
      <c r="C7" s="1" t="s">
        <v>8</v>
      </c>
      <c r="D7" s="20">
        <v>1427.19</v>
      </c>
      <c r="E7" s="19">
        <v>-195.26</v>
      </c>
      <c r="F7" s="13">
        <f t="shared" ref="F7:F43" si="13">F6+1</f>
        <v>3</v>
      </c>
      <c r="G7" s="14">
        <v>139</v>
      </c>
      <c r="H7" s="26" t="s">
        <v>8</v>
      </c>
      <c r="I7" s="27">
        <v>44377</v>
      </c>
      <c r="J7" s="30">
        <v>1431.64</v>
      </c>
      <c r="K7" s="24">
        <v>4.45</v>
      </c>
      <c r="L7" s="34">
        <f t="shared" si="0"/>
        <v>5.3280083625000003</v>
      </c>
      <c r="M7" s="34">
        <f>L7</f>
        <v>5.3280083625000003</v>
      </c>
      <c r="N7" s="34">
        <f t="shared" si="1"/>
        <v>0</v>
      </c>
      <c r="O7" s="34">
        <f t="shared" si="2"/>
        <v>10.12321588875</v>
      </c>
      <c r="P7" s="34">
        <f t="shared" si="3"/>
        <v>0</v>
      </c>
      <c r="Q7" s="34">
        <f t="shared" si="4"/>
        <v>10.12321588875</v>
      </c>
      <c r="R7" s="43"/>
      <c r="S7" s="41">
        <f t="shared" si="5"/>
        <v>-185.13678411124999</v>
      </c>
      <c r="T7" s="14">
        <f t="shared" ref="T7:T42" si="14">T6+1</f>
        <v>3</v>
      </c>
      <c r="U7" s="14">
        <v>139</v>
      </c>
      <c r="V7" s="1" t="s">
        <v>8</v>
      </c>
      <c r="W7" s="42">
        <v>44412</v>
      </c>
      <c r="X7" s="46">
        <v>1436.09</v>
      </c>
      <c r="Y7" s="41">
        <f t="shared" si="6"/>
        <v>4.4499999999998181</v>
      </c>
      <c r="Z7" s="46">
        <v>3.81</v>
      </c>
      <c r="AA7" s="46">
        <f>Z7</f>
        <v>3.81</v>
      </c>
      <c r="AB7" s="46">
        <f t="shared" si="7"/>
        <v>0</v>
      </c>
      <c r="AC7" s="41">
        <f t="shared" si="8"/>
        <v>7.5438000000000001</v>
      </c>
      <c r="AD7" s="41">
        <f t="shared" si="9"/>
        <v>0</v>
      </c>
      <c r="AE7" s="41">
        <f t="shared" si="10"/>
        <v>7.5438000000000001</v>
      </c>
      <c r="AF7" s="43"/>
      <c r="AG7" s="41">
        <f t="shared" si="11"/>
        <v>-177.59298411124999</v>
      </c>
    </row>
    <row r="8" spans="1:33" ht="17.25" customHeight="1">
      <c r="A8" s="13">
        <f t="shared" si="12"/>
        <v>4</v>
      </c>
      <c r="B8" s="14">
        <v>168</v>
      </c>
      <c r="C8" s="1" t="s">
        <v>61</v>
      </c>
      <c r="D8" s="20">
        <v>19440</v>
      </c>
      <c r="E8" s="19">
        <v>4250.3</v>
      </c>
      <c r="F8" s="13">
        <f t="shared" si="13"/>
        <v>4</v>
      </c>
      <c r="G8" s="14">
        <v>168</v>
      </c>
      <c r="H8" s="1" t="s">
        <v>61</v>
      </c>
      <c r="I8" s="27">
        <v>44377</v>
      </c>
      <c r="J8" s="30">
        <v>20044.64</v>
      </c>
      <c r="K8" s="24">
        <v>604.64</v>
      </c>
      <c r="L8" s="34">
        <f t="shared" si="0"/>
        <v>723.93864636000001</v>
      </c>
      <c r="M8" s="24">
        <v>110</v>
      </c>
      <c r="N8" s="34">
        <f t="shared" si="1"/>
        <v>613.93864636000001</v>
      </c>
      <c r="O8" s="34">
        <f t="shared" si="2"/>
        <v>209</v>
      </c>
      <c r="P8" s="34">
        <f t="shared" si="3"/>
        <v>1555.4012817801329</v>
      </c>
      <c r="Q8" s="34">
        <f t="shared" si="4"/>
        <v>1764.4012817801329</v>
      </c>
      <c r="R8" s="43">
        <v>1925.91</v>
      </c>
      <c r="S8" s="41">
        <f t="shared" si="5"/>
        <v>4088.7912817801334</v>
      </c>
      <c r="T8" s="14">
        <f t="shared" si="14"/>
        <v>4</v>
      </c>
      <c r="U8" s="14">
        <v>168</v>
      </c>
      <c r="V8" s="1" t="s">
        <v>61</v>
      </c>
      <c r="W8" s="42">
        <v>44412</v>
      </c>
      <c r="X8" s="50">
        <v>20650.39</v>
      </c>
      <c r="Y8" s="41">
        <f t="shared" si="6"/>
        <v>605.75</v>
      </c>
      <c r="Z8" s="46">
        <v>519.26</v>
      </c>
      <c r="AA8" s="46">
        <f>110</f>
        <v>110</v>
      </c>
      <c r="AB8" s="46">
        <f t="shared" si="7"/>
        <v>409.26</v>
      </c>
      <c r="AC8" s="41">
        <f t="shared" si="8"/>
        <v>217.8</v>
      </c>
      <c r="AD8" s="41">
        <f t="shared" si="9"/>
        <v>964.04180598000005</v>
      </c>
      <c r="AE8" s="41">
        <f t="shared" si="10"/>
        <v>1181.8418059800001</v>
      </c>
      <c r="AF8" s="43">
        <v>2324.38</v>
      </c>
      <c r="AG8" s="41">
        <f t="shared" si="11"/>
        <v>2946.2530877601339</v>
      </c>
    </row>
    <row r="9" spans="1:33" ht="19.5" customHeight="1">
      <c r="A9" s="13">
        <f t="shared" si="12"/>
        <v>5</v>
      </c>
      <c r="B9" s="14">
        <v>169</v>
      </c>
      <c r="C9" s="1" t="s">
        <v>54</v>
      </c>
      <c r="D9" s="25">
        <v>26240.29</v>
      </c>
      <c r="E9" s="23">
        <v>8584.91</v>
      </c>
      <c r="F9" s="13">
        <f t="shared" si="13"/>
        <v>5</v>
      </c>
      <c r="G9" s="14">
        <v>169</v>
      </c>
      <c r="H9" s="26" t="s">
        <v>9</v>
      </c>
      <c r="I9" s="27">
        <v>44377</v>
      </c>
      <c r="J9" s="30">
        <v>26660.959999999999</v>
      </c>
      <c r="K9" s="24">
        <v>420.67</v>
      </c>
      <c r="L9" s="34">
        <f t="shared" si="0"/>
        <v>503.67039951750007</v>
      </c>
      <c r="M9" s="24">
        <v>110</v>
      </c>
      <c r="N9" s="34">
        <f t="shared" si="1"/>
        <v>393.67039951750007</v>
      </c>
      <c r="O9" s="34">
        <f t="shared" si="2"/>
        <v>209</v>
      </c>
      <c r="P9" s="34">
        <f t="shared" si="3"/>
        <v>997.35608376959601</v>
      </c>
      <c r="Q9" s="34">
        <f t="shared" si="4"/>
        <v>1206.3560837695959</v>
      </c>
      <c r="R9" s="43">
        <v>500</v>
      </c>
      <c r="S9" s="41">
        <f t="shared" si="5"/>
        <v>9291.2660837695948</v>
      </c>
      <c r="T9" s="14">
        <f t="shared" si="14"/>
        <v>5</v>
      </c>
      <c r="U9" s="14">
        <v>169</v>
      </c>
      <c r="V9" s="26" t="s">
        <v>9</v>
      </c>
      <c r="W9" s="42">
        <v>44412</v>
      </c>
      <c r="X9" s="50">
        <v>27101.11</v>
      </c>
      <c r="Y9" s="41">
        <f t="shared" si="6"/>
        <v>440.15000000000146</v>
      </c>
      <c r="Z9" s="46">
        <v>377.3</v>
      </c>
      <c r="AA9" s="46">
        <v>110</v>
      </c>
      <c r="AB9" s="46">
        <f t="shared" si="7"/>
        <v>267.3</v>
      </c>
      <c r="AC9" s="41">
        <f t="shared" si="8"/>
        <v>217.8</v>
      </c>
      <c r="AD9" s="41">
        <f t="shared" si="9"/>
        <v>629.64466290000007</v>
      </c>
      <c r="AE9" s="41">
        <f t="shared" si="10"/>
        <v>847.44466290000014</v>
      </c>
      <c r="AF9" s="43">
        <v>10000</v>
      </c>
      <c r="AG9" s="41">
        <f t="shared" si="11"/>
        <v>138.7107466695943</v>
      </c>
    </row>
    <row r="10" spans="1:33" ht="21.75" customHeight="1">
      <c r="A10" s="13">
        <f t="shared" si="12"/>
        <v>6</v>
      </c>
      <c r="B10" s="14">
        <v>204</v>
      </c>
      <c r="C10" s="1" t="s">
        <v>10</v>
      </c>
      <c r="D10" s="25">
        <v>4068.12</v>
      </c>
      <c r="E10" s="23">
        <v>208.38</v>
      </c>
      <c r="F10" s="13">
        <f t="shared" si="13"/>
        <v>6</v>
      </c>
      <c r="G10" s="14">
        <v>204</v>
      </c>
      <c r="H10" s="26" t="s">
        <v>10</v>
      </c>
      <c r="I10" s="27">
        <v>44377</v>
      </c>
      <c r="J10" s="30">
        <v>4190.59</v>
      </c>
      <c r="K10" s="24">
        <v>122.47</v>
      </c>
      <c r="L10" s="34">
        <f t="shared" si="0"/>
        <v>146.6339739675</v>
      </c>
      <c r="M10" s="24">
        <v>110</v>
      </c>
      <c r="N10" s="34">
        <f t="shared" si="1"/>
        <v>36.633973967499998</v>
      </c>
      <c r="O10" s="34">
        <f t="shared" si="2"/>
        <v>209</v>
      </c>
      <c r="P10" s="34">
        <f t="shared" si="3"/>
        <v>92.811440367181888</v>
      </c>
      <c r="Q10" s="34">
        <f t="shared" si="4"/>
        <v>301.81144036718189</v>
      </c>
      <c r="R10" s="43">
        <v>208.39</v>
      </c>
      <c r="S10" s="41">
        <f t="shared" si="5"/>
        <v>301.8014403671819</v>
      </c>
      <c r="T10" s="14">
        <f t="shared" si="14"/>
        <v>6</v>
      </c>
      <c r="U10" s="14">
        <v>204</v>
      </c>
      <c r="V10" s="26" t="s">
        <v>10</v>
      </c>
      <c r="W10" s="42">
        <v>44412</v>
      </c>
      <c r="X10" s="50">
        <v>4273.34</v>
      </c>
      <c r="Y10" s="41">
        <f t="shared" si="6"/>
        <v>82.75</v>
      </c>
      <c r="Z10" s="46">
        <v>70.930000000000007</v>
      </c>
      <c r="AA10" s="46">
        <f>Z10</f>
        <v>70.930000000000007</v>
      </c>
      <c r="AB10" s="46">
        <f t="shared" si="7"/>
        <v>0</v>
      </c>
      <c r="AC10" s="41">
        <f t="shared" si="8"/>
        <v>140.44140000000002</v>
      </c>
      <c r="AD10" s="41">
        <f t="shared" si="9"/>
        <v>0</v>
      </c>
      <c r="AE10" s="41">
        <f t="shared" si="10"/>
        <v>140.44140000000002</v>
      </c>
      <c r="AF10" s="43"/>
      <c r="AG10" s="41">
        <f t="shared" si="11"/>
        <v>442.24284036718188</v>
      </c>
    </row>
    <row r="11" spans="1:33" ht="16.5" customHeight="1">
      <c r="A11" s="13">
        <f t="shared" si="12"/>
        <v>7</v>
      </c>
      <c r="B11" s="14">
        <v>205</v>
      </c>
      <c r="C11" s="1" t="s">
        <v>11</v>
      </c>
      <c r="D11" s="20">
        <v>4599.76</v>
      </c>
      <c r="E11" s="19">
        <v>964.69</v>
      </c>
      <c r="F11" s="13">
        <f t="shared" si="13"/>
        <v>7</v>
      </c>
      <c r="G11" s="14">
        <v>205</v>
      </c>
      <c r="H11" s="1" t="s">
        <v>60</v>
      </c>
      <c r="I11" s="27">
        <v>44377</v>
      </c>
      <c r="J11" s="30">
        <v>4823.7</v>
      </c>
      <c r="K11" s="24">
        <v>223.94</v>
      </c>
      <c r="L11" s="34">
        <f t="shared" si="0"/>
        <v>268.12453768500001</v>
      </c>
      <c r="M11" s="24">
        <v>110</v>
      </c>
      <c r="N11" s="34">
        <f t="shared" si="1"/>
        <v>158.12453768500001</v>
      </c>
      <c r="O11" s="34">
        <f t="shared" si="2"/>
        <v>209</v>
      </c>
      <c r="P11" s="34">
        <f t="shared" si="3"/>
        <v>400.60535373419378</v>
      </c>
      <c r="Q11" s="34">
        <f t="shared" si="4"/>
        <v>609.60535373419384</v>
      </c>
      <c r="R11" s="43">
        <v>952</v>
      </c>
      <c r="S11" s="41">
        <f t="shared" si="5"/>
        <v>622.2953537341939</v>
      </c>
      <c r="T11" s="14">
        <f t="shared" si="14"/>
        <v>7</v>
      </c>
      <c r="U11" s="14">
        <v>205</v>
      </c>
      <c r="V11" s="1" t="s">
        <v>60</v>
      </c>
      <c r="W11" s="42">
        <v>44412</v>
      </c>
      <c r="X11" s="50">
        <v>4926.22</v>
      </c>
      <c r="Y11" s="41">
        <f t="shared" si="6"/>
        <v>102.52000000000044</v>
      </c>
      <c r="Z11" s="46">
        <v>87.88</v>
      </c>
      <c r="AA11" s="46">
        <f>Z11</f>
        <v>87.88</v>
      </c>
      <c r="AB11" s="46">
        <f t="shared" si="7"/>
        <v>0</v>
      </c>
      <c r="AC11" s="41">
        <f t="shared" si="8"/>
        <v>174.00239999999999</v>
      </c>
      <c r="AD11" s="41">
        <f t="shared" si="9"/>
        <v>0</v>
      </c>
      <c r="AE11" s="41">
        <f t="shared" si="10"/>
        <v>174.00239999999999</v>
      </c>
      <c r="AF11" s="43"/>
      <c r="AG11" s="41">
        <f t="shared" si="11"/>
        <v>796.29775373419386</v>
      </c>
    </row>
    <row r="12" spans="1:33" ht="20.25" customHeight="1">
      <c r="A12" s="13">
        <f t="shared" si="12"/>
        <v>8</v>
      </c>
      <c r="B12" s="14">
        <v>206</v>
      </c>
      <c r="C12" s="26" t="s">
        <v>12</v>
      </c>
      <c r="D12" s="25">
        <v>5929.56</v>
      </c>
      <c r="E12" s="23">
        <v>20.98</v>
      </c>
      <c r="F12" s="13">
        <f t="shared" si="13"/>
        <v>8</v>
      </c>
      <c r="G12" s="14">
        <v>206</v>
      </c>
      <c r="H12" s="26" t="s">
        <v>12</v>
      </c>
      <c r="I12" s="27">
        <v>44377</v>
      </c>
      <c r="J12" s="30">
        <v>6078.54</v>
      </c>
      <c r="K12" s="24">
        <v>148.97999999999999</v>
      </c>
      <c r="L12" s="34">
        <f t="shared" si="0"/>
        <v>178.37453614500001</v>
      </c>
      <c r="M12" s="24">
        <v>110</v>
      </c>
      <c r="N12" s="34">
        <f t="shared" si="1"/>
        <v>68.374536145000008</v>
      </c>
      <c r="O12" s="34">
        <f t="shared" si="2"/>
        <v>209</v>
      </c>
      <c r="P12" s="34">
        <f t="shared" si="3"/>
        <v>173.2255198326346</v>
      </c>
      <c r="Q12" s="34">
        <f t="shared" si="4"/>
        <v>382.22551983263463</v>
      </c>
      <c r="R12" s="43"/>
      <c r="S12" s="41">
        <f t="shared" si="5"/>
        <v>403.20551983263465</v>
      </c>
      <c r="T12" s="14">
        <f t="shared" si="14"/>
        <v>8</v>
      </c>
      <c r="U12" s="14">
        <v>206</v>
      </c>
      <c r="V12" s="26" t="s">
        <v>12</v>
      </c>
      <c r="W12" s="42">
        <v>44412</v>
      </c>
      <c r="X12" s="48">
        <v>6224.14</v>
      </c>
      <c r="Y12" s="41">
        <f t="shared" si="6"/>
        <v>145.60000000000036</v>
      </c>
      <c r="Z12" s="46">
        <v>124.81</v>
      </c>
      <c r="AA12" s="46">
        <v>110</v>
      </c>
      <c r="AB12" s="46">
        <f t="shared" si="7"/>
        <v>14.810000000000002</v>
      </c>
      <c r="AC12" s="41">
        <f t="shared" si="8"/>
        <v>217.8</v>
      </c>
      <c r="AD12" s="41">
        <f t="shared" si="9"/>
        <v>34.886036130000008</v>
      </c>
      <c r="AE12" s="41">
        <f t="shared" si="10"/>
        <v>252.68603613000002</v>
      </c>
      <c r="AF12" s="43"/>
      <c r="AG12" s="41">
        <f t="shared" si="11"/>
        <v>655.8915559626347</v>
      </c>
    </row>
    <row r="13" spans="1:33" ht="20.25" customHeight="1">
      <c r="A13" s="13">
        <f t="shared" si="12"/>
        <v>9</v>
      </c>
      <c r="B13" s="14">
        <v>207</v>
      </c>
      <c r="C13" s="26" t="s">
        <v>13</v>
      </c>
      <c r="D13" s="25">
        <v>3614.27</v>
      </c>
      <c r="E13" s="23">
        <v>352.77</v>
      </c>
      <c r="F13" s="13">
        <f t="shared" si="13"/>
        <v>9</v>
      </c>
      <c r="G13" s="14">
        <v>207</v>
      </c>
      <c r="H13" s="26" t="s">
        <v>13</v>
      </c>
      <c r="I13" s="27">
        <v>44377</v>
      </c>
      <c r="J13" s="30">
        <v>3751.51</v>
      </c>
      <c r="K13" s="34">
        <f>J13-D13</f>
        <v>137.24000000000024</v>
      </c>
      <c r="L13" s="34">
        <f t="shared" si="0"/>
        <v>164.3181725100003</v>
      </c>
      <c r="M13" s="24">
        <v>110</v>
      </c>
      <c r="N13" s="34">
        <f t="shared" si="1"/>
        <v>54.318172510000295</v>
      </c>
      <c r="O13" s="34">
        <f t="shared" si="2"/>
        <v>209</v>
      </c>
      <c r="P13" s="34">
        <f t="shared" si="3"/>
        <v>137.61400369063554</v>
      </c>
      <c r="Q13" s="34">
        <f t="shared" si="4"/>
        <v>346.61400369063551</v>
      </c>
      <c r="R13" s="43"/>
      <c r="S13" s="41">
        <f t="shared" si="5"/>
        <v>699.3840036906355</v>
      </c>
      <c r="T13" s="14">
        <f t="shared" si="14"/>
        <v>9</v>
      </c>
      <c r="U13" s="14">
        <v>207</v>
      </c>
      <c r="V13" s="26" t="s">
        <v>13</v>
      </c>
      <c r="W13" s="42">
        <v>44412</v>
      </c>
      <c r="X13" s="50">
        <v>4195.13</v>
      </c>
      <c r="Y13" s="41">
        <f t="shared" si="6"/>
        <v>443.61999999999989</v>
      </c>
      <c r="Z13" s="46">
        <v>380.27</v>
      </c>
      <c r="AA13" s="46">
        <v>110</v>
      </c>
      <c r="AB13" s="46">
        <f t="shared" si="7"/>
        <v>270.27</v>
      </c>
      <c r="AC13" s="41">
        <f t="shared" si="8"/>
        <v>217.8</v>
      </c>
      <c r="AD13" s="41">
        <f t="shared" si="9"/>
        <v>636.64071471</v>
      </c>
      <c r="AE13" s="41">
        <f t="shared" si="10"/>
        <v>854.44071471000007</v>
      </c>
      <c r="AF13" s="43"/>
      <c r="AG13" s="41">
        <f t="shared" si="11"/>
        <v>1553.8247184006354</v>
      </c>
    </row>
    <row r="14" spans="1:33">
      <c r="A14" s="13">
        <f t="shared" si="12"/>
        <v>10</v>
      </c>
      <c r="B14" s="14">
        <v>222</v>
      </c>
      <c r="C14" s="1" t="s">
        <v>14</v>
      </c>
      <c r="D14" s="20">
        <v>30064.15</v>
      </c>
      <c r="E14" s="19">
        <v>1545.52</v>
      </c>
      <c r="F14" s="13">
        <f t="shared" si="13"/>
        <v>10</v>
      </c>
      <c r="G14" s="14">
        <v>222</v>
      </c>
      <c r="H14" s="26" t="s">
        <v>14</v>
      </c>
      <c r="I14" s="27">
        <v>44377</v>
      </c>
      <c r="J14" s="30">
        <v>30279.64</v>
      </c>
      <c r="K14" s="24">
        <v>215.49</v>
      </c>
      <c r="L14" s="34">
        <f t="shared" si="0"/>
        <v>258.00730832250002</v>
      </c>
      <c r="M14" s="24">
        <v>110</v>
      </c>
      <c r="N14" s="34">
        <f t="shared" si="1"/>
        <v>148.00730832250002</v>
      </c>
      <c r="O14" s="34">
        <f t="shared" si="2"/>
        <v>209</v>
      </c>
      <c r="P14" s="34">
        <f t="shared" si="3"/>
        <v>374.97355548888737</v>
      </c>
      <c r="Q14" s="34">
        <f t="shared" si="4"/>
        <v>583.97355548888731</v>
      </c>
      <c r="R14" s="43">
        <v>1545.52</v>
      </c>
      <c r="S14" s="41">
        <f t="shared" si="5"/>
        <v>583.97355548888709</v>
      </c>
      <c r="T14" s="14">
        <f t="shared" si="14"/>
        <v>10</v>
      </c>
      <c r="U14" s="14">
        <v>222</v>
      </c>
      <c r="V14" s="1" t="s">
        <v>14</v>
      </c>
      <c r="W14" s="42">
        <v>44412</v>
      </c>
      <c r="X14" s="50">
        <v>30493.08</v>
      </c>
      <c r="Y14" s="41">
        <f t="shared" si="6"/>
        <v>213.44000000000233</v>
      </c>
      <c r="Z14" s="46">
        <v>182.96</v>
      </c>
      <c r="AA14" s="46">
        <v>110</v>
      </c>
      <c r="AB14" s="46">
        <f t="shared" si="7"/>
        <v>72.960000000000008</v>
      </c>
      <c r="AC14" s="41">
        <f t="shared" si="8"/>
        <v>217.8</v>
      </c>
      <c r="AD14" s="41">
        <f t="shared" si="9"/>
        <v>171.86260608000003</v>
      </c>
      <c r="AE14" s="41">
        <f t="shared" si="10"/>
        <v>389.66260608000005</v>
      </c>
      <c r="AF14" s="43"/>
      <c r="AG14" s="41">
        <f t="shared" si="11"/>
        <v>973.63616156888713</v>
      </c>
    </row>
    <row r="15" spans="1:33">
      <c r="A15" s="13">
        <f t="shared" si="12"/>
        <v>11</v>
      </c>
      <c r="B15" s="14">
        <v>23</v>
      </c>
      <c r="C15" s="1" t="s">
        <v>15</v>
      </c>
      <c r="D15" s="20">
        <v>8989.01</v>
      </c>
      <c r="E15" s="19">
        <v>730.15</v>
      </c>
      <c r="F15" s="13">
        <f t="shared" si="13"/>
        <v>11</v>
      </c>
      <c r="G15" s="14">
        <v>23</v>
      </c>
      <c r="H15" s="26" t="s">
        <v>15</v>
      </c>
      <c r="I15" s="27">
        <v>44292</v>
      </c>
      <c r="J15" s="44">
        <v>8989.01</v>
      </c>
      <c r="K15" s="24">
        <v>140.94999999999999</v>
      </c>
      <c r="L15" s="34">
        <f t="shared" si="0"/>
        <v>168.76017498749999</v>
      </c>
      <c r="M15" s="24">
        <v>110</v>
      </c>
      <c r="N15" s="34">
        <f t="shared" si="1"/>
        <v>58.760174987499994</v>
      </c>
      <c r="O15" s="34">
        <f t="shared" si="2"/>
        <v>209</v>
      </c>
      <c r="P15" s="34">
        <f t="shared" si="3"/>
        <v>148.86772812733147</v>
      </c>
      <c r="Q15" s="34">
        <f t="shared" si="4"/>
        <v>357.86772812733147</v>
      </c>
      <c r="R15" s="43">
        <v>1200</v>
      </c>
      <c r="S15" s="41">
        <f t="shared" si="5"/>
        <v>-111.98227187266866</v>
      </c>
      <c r="T15" s="14">
        <f t="shared" si="14"/>
        <v>11</v>
      </c>
      <c r="U15" s="14">
        <v>23</v>
      </c>
      <c r="V15" s="1" t="s">
        <v>15</v>
      </c>
      <c r="W15" s="42">
        <v>44412</v>
      </c>
      <c r="X15" s="46">
        <v>9070.2099999999991</v>
      </c>
      <c r="Y15" s="41">
        <f t="shared" si="6"/>
        <v>81.199999999998909</v>
      </c>
      <c r="Z15" s="46">
        <v>69.599999999999994</v>
      </c>
      <c r="AA15" s="46">
        <f>Z15</f>
        <v>69.599999999999994</v>
      </c>
      <c r="AB15" s="46">
        <f t="shared" si="7"/>
        <v>0</v>
      </c>
      <c r="AC15" s="41">
        <f t="shared" si="8"/>
        <v>137.80799999999999</v>
      </c>
      <c r="AD15" s="41">
        <f t="shared" si="9"/>
        <v>0</v>
      </c>
      <c r="AE15" s="41">
        <f t="shared" si="10"/>
        <v>137.80799999999999</v>
      </c>
      <c r="AF15" s="43"/>
      <c r="AG15" s="41">
        <f t="shared" si="11"/>
        <v>25.825728127331331</v>
      </c>
    </row>
    <row r="16" spans="1:33">
      <c r="A16" s="13">
        <f t="shared" si="12"/>
        <v>12</v>
      </c>
      <c r="B16" s="14">
        <v>251</v>
      </c>
      <c r="C16" s="1" t="s">
        <v>16</v>
      </c>
      <c r="D16" s="20">
        <v>43585.279999999999</v>
      </c>
      <c r="E16" s="19">
        <v>-1434.41</v>
      </c>
      <c r="F16" s="13">
        <f t="shared" si="13"/>
        <v>12</v>
      </c>
      <c r="G16" s="14">
        <v>251</v>
      </c>
      <c r="H16" s="26" t="s">
        <v>16</v>
      </c>
      <c r="I16" s="27">
        <v>44377</v>
      </c>
      <c r="J16" s="30">
        <v>43977.26</v>
      </c>
      <c r="K16" s="24">
        <v>391.98</v>
      </c>
      <c r="L16" s="34">
        <f t="shared" si="0"/>
        <v>469.31971189500007</v>
      </c>
      <c r="M16" s="24">
        <v>110</v>
      </c>
      <c r="N16" s="34">
        <f t="shared" si="1"/>
        <v>359.31971189500007</v>
      </c>
      <c r="O16" s="34">
        <f t="shared" si="2"/>
        <v>209</v>
      </c>
      <c r="P16" s="34">
        <f t="shared" si="3"/>
        <v>910.32930369174471</v>
      </c>
      <c r="Q16" s="34">
        <f t="shared" si="4"/>
        <v>1119.3293036917448</v>
      </c>
      <c r="R16" s="43">
        <v>3000</v>
      </c>
      <c r="S16" s="41">
        <f t="shared" si="5"/>
        <v>-3315.080696308255</v>
      </c>
      <c r="T16" s="14">
        <f t="shared" si="14"/>
        <v>12</v>
      </c>
      <c r="U16" s="14">
        <v>251</v>
      </c>
      <c r="V16" s="1" t="s">
        <v>16</v>
      </c>
      <c r="W16" s="42">
        <v>44412</v>
      </c>
      <c r="X16" s="50">
        <v>44420.34</v>
      </c>
      <c r="Y16" s="41">
        <f t="shared" si="6"/>
        <v>443.07999999999447</v>
      </c>
      <c r="Z16" s="46">
        <v>379.81</v>
      </c>
      <c r="AA16" s="46">
        <v>110</v>
      </c>
      <c r="AB16" s="46">
        <f t="shared" si="7"/>
        <v>269.81</v>
      </c>
      <c r="AC16" s="41">
        <f t="shared" si="8"/>
        <v>217.8</v>
      </c>
      <c r="AD16" s="41">
        <f t="shared" si="9"/>
        <v>635.55715113000008</v>
      </c>
      <c r="AE16" s="41">
        <f t="shared" si="10"/>
        <v>853.35715113000015</v>
      </c>
      <c r="AF16" s="43"/>
      <c r="AG16" s="41">
        <f t="shared" si="11"/>
        <v>-2461.7235451782549</v>
      </c>
    </row>
    <row r="17" spans="1:33">
      <c r="A17" s="13">
        <f t="shared" si="12"/>
        <v>13</v>
      </c>
      <c r="B17" s="14" t="s">
        <v>48</v>
      </c>
      <c r="C17" s="1" t="s">
        <v>17</v>
      </c>
      <c r="D17" s="20">
        <v>2490.81</v>
      </c>
      <c r="E17" s="19">
        <v>-495.28</v>
      </c>
      <c r="F17" s="13">
        <f t="shared" si="13"/>
        <v>13</v>
      </c>
      <c r="G17" s="14" t="s">
        <v>48</v>
      </c>
      <c r="H17" s="26" t="s">
        <v>17</v>
      </c>
      <c r="I17" s="27">
        <v>44377</v>
      </c>
      <c r="J17" s="30">
        <v>2565.6</v>
      </c>
      <c r="K17" s="24">
        <v>74.790000000000006</v>
      </c>
      <c r="L17" s="34">
        <f t="shared" si="0"/>
        <v>89.546459647500015</v>
      </c>
      <c r="M17" s="34">
        <f>L17</f>
        <v>89.546459647500015</v>
      </c>
      <c r="N17" s="34">
        <f t="shared" si="1"/>
        <v>0</v>
      </c>
      <c r="O17" s="34">
        <f t="shared" si="2"/>
        <v>170.13827333025003</v>
      </c>
      <c r="P17" s="34">
        <f t="shared" si="3"/>
        <v>0</v>
      </c>
      <c r="Q17" s="34">
        <f t="shared" si="4"/>
        <v>170.13827333025003</v>
      </c>
      <c r="R17" s="43"/>
      <c r="S17" s="41">
        <f t="shared" si="5"/>
        <v>-325.14172666974991</v>
      </c>
      <c r="T17" s="14">
        <f t="shared" si="14"/>
        <v>13</v>
      </c>
      <c r="U17" s="14" t="s">
        <v>48</v>
      </c>
      <c r="V17" s="1" t="s">
        <v>17</v>
      </c>
      <c r="W17" s="42">
        <v>44412</v>
      </c>
      <c r="X17" s="50">
        <v>2674.35</v>
      </c>
      <c r="Y17" s="41">
        <f t="shared" si="6"/>
        <v>108.75</v>
      </c>
      <c r="Z17" s="46">
        <v>93.22</v>
      </c>
      <c r="AA17" s="46">
        <f>Z17</f>
        <v>93.22</v>
      </c>
      <c r="AB17" s="46">
        <f t="shared" si="7"/>
        <v>0</v>
      </c>
      <c r="AC17" s="41">
        <f t="shared" si="8"/>
        <v>184.57560000000001</v>
      </c>
      <c r="AD17" s="41">
        <f t="shared" si="9"/>
        <v>0</v>
      </c>
      <c r="AE17" s="41">
        <f t="shared" si="10"/>
        <v>184.57560000000001</v>
      </c>
      <c r="AF17" s="43"/>
      <c r="AG17" s="41">
        <f t="shared" si="11"/>
        <v>-140.56612666974991</v>
      </c>
    </row>
    <row r="18" spans="1:33">
      <c r="A18" s="13">
        <f t="shared" si="12"/>
        <v>14</v>
      </c>
      <c r="B18" s="14">
        <v>270</v>
      </c>
      <c r="C18" s="1" t="s">
        <v>18</v>
      </c>
      <c r="D18" s="20">
        <v>21981.71</v>
      </c>
      <c r="E18" s="19">
        <v>455.25</v>
      </c>
      <c r="F18" s="13">
        <f t="shared" si="13"/>
        <v>14</v>
      </c>
      <c r="G18" s="14">
        <v>270</v>
      </c>
      <c r="H18" s="1" t="s">
        <v>59</v>
      </c>
      <c r="I18" s="27">
        <v>44377</v>
      </c>
      <c r="J18" s="30">
        <v>22123.86</v>
      </c>
      <c r="K18" s="24">
        <v>142.15</v>
      </c>
      <c r="L18" s="34">
        <f t="shared" si="0"/>
        <v>170.19694128750001</v>
      </c>
      <c r="M18" s="24">
        <v>110</v>
      </c>
      <c r="N18" s="34">
        <f t="shared" si="1"/>
        <v>60.19694128750001</v>
      </c>
      <c r="O18" s="34">
        <f t="shared" si="2"/>
        <v>209</v>
      </c>
      <c r="P18" s="34">
        <f t="shared" si="3"/>
        <v>152.50774681305552</v>
      </c>
      <c r="Q18" s="34">
        <f t="shared" si="4"/>
        <v>361.50774681305552</v>
      </c>
      <c r="R18" s="43">
        <v>2000</v>
      </c>
      <c r="S18" s="41">
        <f t="shared" si="5"/>
        <v>-1183.2422531869445</v>
      </c>
      <c r="T18" s="14">
        <f t="shared" si="14"/>
        <v>14</v>
      </c>
      <c r="U18" s="14">
        <v>270</v>
      </c>
      <c r="V18" s="1" t="s">
        <v>59</v>
      </c>
      <c r="W18" s="42">
        <v>44412</v>
      </c>
      <c r="X18" s="48">
        <v>22346.18</v>
      </c>
      <c r="Y18" s="41">
        <f t="shared" si="6"/>
        <v>222.31999999999971</v>
      </c>
      <c r="Z18" s="46">
        <v>190.57</v>
      </c>
      <c r="AA18" s="46">
        <v>110</v>
      </c>
      <c r="AB18" s="46">
        <f t="shared" si="7"/>
        <v>80.569999999999993</v>
      </c>
      <c r="AC18" s="41">
        <f t="shared" si="8"/>
        <v>217.8</v>
      </c>
      <c r="AD18" s="41">
        <f t="shared" si="9"/>
        <v>189.78851660999999</v>
      </c>
      <c r="AE18" s="41">
        <f t="shared" si="10"/>
        <v>407.58851661</v>
      </c>
      <c r="AF18" s="43"/>
      <c r="AG18" s="41">
        <f t="shared" si="11"/>
        <v>-775.65373657694454</v>
      </c>
    </row>
    <row r="19" spans="1:33">
      <c r="A19" s="13">
        <f t="shared" si="12"/>
        <v>15</v>
      </c>
      <c r="B19" s="14">
        <v>276</v>
      </c>
      <c r="C19" s="1" t="s">
        <v>19</v>
      </c>
      <c r="D19" s="20">
        <v>14247.65</v>
      </c>
      <c r="E19" s="19">
        <v>-2151.31</v>
      </c>
      <c r="F19" s="13">
        <f t="shared" si="13"/>
        <v>15</v>
      </c>
      <c r="G19" s="14">
        <v>276</v>
      </c>
      <c r="H19" s="26" t="s">
        <v>19</v>
      </c>
      <c r="I19" s="27">
        <v>44377</v>
      </c>
      <c r="J19" s="30">
        <v>14270.79</v>
      </c>
      <c r="K19" s="24">
        <v>23.14</v>
      </c>
      <c r="L19" s="34">
        <f t="shared" si="0"/>
        <v>27.705643485000003</v>
      </c>
      <c r="M19" s="34">
        <f>L19</f>
        <v>27.705643485000003</v>
      </c>
      <c r="N19" s="34">
        <f t="shared" si="1"/>
        <v>0</v>
      </c>
      <c r="O19" s="34">
        <f t="shared" si="2"/>
        <v>52.640722621500004</v>
      </c>
      <c r="P19" s="34">
        <f t="shared" si="3"/>
        <v>0</v>
      </c>
      <c r="Q19" s="34">
        <f t="shared" si="4"/>
        <v>52.640722621500004</v>
      </c>
      <c r="R19" s="43"/>
      <c r="S19" s="41">
        <f t="shared" si="5"/>
        <v>-2098.6692773784998</v>
      </c>
      <c r="T19" s="14">
        <f t="shared" si="14"/>
        <v>15</v>
      </c>
      <c r="U19" s="14">
        <v>276</v>
      </c>
      <c r="V19" s="1" t="s">
        <v>19</v>
      </c>
      <c r="W19" s="42">
        <v>44412</v>
      </c>
      <c r="X19" s="50">
        <v>14293.27</v>
      </c>
      <c r="Y19" s="41">
        <f t="shared" si="6"/>
        <v>22.479999999999563</v>
      </c>
      <c r="Z19" s="46">
        <v>19.27</v>
      </c>
      <c r="AA19" s="46">
        <f>Z19</f>
        <v>19.27</v>
      </c>
      <c r="AB19" s="46">
        <f t="shared" si="7"/>
        <v>0</v>
      </c>
      <c r="AC19" s="41">
        <f t="shared" si="8"/>
        <v>38.154600000000002</v>
      </c>
      <c r="AD19" s="41">
        <f t="shared" si="9"/>
        <v>0</v>
      </c>
      <c r="AE19" s="41">
        <f t="shared" si="10"/>
        <v>38.154600000000002</v>
      </c>
      <c r="AF19" s="43"/>
      <c r="AG19" s="41">
        <f t="shared" si="11"/>
        <v>-2060.5146773785</v>
      </c>
    </row>
    <row r="20" spans="1:33">
      <c r="A20" s="13">
        <f t="shared" si="12"/>
        <v>16</v>
      </c>
      <c r="B20" s="14">
        <v>312</v>
      </c>
      <c r="C20" s="1" t="s">
        <v>20</v>
      </c>
      <c r="D20" s="20">
        <v>8483.99</v>
      </c>
      <c r="E20" s="19">
        <v>-806.21</v>
      </c>
      <c r="F20" s="13">
        <f t="shared" si="13"/>
        <v>16</v>
      </c>
      <c r="G20" s="14">
        <v>312</v>
      </c>
      <c r="H20" s="26" t="s">
        <v>20</v>
      </c>
      <c r="I20" s="27">
        <v>44377</v>
      </c>
      <c r="J20" s="30">
        <v>8516.6200000000008</v>
      </c>
      <c r="K20" s="24">
        <v>32.630000000000003</v>
      </c>
      <c r="L20" s="34">
        <f t="shared" si="0"/>
        <v>39.068070307500008</v>
      </c>
      <c r="M20" s="34">
        <f>L20</f>
        <v>39.068070307500008</v>
      </c>
      <c r="N20" s="34">
        <f t="shared" si="1"/>
        <v>0</v>
      </c>
      <c r="O20" s="34">
        <f t="shared" si="2"/>
        <v>74.229333584250014</v>
      </c>
      <c r="P20" s="34">
        <f t="shared" si="3"/>
        <v>0</v>
      </c>
      <c r="Q20" s="34">
        <f t="shared" si="4"/>
        <v>74.229333584250014</v>
      </c>
      <c r="R20" s="43"/>
      <c r="S20" s="41">
        <f t="shared" si="5"/>
        <v>-731.98066641574997</v>
      </c>
      <c r="T20" s="14">
        <f t="shared" si="14"/>
        <v>16</v>
      </c>
      <c r="U20" s="14">
        <v>312</v>
      </c>
      <c r="V20" s="1" t="s">
        <v>20</v>
      </c>
      <c r="W20" s="42">
        <v>44412</v>
      </c>
      <c r="X20" s="50">
        <v>8533.7199999999993</v>
      </c>
      <c r="Y20" s="41">
        <f t="shared" si="6"/>
        <v>17.099999999998545</v>
      </c>
      <c r="Z20" s="46">
        <v>14.66</v>
      </c>
      <c r="AA20" s="46">
        <f t="shared" ref="AA20:AA25" si="15">Z20</f>
        <v>14.66</v>
      </c>
      <c r="AB20" s="46">
        <f t="shared" si="7"/>
        <v>0</v>
      </c>
      <c r="AC20" s="41">
        <f t="shared" si="8"/>
        <v>29.026800000000001</v>
      </c>
      <c r="AD20" s="41">
        <f t="shared" si="9"/>
        <v>0</v>
      </c>
      <c r="AE20" s="41">
        <f t="shared" si="10"/>
        <v>29.026800000000001</v>
      </c>
      <c r="AF20" s="43"/>
      <c r="AG20" s="41">
        <f t="shared" si="11"/>
        <v>-702.95386641574999</v>
      </c>
    </row>
    <row r="21" spans="1:33">
      <c r="A21" s="13">
        <f t="shared" si="12"/>
        <v>17</v>
      </c>
      <c r="B21" s="14">
        <v>314</v>
      </c>
      <c r="C21" s="1" t="s">
        <v>21</v>
      </c>
      <c r="D21" s="20">
        <v>602.20000000000005</v>
      </c>
      <c r="E21" s="19">
        <v>403.76</v>
      </c>
      <c r="F21" s="13">
        <f t="shared" si="13"/>
        <v>17</v>
      </c>
      <c r="G21" s="14">
        <v>314</v>
      </c>
      <c r="H21" s="26" t="s">
        <v>21</v>
      </c>
      <c r="I21" s="27">
        <v>44377</v>
      </c>
      <c r="J21" s="30">
        <v>654.61</v>
      </c>
      <c r="K21" s="24">
        <v>52.41</v>
      </c>
      <c r="L21" s="34">
        <f t="shared" si="0"/>
        <v>62.750768152500001</v>
      </c>
      <c r="M21" s="34">
        <f>L21</f>
        <v>62.750768152500001</v>
      </c>
      <c r="N21" s="34">
        <f t="shared" si="1"/>
        <v>0</v>
      </c>
      <c r="O21" s="34">
        <f t="shared" si="2"/>
        <v>119.22645948975</v>
      </c>
      <c r="P21" s="34">
        <f t="shared" si="3"/>
        <v>0</v>
      </c>
      <c r="Q21" s="34">
        <f t="shared" si="4"/>
        <v>119.22645948975</v>
      </c>
      <c r="R21" s="43"/>
      <c r="S21" s="41">
        <f t="shared" si="5"/>
        <v>522.98645948975002</v>
      </c>
      <c r="T21" s="14">
        <f t="shared" si="14"/>
        <v>17</v>
      </c>
      <c r="U21" s="14">
        <v>314</v>
      </c>
      <c r="V21" s="1" t="s">
        <v>21</v>
      </c>
      <c r="W21" s="42">
        <v>44412</v>
      </c>
      <c r="X21" s="49">
        <v>734.15</v>
      </c>
      <c r="Y21" s="41">
        <f t="shared" si="6"/>
        <v>79.539999999999964</v>
      </c>
      <c r="Z21" s="46">
        <v>68.180000000000007</v>
      </c>
      <c r="AA21" s="46">
        <f t="shared" si="15"/>
        <v>68.180000000000007</v>
      </c>
      <c r="AB21" s="46">
        <f t="shared" si="7"/>
        <v>0</v>
      </c>
      <c r="AC21" s="41">
        <f t="shared" si="8"/>
        <v>134.99640000000002</v>
      </c>
      <c r="AD21" s="41">
        <f t="shared" si="9"/>
        <v>0</v>
      </c>
      <c r="AE21" s="41">
        <f t="shared" si="10"/>
        <v>134.99640000000002</v>
      </c>
      <c r="AF21" s="43">
        <v>600</v>
      </c>
      <c r="AG21" s="41">
        <f t="shared" si="11"/>
        <v>57.982859489750012</v>
      </c>
    </row>
    <row r="22" spans="1:33">
      <c r="A22" s="13">
        <f t="shared" si="12"/>
        <v>18</v>
      </c>
      <c r="B22" s="14">
        <v>316</v>
      </c>
      <c r="C22" s="1" t="s">
        <v>22</v>
      </c>
      <c r="D22" s="20">
        <v>2014.3600000000001</v>
      </c>
      <c r="E22" s="19">
        <v>-656.67</v>
      </c>
      <c r="F22" s="13">
        <f t="shared" si="13"/>
        <v>18</v>
      </c>
      <c r="G22" s="14">
        <v>316</v>
      </c>
      <c r="H22" s="26" t="s">
        <v>22</v>
      </c>
      <c r="I22" s="27">
        <v>44377</v>
      </c>
      <c r="J22" s="30">
        <v>2084.9899999999998</v>
      </c>
      <c r="K22" s="24">
        <v>70.63</v>
      </c>
      <c r="L22" s="34">
        <f t="shared" si="0"/>
        <v>84.565669807500001</v>
      </c>
      <c r="M22" s="34">
        <f>L22</f>
        <v>84.565669807500001</v>
      </c>
      <c r="N22" s="34">
        <f t="shared" si="1"/>
        <v>0</v>
      </c>
      <c r="O22" s="34">
        <f t="shared" si="2"/>
        <v>160.67477263424999</v>
      </c>
      <c r="P22" s="34">
        <f t="shared" si="3"/>
        <v>0</v>
      </c>
      <c r="Q22" s="34">
        <f t="shared" si="4"/>
        <v>160.67477263424999</v>
      </c>
      <c r="R22" s="43"/>
      <c r="S22" s="41">
        <f t="shared" si="5"/>
        <v>-495.99522736575</v>
      </c>
      <c r="T22" s="14">
        <f t="shared" si="14"/>
        <v>18</v>
      </c>
      <c r="U22" s="14">
        <v>316</v>
      </c>
      <c r="V22" s="1" t="s">
        <v>22</v>
      </c>
      <c r="W22" s="42">
        <v>44412</v>
      </c>
      <c r="X22" s="50">
        <v>2160.61</v>
      </c>
      <c r="Y22" s="41">
        <f t="shared" si="6"/>
        <v>75.620000000000346</v>
      </c>
      <c r="Z22" s="46">
        <v>64.819999999999993</v>
      </c>
      <c r="AA22" s="46">
        <f t="shared" si="15"/>
        <v>64.819999999999993</v>
      </c>
      <c r="AB22" s="46">
        <f t="shared" si="7"/>
        <v>0</v>
      </c>
      <c r="AC22" s="41">
        <f t="shared" si="8"/>
        <v>128.34359999999998</v>
      </c>
      <c r="AD22" s="41">
        <f t="shared" si="9"/>
        <v>0</v>
      </c>
      <c r="AE22" s="41">
        <f t="shared" si="10"/>
        <v>128.34359999999998</v>
      </c>
      <c r="AF22" s="43"/>
      <c r="AG22" s="41">
        <f t="shared" si="11"/>
        <v>-367.65162736575002</v>
      </c>
    </row>
    <row r="23" spans="1:33">
      <c r="A23" s="13">
        <f t="shared" si="12"/>
        <v>19</v>
      </c>
      <c r="B23" s="14">
        <v>317</v>
      </c>
      <c r="C23" s="1" t="s">
        <v>23</v>
      </c>
      <c r="D23" s="20">
        <v>94394.430000000008</v>
      </c>
      <c r="E23" s="19">
        <v>4359.7299999999996</v>
      </c>
      <c r="F23" s="13">
        <f t="shared" si="13"/>
        <v>19</v>
      </c>
      <c r="G23" s="14">
        <v>317</v>
      </c>
      <c r="H23" s="1" t="s">
        <v>62</v>
      </c>
      <c r="I23" s="27">
        <v>44377</v>
      </c>
      <c r="J23" s="30">
        <v>94549.33</v>
      </c>
      <c r="K23" s="24">
        <v>154.9</v>
      </c>
      <c r="L23" s="34">
        <f t="shared" si="0"/>
        <v>185.46258322500003</v>
      </c>
      <c r="M23" s="24">
        <v>110</v>
      </c>
      <c r="N23" s="34">
        <f t="shared" si="1"/>
        <v>75.462583225000031</v>
      </c>
      <c r="O23" s="34">
        <f t="shared" si="2"/>
        <v>209</v>
      </c>
      <c r="P23" s="34">
        <f t="shared" si="3"/>
        <v>191.18294534887306</v>
      </c>
      <c r="Q23" s="34">
        <f t="shared" si="4"/>
        <v>400.18294534887309</v>
      </c>
      <c r="R23" s="43"/>
      <c r="S23" s="41">
        <f t="shared" si="5"/>
        <v>4759.9129453488731</v>
      </c>
      <c r="T23" s="14">
        <f t="shared" si="14"/>
        <v>19</v>
      </c>
      <c r="U23" s="14">
        <v>317</v>
      </c>
      <c r="V23" s="1" t="s">
        <v>62</v>
      </c>
      <c r="W23" s="42">
        <v>44412</v>
      </c>
      <c r="X23" s="50">
        <v>94638.399999999994</v>
      </c>
      <c r="Y23" s="41">
        <f t="shared" si="6"/>
        <v>89.069999999992433</v>
      </c>
      <c r="Z23" s="46">
        <v>76.349999999999994</v>
      </c>
      <c r="AA23" s="46">
        <f t="shared" si="15"/>
        <v>76.349999999999994</v>
      </c>
      <c r="AB23" s="46">
        <f t="shared" si="7"/>
        <v>0</v>
      </c>
      <c r="AC23" s="41">
        <f t="shared" si="8"/>
        <v>151.17299999999997</v>
      </c>
      <c r="AD23" s="41">
        <f t="shared" si="9"/>
        <v>0</v>
      </c>
      <c r="AE23" s="41">
        <f t="shared" si="10"/>
        <v>151.17299999999997</v>
      </c>
      <c r="AF23" s="43"/>
      <c r="AG23" s="41">
        <f t="shared" si="11"/>
        <v>4911.0859453488729</v>
      </c>
    </row>
    <row r="24" spans="1:33">
      <c r="A24" s="13">
        <f t="shared" si="12"/>
        <v>20</v>
      </c>
      <c r="B24" s="14">
        <v>326</v>
      </c>
      <c r="C24" s="1" t="s">
        <v>24</v>
      </c>
      <c r="D24" s="20">
        <v>1022.85</v>
      </c>
      <c r="E24" s="19">
        <v>-314.51</v>
      </c>
      <c r="F24" s="13">
        <f t="shared" si="13"/>
        <v>20</v>
      </c>
      <c r="G24" s="14">
        <v>326</v>
      </c>
      <c r="H24" s="26" t="s">
        <v>24</v>
      </c>
      <c r="I24" s="27">
        <v>44377</v>
      </c>
      <c r="J24" s="30">
        <v>1023.3</v>
      </c>
      <c r="K24" s="24">
        <v>0.45</v>
      </c>
      <c r="L24" s="34">
        <f t="shared" si="0"/>
        <v>0.53878736250000003</v>
      </c>
      <c r="M24" s="34">
        <f>L24</f>
        <v>0.53878736250000003</v>
      </c>
      <c r="N24" s="34">
        <f t="shared" si="1"/>
        <v>0</v>
      </c>
      <c r="O24" s="34">
        <f t="shared" si="2"/>
        <v>1.0236959887500001</v>
      </c>
      <c r="P24" s="34">
        <f t="shared" si="3"/>
        <v>0</v>
      </c>
      <c r="Q24" s="34">
        <f t="shared" si="4"/>
        <v>1.0236959887500001</v>
      </c>
      <c r="R24" s="43">
        <v>500</v>
      </c>
      <c r="S24" s="41">
        <f t="shared" si="5"/>
        <v>-813.48630401125001</v>
      </c>
      <c r="T24" s="14">
        <f t="shared" si="14"/>
        <v>20</v>
      </c>
      <c r="U24" s="14">
        <v>326</v>
      </c>
      <c r="V24" s="1" t="s">
        <v>24</v>
      </c>
      <c r="W24" s="42">
        <v>44412</v>
      </c>
      <c r="X24" s="50">
        <v>1023.31</v>
      </c>
      <c r="Y24" s="41">
        <f t="shared" si="6"/>
        <v>9.9999999999909051E-3</v>
      </c>
      <c r="Z24" s="46">
        <v>0.01</v>
      </c>
      <c r="AA24" s="46">
        <f t="shared" si="15"/>
        <v>0.01</v>
      </c>
      <c r="AB24" s="46">
        <f t="shared" si="7"/>
        <v>0</v>
      </c>
      <c r="AC24" s="41">
        <f t="shared" si="8"/>
        <v>1.9800000000000002E-2</v>
      </c>
      <c r="AD24" s="41">
        <f t="shared" si="9"/>
        <v>0</v>
      </c>
      <c r="AE24" s="41">
        <f t="shared" si="10"/>
        <v>1.9800000000000002E-2</v>
      </c>
      <c r="AF24" s="43"/>
      <c r="AG24" s="41">
        <f t="shared" si="11"/>
        <v>-813.46650401124998</v>
      </c>
    </row>
    <row r="25" spans="1:33">
      <c r="A25" s="13">
        <f t="shared" si="12"/>
        <v>21</v>
      </c>
      <c r="B25" s="14">
        <v>345</v>
      </c>
      <c r="C25" s="1" t="s">
        <v>25</v>
      </c>
      <c r="D25" s="20">
        <v>1855.15</v>
      </c>
      <c r="E25" s="19">
        <v>23.82</v>
      </c>
      <c r="F25" s="13">
        <f t="shared" si="13"/>
        <v>21</v>
      </c>
      <c r="G25" s="14">
        <v>345</v>
      </c>
      <c r="H25" s="26" t="s">
        <v>25</v>
      </c>
      <c r="I25" s="27">
        <v>44377</v>
      </c>
      <c r="J25" s="30">
        <v>1855.15</v>
      </c>
      <c r="K25" s="24">
        <v>0</v>
      </c>
      <c r="L25" s="34">
        <f t="shared" si="0"/>
        <v>0</v>
      </c>
      <c r="M25" s="34">
        <f t="shared" ref="M25:M26" si="16">L25</f>
        <v>0</v>
      </c>
      <c r="N25" s="34">
        <f t="shared" si="1"/>
        <v>0</v>
      </c>
      <c r="O25" s="34">
        <f t="shared" si="2"/>
        <v>0</v>
      </c>
      <c r="P25" s="34">
        <f t="shared" si="3"/>
        <v>0</v>
      </c>
      <c r="Q25" s="34">
        <f t="shared" si="4"/>
        <v>0</v>
      </c>
      <c r="R25" s="43"/>
      <c r="S25" s="41">
        <f t="shared" si="5"/>
        <v>23.82</v>
      </c>
      <c r="T25" s="14">
        <f t="shared" si="14"/>
        <v>21</v>
      </c>
      <c r="U25" s="14">
        <v>345</v>
      </c>
      <c r="V25" s="1" t="s">
        <v>25</v>
      </c>
      <c r="W25" s="42">
        <v>44412</v>
      </c>
      <c r="X25" s="50">
        <v>1855.2</v>
      </c>
      <c r="Y25" s="41">
        <f t="shared" si="6"/>
        <v>4.9999999999954525E-2</v>
      </c>
      <c r="Z25" s="46">
        <v>0.04</v>
      </c>
      <c r="AA25" s="46">
        <f t="shared" si="15"/>
        <v>0.04</v>
      </c>
      <c r="AB25" s="46">
        <f t="shared" si="7"/>
        <v>0</v>
      </c>
      <c r="AC25" s="41">
        <f t="shared" si="8"/>
        <v>7.9200000000000007E-2</v>
      </c>
      <c r="AD25" s="41">
        <f t="shared" si="9"/>
        <v>0</v>
      </c>
      <c r="AE25" s="41">
        <f t="shared" si="10"/>
        <v>7.9200000000000007E-2</v>
      </c>
      <c r="AF25" s="43"/>
      <c r="AG25" s="41">
        <f t="shared" si="11"/>
        <v>23.8992</v>
      </c>
    </row>
    <row r="26" spans="1:33">
      <c r="A26" s="13">
        <f t="shared" si="12"/>
        <v>22</v>
      </c>
      <c r="B26" s="14">
        <v>348</v>
      </c>
      <c r="C26" s="1" t="s">
        <v>26</v>
      </c>
      <c r="D26" s="20">
        <v>51.81</v>
      </c>
      <c r="E26" s="19">
        <v>-131.07</v>
      </c>
      <c r="F26" s="13">
        <f t="shared" si="13"/>
        <v>22</v>
      </c>
      <c r="G26" s="14">
        <v>348</v>
      </c>
      <c r="H26" s="26" t="s">
        <v>26</v>
      </c>
      <c r="I26" s="27">
        <v>44377</v>
      </c>
      <c r="J26" s="30">
        <v>52.4</v>
      </c>
      <c r="K26" s="24">
        <v>0.59</v>
      </c>
      <c r="L26" s="34">
        <f t="shared" si="0"/>
        <v>0.70641009750000006</v>
      </c>
      <c r="M26" s="34">
        <f t="shared" si="16"/>
        <v>0.70641009750000006</v>
      </c>
      <c r="N26" s="34">
        <f t="shared" si="1"/>
        <v>0</v>
      </c>
      <c r="O26" s="34">
        <f t="shared" si="2"/>
        <v>1.34217918525</v>
      </c>
      <c r="P26" s="34">
        <f t="shared" si="3"/>
        <v>0</v>
      </c>
      <c r="Q26" s="34">
        <f t="shared" si="4"/>
        <v>1.34217918525</v>
      </c>
      <c r="R26" s="43"/>
      <c r="S26" s="41">
        <f t="shared" si="5"/>
        <v>-129.72782081475</v>
      </c>
      <c r="T26" s="14">
        <f t="shared" si="14"/>
        <v>22</v>
      </c>
      <c r="U26" s="14">
        <v>348</v>
      </c>
      <c r="V26" s="1" t="s">
        <v>26</v>
      </c>
      <c r="W26" s="42">
        <v>44412</v>
      </c>
      <c r="X26" s="49">
        <v>53.03</v>
      </c>
      <c r="Y26" s="41">
        <f t="shared" si="6"/>
        <v>0.63000000000000256</v>
      </c>
      <c r="Z26" s="46">
        <v>0.54</v>
      </c>
      <c r="AA26" s="46">
        <f>Z26</f>
        <v>0.54</v>
      </c>
      <c r="AB26" s="46">
        <f t="shared" si="7"/>
        <v>0</v>
      </c>
      <c r="AC26" s="41">
        <f t="shared" si="8"/>
        <v>1.0692000000000002</v>
      </c>
      <c r="AD26" s="41">
        <f t="shared" si="9"/>
        <v>0</v>
      </c>
      <c r="AE26" s="41">
        <f t="shared" si="10"/>
        <v>1.0692000000000002</v>
      </c>
      <c r="AF26" s="43"/>
      <c r="AG26" s="41">
        <f t="shared" si="11"/>
        <v>-128.65862081475001</v>
      </c>
    </row>
    <row r="27" spans="1:33">
      <c r="A27" s="13">
        <f t="shared" si="12"/>
        <v>23</v>
      </c>
      <c r="B27" s="14">
        <v>360</v>
      </c>
      <c r="C27" s="1" t="s">
        <v>27</v>
      </c>
      <c r="D27" s="20">
        <v>16179.99</v>
      </c>
      <c r="E27" s="19">
        <v>2108.1799999999998</v>
      </c>
      <c r="F27" s="13">
        <f t="shared" si="13"/>
        <v>23</v>
      </c>
      <c r="G27" s="14">
        <v>360</v>
      </c>
      <c r="H27" s="26" t="s">
        <v>27</v>
      </c>
      <c r="I27" s="27">
        <v>44377</v>
      </c>
      <c r="J27" s="30">
        <v>16559.88</v>
      </c>
      <c r="K27" s="24">
        <v>379.89</v>
      </c>
      <c r="L27" s="34">
        <f t="shared" si="0"/>
        <v>454.84429142250002</v>
      </c>
      <c r="M27" s="24">
        <v>110</v>
      </c>
      <c r="N27" s="34">
        <f t="shared" si="1"/>
        <v>344.84429142250002</v>
      </c>
      <c r="O27" s="34">
        <f t="shared" si="2"/>
        <v>209</v>
      </c>
      <c r="P27" s="34">
        <f t="shared" si="3"/>
        <v>873.65611543307534</v>
      </c>
      <c r="Q27" s="34">
        <f t="shared" si="4"/>
        <v>1082.6561154330752</v>
      </c>
      <c r="R27" s="43">
        <v>3000</v>
      </c>
      <c r="S27" s="41">
        <f t="shared" si="5"/>
        <v>190.83611543307507</v>
      </c>
      <c r="T27" s="14">
        <f t="shared" si="14"/>
        <v>23</v>
      </c>
      <c r="U27" s="14">
        <v>360</v>
      </c>
      <c r="V27" s="1" t="s">
        <v>27</v>
      </c>
      <c r="W27" s="42">
        <v>44412</v>
      </c>
      <c r="X27" s="50">
        <v>16983.509999999998</v>
      </c>
      <c r="Y27" s="41">
        <f t="shared" si="6"/>
        <v>423.62999999999738</v>
      </c>
      <c r="Z27" s="46">
        <v>363.13</v>
      </c>
      <c r="AA27" s="46">
        <v>110</v>
      </c>
      <c r="AB27" s="46">
        <f t="shared" si="7"/>
        <v>253.13</v>
      </c>
      <c r="AC27" s="41">
        <f t="shared" si="8"/>
        <v>217.8</v>
      </c>
      <c r="AD27" s="41">
        <f t="shared" si="9"/>
        <v>596.26619348999998</v>
      </c>
      <c r="AE27" s="41">
        <f t="shared" si="10"/>
        <v>814.06619348999993</v>
      </c>
      <c r="AF27" s="43">
        <v>3000</v>
      </c>
      <c r="AG27" s="41">
        <f t="shared" si="11"/>
        <v>-1995.097691076925</v>
      </c>
    </row>
    <row r="28" spans="1:33">
      <c r="A28" s="13">
        <f t="shared" si="12"/>
        <v>24</v>
      </c>
      <c r="B28" s="14">
        <v>39</v>
      </c>
      <c r="C28" s="1" t="s">
        <v>28</v>
      </c>
      <c r="D28" s="20">
        <v>18000.330000000002</v>
      </c>
      <c r="E28" s="19">
        <v>5840.43</v>
      </c>
      <c r="F28" s="13">
        <f t="shared" si="13"/>
        <v>24</v>
      </c>
      <c r="G28" s="14">
        <v>39</v>
      </c>
      <c r="H28" s="26" t="s">
        <v>28</v>
      </c>
      <c r="I28" s="27">
        <v>44377</v>
      </c>
      <c r="J28" s="30">
        <v>18108.64</v>
      </c>
      <c r="K28" s="24">
        <v>108.31</v>
      </c>
      <c r="L28" s="34">
        <f t="shared" si="0"/>
        <v>129.6801316275</v>
      </c>
      <c r="M28" s="24">
        <v>110</v>
      </c>
      <c r="N28" s="34">
        <f t="shared" si="1"/>
        <v>19.680131627500003</v>
      </c>
      <c r="O28" s="34">
        <f t="shared" si="2"/>
        <v>209</v>
      </c>
      <c r="P28" s="34">
        <f t="shared" si="3"/>
        <v>49.859219875638708</v>
      </c>
      <c r="Q28" s="34">
        <f t="shared" si="4"/>
        <v>258.8592198756387</v>
      </c>
      <c r="R28" s="43">
        <v>5000</v>
      </c>
      <c r="S28" s="41">
        <f t="shared" si="5"/>
        <v>1099.289219875639</v>
      </c>
      <c r="T28" s="14">
        <f t="shared" si="14"/>
        <v>24</v>
      </c>
      <c r="U28" s="14">
        <v>39</v>
      </c>
      <c r="V28" s="1" t="s">
        <v>28</v>
      </c>
      <c r="W28" s="42">
        <v>44412</v>
      </c>
      <c r="X28" s="50">
        <v>18281.21</v>
      </c>
      <c r="Y28" s="41">
        <f t="shared" si="6"/>
        <v>172.56999999999971</v>
      </c>
      <c r="Z28" s="46">
        <v>147.93</v>
      </c>
      <c r="AA28" s="46">
        <v>110</v>
      </c>
      <c r="AB28" s="46">
        <f t="shared" si="7"/>
        <v>37.930000000000007</v>
      </c>
      <c r="AC28" s="41">
        <f t="shared" si="8"/>
        <v>217.8</v>
      </c>
      <c r="AD28" s="41">
        <f t="shared" si="9"/>
        <v>89.346883890000015</v>
      </c>
      <c r="AE28" s="41">
        <f t="shared" si="10"/>
        <v>307.14688389000003</v>
      </c>
      <c r="AF28" s="43">
        <v>5000</v>
      </c>
      <c r="AG28" s="41">
        <f t="shared" si="11"/>
        <v>-3593.563896234361</v>
      </c>
    </row>
    <row r="29" spans="1:33">
      <c r="A29" s="13">
        <f t="shared" si="12"/>
        <v>25</v>
      </c>
      <c r="B29" s="14">
        <v>400</v>
      </c>
      <c r="C29" s="1" t="s">
        <v>29</v>
      </c>
      <c r="D29" s="20">
        <v>164891</v>
      </c>
      <c r="E29" s="19">
        <v>23593.81</v>
      </c>
      <c r="F29" s="13">
        <f t="shared" si="13"/>
        <v>25</v>
      </c>
      <c r="G29" s="14">
        <v>400</v>
      </c>
      <c r="H29" s="1" t="s">
        <v>58</v>
      </c>
      <c r="I29" s="27">
        <v>44377</v>
      </c>
      <c r="J29" s="30">
        <v>165488.03</v>
      </c>
      <c r="K29" s="24">
        <v>597.03</v>
      </c>
      <c r="L29" s="34">
        <f t="shared" si="0"/>
        <v>714.82715340750008</v>
      </c>
      <c r="M29" s="24">
        <v>110</v>
      </c>
      <c r="N29" s="34">
        <f t="shared" si="1"/>
        <v>604.82715340750008</v>
      </c>
      <c r="O29" s="34">
        <f t="shared" si="2"/>
        <v>209</v>
      </c>
      <c r="P29" s="34">
        <f t="shared" si="3"/>
        <v>1532.3174966148333</v>
      </c>
      <c r="Q29" s="34">
        <f t="shared" si="4"/>
        <v>1741.3174966148333</v>
      </c>
      <c r="R29" s="43">
        <v>17100</v>
      </c>
      <c r="S29" s="41">
        <f t="shared" si="5"/>
        <v>8235.1274966148339</v>
      </c>
      <c r="T29" s="14">
        <f t="shared" si="14"/>
        <v>25</v>
      </c>
      <c r="U29" s="14">
        <v>400</v>
      </c>
      <c r="V29" s="1" t="s">
        <v>58</v>
      </c>
      <c r="W29" s="42">
        <v>44412</v>
      </c>
      <c r="X29" s="50">
        <v>166074.69</v>
      </c>
      <c r="Y29" s="41">
        <f t="shared" si="6"/>
        <v>586.66000000000349</v>
      </c>
      <c r="Z29" s="46">
        <v>502.88</v>
      </c>
      <c r="AA29" s="46">
        <v>110</v>
      </c>
      <c r="AB29" s="46">
        <f t="shared" si="7"/>
        <v>392.88</v>
      </c>
      <c r="AC29" s="41">
        <f t="shared" si="8"/>
        <v>217.8</v>
      </c>
      <c r="AD29" s="41">
        <f t="shared" si="9"/>
        <v>925.45752024000001</v>
      </c>
      <c r="AE29" s="41">
        <f t="shared" si="10"/>
        <v>1143.2575202400001</v>
      </c>
      <c r="AF29" s="43">
        <v>10000</v>
      </c>
      <c r="AG29" s="41">
        <f t="shared" si="11"/>
        <v>-621.61498314516575</v>
      </c>
    </row>
    <row r="30" spans="1:33">
      <c r="A30" s="13">
        <f t="shared" si="12"/>
        <v>26</v>
      </c>
      <c r="B30" s="14">
        <v>405</v>
      </c>
      <c r="C30" s="1" t="s">
        <v>30</v>
      </c>
      <c r="D30" s="20">
        <v>6531.6</v>
      </c>
      <c r="E30" s="19">
        <v>1010.94</v>
      </c>
      <c r="F30" s="13">
        <f t="shared" si="13"/>
        <v>26</v>
      </c>
      <c r="G30" s="14">
        <v>405</v>
      </c>
      <c r="H30" s="26" t="s">
        <v>30</v>
      </c>
      <c r="I30" s="27">
        <v>44377</v>
      </c>
      <c r="J30" s="30">
        <v>6650.37</v>
      </c>
      <c r="K30" s="24">
        <v>118.77</v>
      </c>
      <c r="L30" s="34">
        <f t="shared" si="0"/>
        <v>142.20394454250001</v>
      </c>
      <c r="M30" s="24">
        <v>110</v>
      </c>
      <c r="N30" s="34">
        <f t="shared" si="1"/>
        <v>32.203944542500011</v>
      </c>
      <c r="O30" s="34">
        <f t="shared" si="2"/>
        <v>209</v>
      </c>
      <c r="P30" s="34">
        <f t="shared" si="3"/>
        <v>81.588049419532922</v>
      </c>
      <c r="Q30" s="34">
        <f t="shared" si="4"/>
        <v>290.58804941953292</v>
      </c>
      <c r="R30" s="43">
        <v>2000</v>
      </c>
      <c r="S30" s="41">
        <f t="shared" si="5"/>
        <v>-698.47195058046691</v>
      </c>
      <c r="T30" s="14">
        <f t="shared" si="14"/>
        <v>26</v>
      </c>
      <c r="U30" s="14">
        <v>405</v>
      </c>
      <c r="V30" s="1" t="s">
        <v>30</v>
      </c>
      <c r="W30" s="42">
        <v>44412</v>
      </c>
      <c r="X30" s="50">
        <v>6840.82</v>
      </c>
      <c r="Y30" s="41">
        <f t="shared" si="6"/>
        <v>190.44999999999982</v>
      </c>
      <c r="Z30" s="46">
        <v>163.25</v>
      </c>
      <c r="AA30" s="46">
        <v>110</v>
      </c>
      <c r="AB30" s="46">
        <f t="shared" si="7"/>
        <v>53.25</v>
      </c>
      <c r="AC30" s="41">
        <f t="shared" si="8"/>
        <v>217.8</v>
      </c>
      <c r="AD30" s="41">
        <f t="shared" si="9"/>
        <v>125.43426225</v>
      </c>
      <c r="AE30" s="41">
        <f t="shared" si="10"/>
        <v>343.23426225000003</v>
      </c>
      <c r="AF30" s="43"/>
      <c r="AG30" s="41">
        <f t="shared" si="11"/>
        <v>-355.23768833046688</v>
      </c>
    </row>
    <row r="31" spans="1:33">
      <c r="A31" s="13">
        <f t="shared" si="12"/>
        <v>27</v>
      </c>
      <c r="B31" s="14">
        <v>41</v>
      </c>
      <c r="C31" s="1" t="s">
        <v>31</v>
      </c>
      <c r="D31" s="20">
        <v>738.89</v>
      </c>
      <c r="E31" s="19">
        <v>89.63</v>
      </c>
      <c r="F31" s="13">
        <f t="shared" si="13"/>
        <v>27</v>
      </c>
      <c r="G31" s="14">
        <v>41</v>
      </c>
      <c r="H31" s="26" t="s">
        <v>31</v>
      </c>
      <c r="I31" s="27">
        <v>44377</v>
      </c>
      <c r="J31" s="30">
        <v>799.77</v>
      </c>
      <c r="K31" s="24">
        <v>60.88</v>
      </c>
      <c r="L31" s="34">
        <f t="shared" si="0"/>
        <v>72.891943620000006</v>
      </c>
      <c r="M31" s="34">
        <f>L31</f>
        <v>72.891943620000006</v>
      </c>
      <c r="N31" s="34">
        <f t="shared" si="1"/>
        <v>0</v>
      </c>
      <c r="O31" s="34">
        <f t="shared" si="2"/>
        <v>138.494692878</v>
      </c>
      <c r="P31" s="34">
        <f t="shared" si="3"/>
        <v>0</v>
      </c>
      <c r="Q31" s="34">
        <f t="shared" si="4"/>
        <v>138.494692878</v>
      </c>
      <c r="R31" s="43"/>
      <c r="S31" s="41">
        <f t="shared" si="5"/>
        <v>228.12469287799999</v>
      </c>
      <c r="T31" s="14">
        <f t="shared" si="14"/>
        <v>27</v>
      </c>
      <c r="U31" s="14">
        <v>41</v>
      </c>
      <c r="V31" s="1" t="s">
        <v>31</v>
      </c>
      <c r="W31" s="42">
        <v>44412</v>
      </c>
      <c r="X31" s="49">
        <v>846.46</v>
      </c>
      <c r="Y31" s="41">
        <f t="shared" si="6"/>
        <v>46.690000000000055</v>
      </c>
      <c r="Z31" s="46">
        <v>40.020000000000003</v>
      </c>
      <c r="AA31" s="46">
        <f>Z31</f>
        <v>40.020000000000003</v>
      </c>
      <c r="AB31" s="46">
        <f t="shared" si="7"/>
        <v>0</v>
      </c>
      <c r="AC31" s="41">
        <f t="shared" si="8"/>
        <v>79.23960000000001</v>
      </c>
      <c r="AD31" s="41">
        <f t="shared" si="9"/>
        <v>0</v>
      </c>
      <c r="AE31" s="41">
        <f t="shared" si="10"/>
        <v>79.23960000000001</v>
      </c>
      <c r="AF31" s="43">
        <v>1000</v>
      </c>
      <c r="AG31" s="41">
        <f t="shared" si="11"/>
        <v>-692.63570712199999</v>
      </c>
    </row>
    <row r="32" spans="1:33">
      <c r="A32" s="13">
        <f t="shared" si="12"/>
        <v>28</v>
      </c>
      <c r="B32" s="14">
        <v>42</v>
      </c>
      <c r="C32" s="1" t="s">
        <v>32</v>
      </c>
      <c r="D32" s="20">
        <v>725.48</v>
      </c>
      <c r="E32" s="19">
        <v>400.97</v>
      </c>
      <c r="F32" s="13">
        <f t="shared" si="13"/>
        <v>28</v>
      </c>
      <c r="G32" s="14">
        <v>42</v>
      </c>
      <c r="H32" s="26" t="s">
        <v>32</v>
      </c>
      <c r="I32" s="27">
        <v>44377</v>
      </c>
      <c r="J32" s="30">
        <v>816.64</v>
      </c>
      <c r="K32" s="24">
        <v>91.16</v>
      </c>
      <c r="L32" s="34">
        <f t="shared" si="0"/>
        <v>109.14634659000001</v>
      </c>
      <c r="M32" s="34">
        <f t="shared" ref="M32:M33" si="17">L32</f>
        <v>109.14634659000001</v>
      </c>
      <c r="N32" s="34">
        <f t="shared" si="1"/>
        <v>0</v>
      </c>
      <c r="O32" s="34">
        <f t="shared" si="2"/>
        <v>207.37805852100001</v>
      </c>
      <c r="P32" s="34">
        <f t="shared" si="3"/>
        <v>0</v>
      </c>
      <c r="Q32" s="34">
        <f t="shared" si="4"/>
        <v>207.37805852100001</v>
      </c>
      <c r="R32" s="43"/>
      <c r="S32" s="41">
        <f t="shared" si="5"/>
        <v>608.34805852099998</v>
      </c>
      <c r="T32" s="14">
        <f t="shared" si="14"/>
        <v>28</v>
      </c>
      <c r="U32" s="14">
        <v>42</v>
      </c>
      <c r="V32" s="1" t="s">
        <v>32</v>
      </c>
      <c r="W32" s="42">
        <v>44412</v>
      </c>
      <c r="X32" s="49">
        <v>919.6</v>
      </c>
      <c r="Y32" s="41">
        <f t="shared" si="6"/>
        <v>102.96000000000004</v>
      </c>
      <c r="Z32" s="46">
        <v>88.26</v>
      </c>
      <c r="AA32" s="46">
        <f t="shared" ref="AA32:AA34" si="18">Z32</f>
        <v>88.26</v>
      </c>
      <c r="AB32" s="46">
        <f t="shared" si="7"/>
        <v>0</v>
      </c>
      <c r="AC32" s="41">
        <f t="shared" si="8"/>
        <v>174.75480000000002</v>
      </c>
      <c r="AD32" s="41">
        <f t="shared" si="9"/>
        <v>0</v>
      </c>
      <c r="AE32" s="41">
        <f t="shared" si="10"/>
        <v>174.75480000000002</v>
      </c>
      <c r="AF32" s="43">
        <v>400</v>
      </c>
      <c r="AG32" s="41">
        <f t="shared" si="11"/>
        <v>383.10285852100003</v>
      </c>
    </row>
    <row r="33" spans="1:34">
      <c r="A33" s="13">
        <f t="shared" si="12"/>
        <v>29</v>
      </c>
      <c r="B33" s="14">
        <v>91</v>
      </c>
      <c r="C33" s="1" t="s">
        <v>33</v>
      </c>
      <c r="D33" s="20">
        <v>1157.94</v>
      </c>
      <c r="E33" s="19">
        <v>-93.72</v>
      </c>
      <c r="F33" s="13">
        <f t="shared" si="13"/>
        <v>29</v>
      </c>
      <c r="G33" s="14">
        <v>91</v>
      </c>
      <c r="H33" s="26" t="s">
        <v>33</v>
      </c>
      <c r="I33" s="27">
        <v>44377</v>
      </c>
      <c r="J33" s="30">
        <v>1201.8</v>
      </c>
      <c r="K33" s="24">
        <v>43.86</v>
      </c>
      <c r="L33" s="34">
        <f t="shared" si="0"/>
        <v>52.513808265000002</v>
      </c>
      <c r="M33" s="34">
        <f t="shared" si="17"/>
        <v>52.513808265000002</v>
      </c>
      <c r="N33" s="34">
        <f t="shared" si="1"/>
        <v>0</v>
      </c>
      <c r="O33" s="34">
        <f t="shared" si="2"/>
        <v>99.776235703499992</v>
      </c>
      <c r="P33" s="34">
        <f t="shared" si="3"/>
        <v>0</v>
      </c>
      <c r="Q33" s="34">
        <f t="shared" si="4"/>
        <v>99.776235703499992</v>
      </c>
      <c r="R33" s="43"/>
      <c r="S33" s="41">
        <f t="shared" si="5"/>
        <v>6.0562357034999934</v>
      </c>
      <c r="T33" s="14">
        <f t="shared" si="14"/>
        <v>29</v>
      </c>
      <c r="U33" s="14">
        <v>91</v>
      </c>
      <c r="V33" s="1" t="s">
        <v>33</v>
      </c>
      <c r="W33" s="42">
        <v>44412</v>
      </c>
      <c r="X33" s="50">
        <v>1288.23</v>
      </c>
      <c r="Y33" s="41">
        <f t="shared" si="6"/>
        <v>86.430000000000064</v>
      </c>
      <c r="Z33" s="46">
        <v>74.09</v>
      </c>
      <c r="AA33" s="46">
        <f t="shared" si="18"/>
        <v>74.09</v>
      </c>
      <c r="AB33" s="46">
        <f t="shared" si="7"/>
        <v>0</v>
      </c>
      <c r="AC33" s="41">
        <f t="shared" si="8"/>
        <v>146.69820000000001</v>
      </c>
      <c r="AD33" s="41">
        <f t="shared" si="9"/>
        <v>0</v>
      </c>
      <c r="AE33" s="41">
        <f t="shared" si="10"/>
        <v>146.69820000000001</v>
      </c>
      <c r="AF33" s="43"/>
      <c r="AG33" s="41">
        <f t="shared" si="11"/>
        <v>152.75443570350001</v>
      </c>
    </row>
    <row r="34" spans="1:34">
      <c r="A34" s="13">
        <f t="shared" si="12"/>
        <v>30</v>
      </c>
      <c r="B34" s="14">
        <v>159</v>
      </c>
      <c r="C34" s="1" t="s">
        <v>34</v>
      </c>
      <c r="D34" s="20">
        <v>5.83</v>
      </c>
      <c r="E34" s="19">
        <v>15.71</v>
      </c>
      <c r="F34" s="13">
        <f t="shared" si="13"/>
        <v>30</v>
      </c>
      <c r="G34" s="14">
        <v>159</v>
      </c>
      <c r="H34" s="26" t="s">
        <v>34</v>
      </c>
      <c r="I34" s="27">
        <v>44377</v>
      </c>
      <c r="J34" s="30">
        <v>9.15</v>
      </c>
      <c r="K34" s="24">
        <v>3.32</v>
      </c>
      <c r="L34" s="34">
        <f t="shared" si="0"/>
        <v>3.97505343</v>
      </c>
      <c r="M34" s="34">
        <f>L34</f>
        <v>3.97505343</v>
      </c>
      <c r="N34" s="34">
        <f t="shared" si="1"/>
        <v>0</v>
      </c>
      <c r="O34" s="34">
        <f t="shared" si="2"/>
        <v>7.5526015169999994</v>
      </c>
      <c r="P34" s="34">
        <f t="shared" si="3"/>
        <v>0</v>
      </c>
      <c r="Q34" s="34">
        <f t="shared" si="4"/>
        <v>7.5526015169999994</v>
      </c>
      <c r="R34" s="43"/>
      <c r="S34" s="41">
        <f t="shared" si="5"/>
        <v>23.262601517</v>
      </c>
      <c r="T34" s="14">
        <f t="shared" si="14"/>
        <v>30</v>
      </c>
      <c r="U34" s="14">
        <v>159</v>
      </c>
      <c r="V34" s="1" t="s">
        <v>34</v>
      </c>
      <c r="W34" s="42">
        <v>44412</v>
      </c>
      <c r="X34" s="49">
        <v>11.32</v>
      </c>
      <c r="Y34" s="41">
        <f t="shared" si="6"/>
        <v>2.17</v>
      </c>
      <c r="Z34" s="46">
        <v>1.86</v>
      </c>
      <c r="AA34" s="46">
        <f t="shared" si="18"/>
        <v>1.86</v>
      </c>
      <c r="AB34" s="46">
        <f t="shared" si="7"/>
        <v>0</v>
      </c>
      <c r="AC34" s="41">
        <f t="shared" si="8"/>
        <v>3.6828000000000003</v>
      </c>
      <c r="AD34" s="41">
        <f t="shared" si="9"/>
        <v>0</v>
      </c>
      <c r="AE34" s="41">
        <f t="shared" si="10"/>
        <v>3.6828000000000003</v>
      </c>
      <c r="AF34" s="43"/>
      <c r="AG34" s="41">
        <f t="shared" si="11"/>
        <v>26.945401517000001</v>
      </c>
    </row>
    <row r="35" spans="1:34">
      <c r="A35" s="13">
        <f t="shared" si="12"/>
        <v>31</v>
      </c>
      <c r="B35" s="14">
        <v>88</v>
      </c>
      <c r="C35" s="1" t="s">
        <v>35</v>
      </c>
      <c r="D35" s="20">
        <v>7418.88</v>
      </c>
      <c r="E35" s="19">
        <v>6713</v>
      </c>
      <c r="F35" s="13">
        <f t="shared" si="13"/>
        <v>31</v>
      </c>
      <c r="G35" s="14">
        <v>88</v>
      </c>
      <c r="H35" s="26" t="s">
        <v>35</v>
      </c>
      <c r="I35" s="27">
        <v>44377</v>
      </c>
      <c r="J35" s="30">
        <v>7544.63</v>
      </c>
      <c r="K35" s="24">
        <v>125.75</v>
      </c>
      <c r="L35" s="34">
        <f t="shared" si="0"/>
        <v>150.56113518750001</v>
      </c>
      <c r="M35" s="24">
        <v>110</v>
      </c>
      <c r="N35" s="34">
        <f t="shared" si="1"/>
        <v>40.561135187500014</v>
      </c>
      <c r="O35" s="34">
        <f t="shared" si="2"/>
        <v>209</v>
      </c>
      <c r="P35" s="34">
        <f t="shared" si="3"/>
        <v>102.76082477482754</v>
      </c>
      <c r="Q35" s="34">
        <f t="shared" si="4"/>
        <v>311.76082477482754</v>
      </c>
      <c r="R35" s="43">
        <f>710+5500</f>
        <v>6210</v>
      </c>
      <c r="S35" s="41">
        <f t="shared" si="5"/>
        <v>814.7608247748276</v>
      </c>
      <c r="T35" s="14">
        <f t="shared" si="14"/>
        <v>31</v>
      </c>
      <c r="U35" s="14">
        <v>88</v>
      </c>
      <c r="V35" s="1" t="s">
        <v>35</v>
      </c>
      <c r="W35" s="42">
        <v>44412</v>
      </c>
      <c r="X35" s="50">
        <v>7914.12</v>
      </c>
      <c r="Y35" s="41">
        <f t="shared" si="6"/>
        <v>369.48999999999978</v>
      </c>
      <c r="Z35" s="46">
        <v>316.73</v>
      </c>
      <c r="AA35" s="46">
        <v>110</v>
      </c>
      <c r="AB35" s="46">
        <f t="shared" si="7"/>
        <v>206.73000000000002</v>
      </c>
      <c r="AC35" s="41">
        <f t="shared" si="8"/>
        <v>217.8</v>
      </c>
      <c r="AD35" s="41">
        <f t="shared" si="9"/>
        <v>486.96760629000005</v>
      </c>
      <c r="AE35" s="41">
        <f t="shared" si="10"/>
        <v>704.76760629</v>
      </c>
      <c r="AF35" s="43"/>
      <c r="AG35" s="41">
        <f t="shared" si="11"/>
        <v>1519.5284310648276</v>
      </c>
    </row>
    <row r="36" spans="1:34">
      <c r="A36" s="13">
        <f t="shared" si="12"/>
        <v>32</v>
      </c>
      <c r="B36" s="14">
        <v>89</v>
      </c>
      <c r="C36" s="1" t="s">
        <v>36</v>
      </c>
      <c r="D36" s="20">
        <v>6.16</v>
      </c>
      <c r="E36" s="19">
        <v>21.07</v>
      </c>
      <c r="F36" s="13">
        <f t="shared" si="13"/>
        <v>32</v>
      </c>
      <c r="G36" s="14">
        <v>89</v>
      </c>
      <c r="H36" s="26" t="s">
        <v>36</v>
      </c>
      <c r="I36" s="27">
        <v>44377</v>
      </c>
      <c r="J36" s="30">
        <v>18.66</v>
      </c>
      <c r="K36" s="24">
        <v>12.5</v>
      </c>
      <c r="L36" s="34">
        <f t="shared" si="0"/>
        <v>14.966315625000002</v>
      </c>
      <c r="M36" s="34">
        <f>L36</f>
        <v>14.966315625000002</v>
      </c>
      <c r="N36" s="34">
        <f t="shared" si="1"/>
        <v>0</v>
      </c>
      <c r="O36" s="34">
        <f t="shared" si="2"/>
        <v>28.435999687500001</v>
      </c>
      <c r="P36" s="34">
        <f t="shared" si="3"/>
        <v>0</v>
      </c>
      <c r="Q36" s="34">
        <f t="shared" si="4"/>
        <v>28.435999687500001</v>
      </c>
      <c r="R36" s="43"/>
      <c r="S36" s="41">
        <f t="shared" si="5"/>
        <v>49.505999687500001</v>
      </c>
      <c r="T36" s="14">
        <f t="shared" si="14"/>
        <v>32</v>
      </c>
      <c r="U36" s="14">
        <v>89</v>
      </c>
      <c r="V36" s="1" t="s">
        <v>36</v>
      </c>
      <c r="W36" s="42">
        <v>44412</v>
      </c>
      <c r="X36" s="49">
        <v>43.2</v>
      </c>
      <c r="Y36" s="41">
        <f t="shared" si="6"/>
        <v>24.540000000000003</v>
      </c>
      <c r="Z36" s="46">
        <v>21.04</v>
      </c>
      <c r="AA36" s="46">
        <f>Z36</f>
        <v>21.04</v>
      </c>
      <c r="AB36" s="46">
        <f t="shared" si="7"/>
        <v>0</v>
      </c>
      <c r="AC36" s="41">
        <f t="shared" si="8"/>
        <v>41.659199999999998</v>
      </c>
      <c r="AD36" s="41">
        <f t="shared" si="9"/>
        <v>0</v>
      </c>
      <c r="AE36" s="41">
        <f t="shared" si="10"/>
        <v>41.659199999999998</v>
      </c>
      <c r="AF36" s="43"/>
      <c r="AG36" s="41">
        <f t="shared" si="11"/>
        <v>91.165199687500007</v>
      </c>
    </row>
    <row r="37" spans="1:34">
      <c r="A37" s="13">
        <f t="shared" si="12"/>
        <v>33</v>
      </c>
      <c r="B37" s="14">
        <v>349</v>
      </c>
      <c r="C37" s="1" t="s">
        <v>37</v>
      </c>
      <c r="D37" s="20">
        <v>7305.6900000000005</v>
      </c>
      <c r="E37" s="19">
        <v>1.7</v>
      </c>
      <c r="F37" s="13">
        <f t="shared" si="13"/>
        <v>33</v>
      </c>
      <c r="G37" s="14">
        <v>349</v>
      </c>
      <c r="H37" s="26" t="s">
        <v>37</v>
      </c>
      <c r="I37" s="27">
        <v>44377</v>
      </c>
      <c r="J37" s="30">
        <v>7311.99</v>
      </c>
      <c r="K37" s="24">
        <v>6.3</v>
      </c>
      <c r="L37" s="34">
        <f t="shared" si="0"/>
        <v>7.5430230750000007</v>
      </c>
      <c r="M37" s="34">
        <f t="shared" ref="M37:M42" si="19">L37</f>
        <v>7.5430230750000007</v>
      </c>
      <c r="N37" s="34">
        <f t="shared" si="1"/>
        <v>0</v>
      </c>
      <c r="O37" s="34">
        <f t="shared" si="2"/>
        <v>14.3317438425</v>
      </c>
      <c r="P37" s="34">
        <f t="shared" si="3"/>
        <v>0</v>
      </c>
      <c r="Q37" s="34">
        <f t="shared" si="4"/>
        <v>14.3317438425</v>
      </c>
      <c r="R37" s="43"/>
      <c r="S37" s="41">
        <f t="shared" si="5"/>
        <v>16.031743842499999</v>
      </c>
      <c r="T37" s="14">
        <f t="shared" si="14"/>
        <v>33</v>
      </c>
      <c r="U37" s="14">
        <v>349</v>
      </c>
      <c r="V37" s="1" t="s">
        <v>37</v>
      </c>
      <c r="W37" s="42">
        <v>44412</v>
      </c>
      <c r="X37" s="50">
        <v>7385.24</v>
      </c>
      <c r="Y37" s="41">
        <f t="shared" si="6"/>
        <v>73.25</v>
      </c>
      <c r="Z37" s="46">
        <v>62.79</v>
      </c>
      <c r="AA37" s="46">
        <f t="shared" ref="AA37:AA42" si="20">Z37</f>
        <v>62.79</v>
      </c>
      <c r="AB37" s="46">
        <f t="shared" si="7"/>
        <v>0</v>
      </c>
      <c r="AC37" s="41">
        <f t="shared" si="8"/>
        <v>124.32419999999999</v>
      </c>
      <c r="AD37" s="41">
        <f t="shared" si="9"/>
        <v>0</v>
      </c>
      <c r="AE37" s="41">
        <f t="shared" si="10"/>
        <v>124.32419999999999</v>
      </c>
      <c r="AF37" s="43"/>
      <c r="AG37" s="41">
        <f t="shared" si="11"/>
        <v>140.35594384249998</v>
      </c>
    </row>
    <row r="38" spans="1:34">
      <c r="A38" s="13">
        <f t="shared" si="12"/>
        <v>34</v>
      </c>
      <c r="B38" s="14">
        <v>356</v>
      </c>
      <c r="C38" s="1" t="s">
        <v>38</v>
      </c>
      <c r="D38" s="20">
        <v>1598.66</v>
      </c>
      <c r="E38" s="19">
        <v>16.78</v>
      </c>
      <c r="F38" s="13">
        <f t="shared" si="13"/>
        <v>34</v>
      </c>
      <c r="G38" s="14">
        <v>356</v>
      </c>
      <c r="H38" s="26" t="s">
        <v>38</v>
      </c>
      <c r="I38" s="27">
        <v>44377</v>
      </c>
      <c r="J38" s="30">
        <v>1626.86</v>
      </c>
      <c r="K38" s="24">
        <v>28.2</v>
      </c>
      <c r="L38" s="34">
        <f t="shared" si="0"/>
        <v>33.764008050000001</v>
      </c>
      <c r="M38" s="34">
        <f t="shared" si="19"/>
        <v>33.764008050000001</v>
      </c>
      <c r="N38" s="34">
        <f t="shared" si="1"/>
        <v>0</v>
      </c>
      <c r="O38" s="34">
        <f t="shared" si="2"/>
        <v>64.151615294999999</v>
      </c>
      <c r="P38" s="34">
        <f t="shared" si="3"/>
        <v>0</v>
      </c>
      <c r="Q38" s="34">
        <f t="shared" si="4"/>
        <v>64.151615294999999</v>
      </c>
      <c r="R38" s="43"/>
      <c r="S38" s="41">
        <f t="shared" si="5"/>
        <v>80.931615295</v>
      </c>
      <c r="T38" s="14">
        <f t="shared" si="14"/>
        <v>34</v>
      </c>
      <c r="U38" s="14">
        <v>356</v>
      </c>
      <c r="V38" s="1" t="s">
        <v>38</v>
      </c>
      <c r="W38" s="42">
        <v>44412</v>
      </c>
      <c r="X38" s="50">
        <v>1635.76</v>
      </c>
      <c r="Y38" s="41">
        <f t="shared" si="6"/>
        <v>8.9000000000000909</v>
      </c>
      <c r="Z38" s="46">
        <v>7.63</v>
      </c>
      <c r="AA38" s="46">
        <f t="shared" si="20"/>
        <v>7.63</v>
      </c>
      <c r="AB38" s="46">
        <f t="shared" si="7"/>
        <v>0</v>
      </c>
      <c r="AC38" s="41">
        <f t="shared" si="8"/>
        <v>15.1074</v>
      </c>
      <c r="AD38" s="41">
        <f t="shared" si="9"/>
        <v>0</v>
      </c>
      <c r="AE38" s="41">
        <f t="shared" si="10"/>
        <v>15.1074</v>
      </c>
      <c r="AF38" s="43"/>
      <c r="AG38" s="41">
        <f t="shared" si="11"/>
        <v>96.039015294999999</v>
      </c>
    </row>
    <row r="39" spans="1:34">
      <c r="A39" s="13">
        <f t="shared" si="12"/>
        <v>35</v>
      </c>
      <c r="B39" s="14">
        <v>5</v>
      </c>
      <c r="C39" s="1" t="s">
        <v>39</v>
      </c>
      <c r="D39" s="20">
        <v>578.56000000000006</v>
      </c>
      <c r="E39" s="19">
        <v>0</v>
      </c>
      <c r="F39" s="13">
        <f t="shared" si="13"/>
        <v>35</v>
      </c>
      <c r="G39" s="14">
        <v>5</v>
      </c>
      <c r="H39" s="26" t="s">
        <v>39</v>
      </c>
      <c r="I39" s="27">
        <v>44377</v>
      </c>
      <c r="J39" s="30">
        <v>580.33000000000004</v>
      </c>
      <c r="K39" s="24">
        <v>1.77</v>
      </c>
      <c r="L39" s="34">
        <f t="shared" si="0"/>
        <v>2.1192302925000002</v>
      </c>
      <c r="M39" s="34">
        <f t="shared" si="19"/>
        <v>2.1192302925000002</v>
      </c>
      <c r="N39" s="34">
        <f t="shared" si="1"/>
        <v>0</v>
      </c>
      <c r="O39" s="34">
        <f t="shared" si="2"/>
        <v>4.0265375557500001</v>
      </c>
      <c r="P39" s="34">
        <f t="shared" si="3"/>
        <v>0</v>
      </c>
      <c r="Q39" s="34">
        <f t="shared" si="4"/>
        <v>4.0265375557500001</v>
      </c>
      <c r="R39" s="43"/>
      <c r="S39" s="41">
        <f t="shared" si="5"/>
        <v>4.0265375557500001</v>
      </c>
      <c r="T39" s="14">
        <f t="shared" si="14"/>
        <v>35</v>
      </c>
      <c r="U39" s="14">
        <v>5</v>
      </c>
      <c r="V39" s="1" t="s">
        <v>39</v>
      </c>
      <c r="W39" s="42">
        <v>44412</v>
      </c>
      <c r="X39" s="49">
        <v>587.92999999999995</v>
      </c>
      <c r="Y39" s="41">
        <f t="shared" si="6"/>
        <v>7.5999999999999091</v>
      </c>
      <c r="Z39" s="46">
        <v>6.51</v>
      </c>
      <c r="AA39" s="46">
        <f t="shared" si="20"/>
        <v>6.51</v>
      </c>
      <c r="AB39" s="46">
        <f t="shared" si="7"/>
        <v>0</v>
      </c>
      <c r="AC39" s="41">
        <f t="shared" si="8"/>
        <v>12.889799999999999</v>
      </c>
      <c r="AD39" s="41">
        <f t="shared" si="9"/>
        <v>0</v>
      </c>
      <c r="AE39" s="41">
        <f t="shared" si="10"/>
        <v>12.889799999999999</v>
      </c>
      <c r="AF39" s="43"/>
      <c r="AG39" s="41">
        <f t="shared" si="11"/>
        <v>16.916337555749998</v>
      </c>
    </row>
    <row r="40" spans="1:34">
      <c r="A40" s="13">
        <f t="shared" si="12"/>
        <v>36</v>
      </c>
      <c r="B40" s="14">
        <v>50</v>
      </c>
      <c r="C40" s="1" t="s">
        <v>40</v>
      </c>
      <c r="D40" s="20">
        <v>51.870000000000005</v>
      </c>
      <c r="E40" s="19">
        <v>0.02</v>
      </c>
      <c r="F40" s="13">
        <f t="shared" si="13"/>
        <v>36</v>
      </c>
      <c r="G40" s="14">
        <v>50</v>
      </c>
      <c r="H40" s="26" t="s">
        <v>40</v>
      </c>
      <c r="I40" s="27">
        <v>44377</v>
      </c>
      <c r="J40" s="30">
        <v>51.87</v>
      </c>
      <c r="K40" s="24">
        <v>0</v>
      </c>
      <c r="L40" s="34">
        <f t="shared" si="0"/>
        <v>0</v>
      </c>
      <c r="M40" s="34">
        <f t="shared" si="19"/>
        <v>0</v>
      </c>
      <c r="N40" s="34">
        <f t="shared" si="1"/>
        <v>0</v>
      </c>
      <c r="O40" s="34">
        <f t="shared" si="2"/>
        <v>0</v>
      </c>
      <c r="P40" s="34">
        <f t="shared" si="3"/>
        <v>0</v>
      </c>
      <c r="Q40" s="34">
        <f t="shared" si="4"/>
        <v>0</v>
      </c>
      <c r="R40" s="43"/>
      <c r="S40" s="41">
        <f t="shared" si="5"/>
        <v>0.02</v>
      </c>
      <c r="T40" s="14">
        <f t="shared" si="14"/>
        <v>36</v>
      </c>
      <c r="U40" s="14">
        <v>50</v>
      </c>
      <c r="V40" s="1" t="s">
        <v>40</v>
      </c>
      <c r="W40" s="42">
        <v>44412</v>
      </c>
      <c r="X40" s="49">
        <v>53.67</v>
      </c>
      <c r="Y40" s="41">
        <f t="shared" si="6"/>
        <v>1.8000000000000043</v>
      </c>
      <c r="Z40" s="46">
        <v>1.54</v>
      </c>
      <c r="AA40" s="46">
        <f t="shared" si="20"/>
        <v>1.54</v>
      </c>
      <c r="AB40" s="46">
        <f t="shared" si="7"/>
        <v>0</v>
      </c>
      <c r="AC40" s="41">
        <f t="shared" si="8"/>
        <v>3.0491999999999999</v>
      </c>
      <c r="AD40" s="41">
        <f t="shared" si="9"/>
        <v>0</v>
      </c>
      <c r="AE40" s="41">
        <f t="shared" si="10"/>
        <v>3.0491999999999999</v>
      </c>
      <c r="AF40" s="43"/>
      <c r="AG40" s="41">
        <f t="shared" si="11"/>
        <v>3.0691999999999999</v>
      </c>
    </row>
    <row r="41" spans="1:34">
      <c r="A41" s="13">
        <f t="shared" si="12"/>
        <v>37</v>
      </c>
      <c r="B41" s="14">
        <v>53</v>
      </c>
      <c r="C41" s="1" t="s">
        <v>41</v>
      </c>
      <c r="D41" s="20">
        <v>1126.7</v>
      </c>
      <c r="E41" s="19">
        <v>0.08</v>
      </c>
      <c r="F41" s="13">
        <f t="shared" si="13"/>
        <v>37</v>
      </c>
      <c r="G41" s="14">
        <v>53</v>
      </c>
      <c r="H41" s="26" t="s">
        <v>41</v>
      </c>
      <c r="I41" s="27">
        <v>44377</v>
      </c>
      <c r="J41" s="30">
        <v>1126.71</v>
      </c>
      <c r="K41" s="24">
        <v>0.01</v>
      </c>
      <c r="L41" s="34">
        <f t="shared" si="0"/>
        <v>1.1973052500000001E-2</v>
      </c>
      <c r="M41" s="34">
        <f t="shared" si="19"/>
        <v>1.1973052500000001E-2</v>
      </c>
      <c r="N41" s="34">
        <f t="shared" si="1"/>
        <v>0</v>
      </c>
      <c r="O41" s="34">
        <f t="shared" si="2"/>
        <v>2.274879975E-2</v>
      </c>
      <c r="P41" s="34">
        <f t="shared" si="3"/>
        <v>0</v>
      </c>
      <c r="Q41" s="34">
        <f t="shared" si="4"/>
        <v>2.274879975E-2</v>
      </c>
      <c r="R41" s="43"/>
      <c r="S41" s="41">
        <f t="shared" si="5"/>
        <v>0.10274879975000001</v>
      </c>
      <c r="T41" s="14">
        <f t="shared" si="14"/>
        <v>37</v>
      </c>
      <c r="U41" s="14">
        <v>53</v>
      </c>
      <c r="V41" s="1" t="s">
        <v>41</v>
      </c>
      <c r="W41" s="42">
        <v>44412</v>
      </c>
      <c r="X41" s="50">
        <v>1126.72</v>
      </c>
      <c r="Y41" s="41">
        <f t="shared" si="6"/>
        <v>9.9999999999909051E-3</v>
      </c>
      <c r="Z41" s="46">
        <v>0.01</v>
      </c>
      <c r="AA41" s="46">
        <f t="shared" si="20"/>
        <v>0.01</v>
      </c>
      <c r="AB41" s="46">
        <f t="shared" si="7"/>
        <v>0</v>
      </c>
      <c r="AC41" s="41">
        <f t="shared" si="8"/>
        <v>1.9800000000000002E-2</v>
      </c>
      <c r="AD41" s="41">
        <f t="shared" si="9"/>
        <v>0</v>
      </c>
      <c r="AE41" s="41">
        <f t="shared" si="10"/>
        <v>1.9800000000000002E-2</v>
      </c>
      <c r="AF41" s="43"/>
      <c r="AG41" s="41">
        <f t="shared" si="11"/>
        <v>0.12254879975000001</v>
      </c>
    </row>
    <row r="42" spans="1:34">
      <c r="A42" s="13">
        <f t="shared" si="12"/>
        <v>38</v>
      </c>
      <c r="B42" s="14">
        <v>362</v>
      </c>
      <c r="C42" s="1" t="s">
        <v>42</v>
      </c>
      <c r="D42" s="20"/>
      <c r="E42" s="19"/>
      <c r="F42" s="13">
        <f t="shared" si="13"/>
        <v>38</v>
      </c>
      <c r="G42" s="14">
        <v>362</v>
      </c>
      <c r="H42" s="26" t="s">
        <v>42</v>
      </c>
      <c r="I42" s="27">
        <v>44377</v>
      </c>
      <c r="J42" s="45">
        <v>4.6100000000000003</v>
      </c>
      <c r="K42" s="24">
        <v>4.6100000000000003</v>
      </c>
      <c r="L42" s="34">
        <f t="shared" si="0"/>
        <v>5.5195772025000007</v>
      </c>
      <c r="M42" s="34">
        <f t="shared" si="19"/>
        <v>5.5195772025000007</v>
      </c>
      <c r="N42" s="34">
        <f t="shared" si="1"/>
        <v>0</v>
      </c>
      <c r="O42" s="34">
        <f t="shared" si="2"/>
        <v>10.487196684750002</v>
      </c>
      <c r="P42" s="34">
        <f t="shared" si="3"/>
        <v>0</v>
      </c>
      <c r="Q42" s="34">
        <f t="shared" si="4"/>
        <v>10.487196684750002</v>
      </c>
      <c r="R42" s="43"/>
      <c r="S42" s="41">
        <f t="shared" si="5"/>
        <v>10.487196684750002</v>
      </c>
      <c r="T42" s="14">
        <f t="shared" si="14"/>
        <v>38</v>
      </c>
      <c r="U42" s="14">
        <v>362</v>
      </c>
      <c r="V42" s="1" t="s">
        <v>42</v>
      </c>
      <c r="W42" s="42">
        <v>44412</v>
      </c>
      <c r="X42" s="51">
        <v>20.81</v>
      </c>
      <c r="Y42" s="41">
        <f t="shared" si="6"/>
        <v>16.2</v>
      </c>
      <c r="Z42" s="46">
        <v>13.89</v>
      </c>
      <c r="AA42" s="46">
        <f t="shared" si="20"/>
        <v>13.89</v>
      </c>
      <c r="AB42" s="46">
        <f t="shared" si="7"/>
        <v>0</v>
      </c>
      <c r="AC42" s="41">
        <f t="shared" si="8"/>
        <v>27.502200000000002</v>
      </c>
      <c r="AD42" s="41">
        <f t="shared" si="9"/>
        <v>0</v>
      </c>
      <c r="AE42" s="41">
        <f>AC42+AD42</f>
        <v>27.502200000000002</v>
      </c>
      <c r="AF42" s="43"/>
      <c r="AG42" s="41">
        <f t="shared" si="11"/>
        <v>37.989396684750005</v>
      </c>
    </row>
    <row r="43" spans="1:34" ht="32.25" customHeight="1">
      <c r="A43" s="13">
        <f t="shared" si="12"/>
        <v>39</v>
      </c>
      <c r="B43" s="14">
        <v>132</v>
      </c>
      <c r="C43" s="2" t="s">
        <v>6</v>
      </c>
      <c r="D43" s="21">
        <v>6185.64</v>
      </c>
      <c r="E43" s="19">
        <v>-2.75</v>
      </c>
      <c r="F43" s="13">
        <f t="shared" si="13"/>
        <v>39</v>
      </c>
      <c r="G43" s="14">
        <v>132</v>
      </c>
      <c r="H43" s="29" t="s">
        <v>6</v>
      </c>
      <c r="I43" s="27">
        <v>44104</v>
      </c>
      <c r="J43" s="30">
        <v>6185.64</v>
      </c>
      <c r="K43" s="24">
        <v>0</v>
      </c>
      <c r="L43" s="34">
        <f>K43*1.19730525</f>
        <v>0</v>
      </c>
      <c r="M43" s="24">
        <v>0</v>
      </c>
      <c r="N43" s="34">
        <f>L43-M43</f>
        <v>0</v>
      </c>
      <c r="O43" s="34">
        <f>M43*1.9</f>
        <v>0</v>
      </c>
      <c r="P43" s="34">
        <f>N43*2.53348</f>
        <v>0</v>
      </c>
      <c r="Q43" s="34">
        <f>O43+P43</f>
        <v>0</v>
      </c>
      <c r="R43" s="43"/>
      <c r="S43" s="41">
        <f>E43+Q43-R43</f>
        <v>-2.75</v>
      </c>
      <c r="T43" s="14"/>
      <c r="U43" s="14"/>
      <c r="V43" s="3" t="s">
        <v>43</v>
      </c>
      <c r="W43" s="15"/>
      <c r="X43" s="41">
        <f t="shared" ref="X43:AG43" si="21">SUM(X5:X42)</f>
        <v>533919.68000000017</v>
      </c>
      <c r="Y43" s="41">
        <f t="shared" si="21"/>
        <v>5366.3199999999888</v>
      </c>
      <c r="Z43" s="41">
        <f t="shared" si="21"/>
        <v>4600.0000000000009</v>
      </c>
      <c r="AA43" s="41">
        <f t="shared" si="21"/>
        <v>2271.1</v>
      </c>
      <c r="AB43" s="41">
        <f t="shared" si="21"/>
        <v>2328.8999999999996</v>
      </c>
      <c r="AC43" s="41">
        <f t="shared" si="21"/>
        <v>4496.7780000000012</v>
      </c>
      <c r="AD43" s="41">
        <f t="shared" si="21"/>
        <v>5485.8939596999999</v>
      </c>
      <c r="AE43" s="41">
        <f t="shared" si="21"/>
        <v>9982.671959700001</v>
      </c>
      <c r="AF43" s="41">
        <f t="shared" si="21"/>
        <v>32324.38</v>
      </c>
      <c r="AG43" s="41">
        <f t="shared" si="21"/>
        <v>-709.60632824422169</v>
      </c>
      <c r="AH43" s="52"/>
    </row>
    <row r="44" spans="1:34" ht="17.25" customHeight="1">
      <c r="A44" s="13"/>
      <c r="B44" s="14"/>
      <c r="C44" s="3" t="s">
        <v>43</v>
      </c>
      <c r="D44" s="22">
        <v>530202.77999999991</v>
      </c>
      <c r="E44" s="19">
        <f>SUM(E5:E42)</f>
        <v>55159.429999999993</v>
      </c>
      <c r="F44" s="13"/>
      <c r="G44" s="14"/>
      <c r="H44" s="3" t="s">
        <v>43</v>
      </c>
      <c r="I44" s="3"/>
      <c r="J44" s="28">
        <f>SUM(J5:J42)</f>
        <v>528553.35999999987</v>
      </c>
      <c r="K44" s="4">
        <f>SUM(K5:K42)</f>
        <v>4677.17</v>
      </c>
      <c r="L44" s="32">
        <f>SUM(L5:L42)</f>
        <v>5600.0001961425005</v>
      </c>
      <c r="M44" s="32">
        <v>2389.1921459999999</v>
      </c>
      <c r="N44" s="33">
        <v>3210.8078540000001</v>
      </c>
      <c r="O44" s="33">
        <f>SUM(O5:O42)</f>
        <v>4717.897788798251</v>
      </c>
      <c r="P44" s="33">
        <f>SUM(P5:P42)</f>
        <v>7896.5939232575292</v>
      </c>
      <c r="Q44" s="37">
        <f>SUM(Q5:Q42)</f>
        <v>12614.491712055777</v>
      </c>
      <c r="R44" s="31">
        <f>SUM(R5:R41)</f>
        <v>46141.82</v>
      </c>
      <c r="S44" s="16">
        <f>SUM(S5:S42)</f>
        <v>21632.101712055774</v>
      </c>
      <c r="V44" s="6" t="s">
        <v>44</v>
      </c>
      <c r="W44" s="6"/>
      <c r="X44" s="6"/>
      <c r="Y44" s="7"/>
      <c r="Z44" s="5"/>
      <c r="AA44" s="7"/>
      <c r="AB44" s="7"/>
      <c r="AC44" s="7"/>
      <c r="AD44" s="36"/>
      <c r="AE44" s="39">
        <f>AE43+AG45</f>
        <v>14720.001959700001</v>
      </c>
      <c r="AF44" s="8"/>
      <c r="AG44" s="15"/>
      <c r="AH44" s="52"/>
    </row>
    <row r="45" spans="1:34" ht="16.5" customHeight="1">
      <c r="H45" s="6" t="s">
        <v>44</v>
      </c>
      <c r="I45" s="6"/>
      <c r="J45" s="6"/>
      <c r="K45" s="7"/>
      <c r="L45" s="5">
        <v>17080</v>
      </c>
      <c r="M45" s="7"/>
      <c r="N45" s="7"/>
      <c r="O45" s="7"/>
      <c r="P45" s="36"/>
      <c r="Q45" s="39">
        <f>Q44+S46</f>
        <v>17080.011712055777</v>
      </c>
      <c r="R45" s="8"/>
      <c r="S45" s="15"/>
      <c r="V45" s="92" t="s">
        <v>72</v>
      </c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>
        <v>4737.33</v>
      </c>
    </row>
    <row r="46" spans="1:34" ht="20.25" customHeight="1">
      <c r="E46" s="40"/>
      <c r="H46" s="92" t="s">
        <v>73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38">
        <v>4465.5200000000004</v>
      </c>
      <c r="X46" s="52"/>
      <c r="AD46" s="47">
        <f>AD44/AB43</f>
        <v>0</v>
      </c>
    </row>
    <row r="47" spans="1:34">
      <c r="K47" s="35"/>
      <c r="L47" s="35">
        <f>L8-K8</f>
        <v>119.29864636000002</v>
      </c>
      <c r="V47" s="53"/>
      <c r="Y47" s="35"/>
      <c r="Z47" s="35">
        <f>Z8-Y8</f>
        <v>-86.490000000000009</v>
      </c>
    </row>
    <row r="48" spans="1:34">
      <c r="P48" s="35"/>
    </row>
    <row r="49" spans="26:26">
      <c r="Z49" s="35"/>
    </row>
  </sheetData>
  <autoFilter ref="A4:AH46">
    <filterColumn colId="2"/>
  </autoFilter>
  <mergeCells count="7">
    <mergeCell ref="A3:E3"/>
    <mergeCell ref="F3:S3"/>
    <mergeCell ref="H46:R46"/>
    <mergeCell ref="G2:S2"/>
    <mergeCell ref="T3:AG3"/>
    <mergeCell ref="T2:AG2"/>
    <mergeCell ref="V45:AF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topLeftCell="AE10" workbookViewId="0">
      <selection activeCell="AJ19" sqref="AJ19"/>
    </sheetView>
  </sheetViews>
  <sheetFormatPr defaultRowHeight="15"/>
  <cols>
    <col min="1" max="1" width="7.28515625" style="10" customWidth="1"/>
    <col min="2" max="2" width="7.28515625" style="12" customWidth="1"/>
    <col min="3" max="3" width="31" customWidth="1"/>
    <col min="4" max="4" width="9.7109375" style="10" bestFit="1" customWidth="1"/>
    <col min="5" max="5" width="10.85546875" style="10" bestFit="1" customWidth="1"/>
    <col min="6" max="6" width="6.85546875" style="10" customWidth="1"/>
    <col min="7" max="7" width="7.28515625" style="12" customWidth="1"/>
    <col min="8" max="8" width="26.42578125" customWidth="1"/>
    <col min="9" max="9" width="11" customWidth="1"/>
    <col min="10" max="10" width="10.42578125" customWidth="1"/>
    <col min="11" max="11" width="13.7109375" customWidth="1"/>
    <col min="12" max="12" width="14.28515625" customWidth="1"/>
    <col min="13" max="13" width="11.28515625" customWidth="1"/>
    <col min="14" max="16" width="12.42578125" customWidth="1"/>
    <col min="17" max="17" width="13.5703125" customWidth="1"/>
    <col min="19" max="19" width="11.7109375" customWidth="1"/>
    <col min="22" max="22" width="31" customWidth="1"/>
    <col min="23" max="23" width="11.7109375" customWidth="1"/>
    <col min="24" max="24" width="12" style="47" customWidth="1"/>
    <col min="25" max="25" width="9.85546875" customWidth="1"/>
    <col min="26" max="26" width="11.42578125" customWidth="1"/>
    <col min="27" max="30" width="9.140625" style="47"/>
    <col min="31" max="31" width="9.85546875" style="47" customWidth="1"/>
    <col min="32" max="32" width="11.28515625" style="47" customWidth="1"/>
    <col min="33" max="33" width="12.42578125" style="47" customWidth="1"/>
    <col min="34" max="34" width="9.140625" style="47"/>
    <col min="36" max="36" width="24.42578125" customWidth="1"/>
    <col min="37" max="37" width="13.140625" customWidth="1"/>
    <col min="38" max="38" width="12.28515625" customWidth="1"/>
    <col min="41" max="41" width="10.85546875" customWidth="1"/>
    <col min="42" max="42" width="9.85546875" customWidth="1"/>
    <col min="43" max="43" width="10.140625" customWidth="1"/>
  </cols>
  <sheetData>
    <row r="1" spans="1:43">
      <c r="AA1" s="52"/>
    </row>
    <row r="2" spans="1:43" ht="18.75">
      <c r="G2" s="93" t="s">
        <v>56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 t="s">
        <v>56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M2" t="s">
        <v>78</v>
      </c>
      <c r="AN2" s="94">
        <v>8.1309999999999993E-2</v>
      </c>
      <c r="AO2" s="94"/>
    </row>
    <row r="3" spans="1:43">
      <c r="A3" s="89" t="s">
        <v>52</v>
      </c>
      <c r="B3" s="90"/>
      <c r="C3" s="90"/>
      <c r="D3" s="90"/>
      <c r="E3" s="91"/>
      <c r="F3" s="89" t="s">
        <v>51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89" t="s">
        <v>57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1"/>
      <c r="AH3" s="89" t="s">
        <v>81</v>
      </c>
      <c r="AI3" s="90"/>
      <c r="AJ3" s="90"/>
      <c r="AK3" s="90"/>
      <c r="AL3" s="90"/>
      <c r="AM3" s="90"/>
      <c r="AN3" s="90"/>
      <c r="AO3" s="90"/>
      <c r="AP3" s="90"/>
      <c r="AQ3" s="91"/>
    </row>
    <row r="4" spans="1:43" ht="89.25">
      <c r="A4" s="11" t="s">
        <v>47</v>
      </c>
      <c r="B4" s="11" t="s">
        <v>46</v>
      </c>
      <c r="C4" s="9" t="s">
        <v>0</v>
      </c>
      <c r="D4" s="17" t="s">
        <v>45</v>
      </c>
      <c r="E4" s="18" t="s">
        <v>50</v>
      </c>
      <c r="F4" s="11" t="s">
        <v>47</v>
      </c>
      <c r="G4" s="11" t="s">
        <v>46</v>
      </c>
      <c r="H4" s="9" t="s">
        <v>0</v>
      </c>
      <c r="I4" s="11" t="s">
        <v>53</v>
      </c>
      <c r="J4" s="17" t="s">
        <v>45</v>
      </c>
      <c r="K4" s="9" t="s">
        <v>1</v>
      </c>
      <c r="L4" s="9" t="s">
        <v>2</v>
      </c>
      <c r="M4" s="11" t="s">
        <v>3</v>
      </c>
      <c r="N4" s="11" t="s">
        <v>70</v>
      </c>
      <c r="O4" s="11" t="s">
        <v>71</v>
      </c>
      <c r="P4" s="11" t="s">
        <v>68</v>
      </c>
      <c r="Q4" s="9" t="s">
        <v>69</v>
      </c>
      <c r="R4" s="11" t="s">
        <v>55</v>
      </c>
      <c r="S4" s="18" t="s">
        <v>49</v>
      </c>
      <c r="T4" s="11" t="s">
        <v>47</v>
      </c>
      <c r="U4" s="11" t="s">
        <v>46</v>
      </c>
      <c r="V4" s="9" t="s">
        <v>0</v>
      </c>
      <c r="W4" s="11" t="s">
        <v>53</v>
      </c>
      <c r="X4" s="17" t="s">
        <v>45</v>
      </c>
      <c r="Y4" s="9" t="s">
        <v>1</v>
      </c>
      <c r="Z4" s="9" t="s">
        <v>2</v>
      </c>
      <c r="AA4" s="9" t="s">
        <v>3</v>
      </c>
      <c r="AB4" s="9" t="s">
        <v>4</v>
      </c>
      <c r="AC4" s="9" t="s">
        <v>63</v>
      </c>
      <c r="AD4" s="11" t="s">
        <v>67</v>
      </c>
      <c r="AE4" s="11" t="s">
        <v>66</v>
      </c>
      <c r="AF4" s="11" t="s">
        <v>64</v>
      </c>
      <c r="AG4" s="17" t="s">
        <v>65</v>
      </c>
      <c r="AH4" s="11" t="s">
        <v>47</v>
      </c>
      <c r="AI4" s="11" t="s">
        <v>46</v>
      </c>
      <c r="AJ4" s="9" t="s">
        <v>0</v>
      </c>
      <c r="AK4" s="11" t="s">
        <v>53</v>
      </c>
      <c r="AL4" s="17" t="s">
        <v>45</v>
      </c>
      <c r="AM4" s="9" t="s">
        <v>1</v>
      </c>
      <c r="AN4" s="9" t="s">
        <v>83</v>
      </c>
      <c r="AO4" s="11" t="s">
        <v>77</v>
      </c>
      <c r="AP4" s="11" t="s">
        <v>79</v>
      </c>
      <c r="AQ4" s="17" t="s">
        <v>65</v>
      </c>
    </row>
    <row r="5" spans="1:43" ht="19.5" customHeight="1">
      <c r="A5" s="13">
        <v>1</v>
      </c>
      <c r="B5" s="14">
        <v>105</v>
      </c>
      <c r="C5" s="1" t="s">
        <v>5</v>
      </c>
      <c r="D5" s="20">
        <v>2577.75</v>
      </c>
      <c r="E5" s="19">
        <v>-261.27</v>
      </c>
      <c r="F5" s="13">
        <v>1</v>
      </c>
      <c r="G5" s="14">
        <v>105</v>
      </c>
      <c r="H5" s="26" t="s">
        <v>5</v>
      </c>
      <c r="I5" s="27">
        <v>44377</v>
      </c>
      <c r="J5" s="30">
        <v>2709.69</v>
      </c>
      <c r="K5" s="24">
        <v>131.94</v>
      </c>
      <c r="L5" s="34">
        <f>K5*1.19730525</f>
        <v>157.972454685</v>
      </c>
      <c r="M5" s="24">
        <v>110</v>
      </c>
      <c r="N5" s="34">
        <f>L5-M5</f>
        <v>47.972454685000002</v>
      </c>
      <c r="O5" s="34">
        <f>M5*1.9</f>
        <v>209</v>
      </c>
      <c r="P5" s="34">
        <f>N5*2.53348</f>
        <v>121.53725449535381</v>
      </c>
      <c r="Q5" s="34">
        <f>O5+P5</f>
        <v>330.53725449535381</v>
      </c>
      <c r="R5" s="43">
        <v>1000</v>
      </c>
      <c r="S5" s="41">
        <f>E5+Q5-R5</f>
        <v>-930.73274550464612</v>
      </c>
      <c r="T5" s="14">
        <v>1</v>
      </c>
      <c r="U5" s="14">
        <v>105</v>
      </c>
      <c r="V5" s="26" t="s">
        <v>5</v>
      </c>
      <c r="W5" s="42">
        <v>44412</v>
      </c>
      <c r="X5" s="48">
        <v>2784.53</v>
      </c>
      <c r="Y5" s="41">
        <f>X5-J5</f>
        <v>74.840000000000146</v>
      </c>
      <c r="Z5" s="46">
        <v>64.150000000000006</v>
      </c>
      <c r="AA5" s="46">
        <f>Z5</f>
        <v>64.150000000000006</v>
      </c>
      <c r="AB5" s="46">
        <f>Z5-AA5</f>
        <v>0</v>
      </c>
      <c r="AC5" s="41">
        <f>AA5*1.98</f>
        <v>127.01700000000001</v>
      </c>
      <c r="AD5" s="23">
        <f>AB5*2.355573</f>
        <v>0</v>
      </c>
      <c r="AE5" s="41">
        <f>AC5+AD5</f>
        <v>127.01700000000001</v>
      </c>
      <c r="AF5" s="43"/>
      <c r="AG5" s="41">
        <f>S5+AE5-AF5</f>
        <v>-803.71574550464607</v>
      </c>
      <c r="AH5" s="14">
        <v>1</v>
      </c>
      <c r="AI5" s="14">
        <v>105</v>
      </c>
      <c r="AJ5" s="26" t="s">
        <v>5</v>
      </c>
      <c r="AK5" s="42">
        <v>44445</v>
      </c>
      <c r="AL5" s="58">
        <v>2874.22</v>
      </c>
      <c r="AM5" s="41">
        <f>AL5-X5</f>
        <v>89.6899999999996</v>
      </c>
      <c r="AN5" s="41">
        <f>AM5*1.081305</f>
        <v>96.982245449999567</v>
      </c>
      <c r="AO5" s="63">
        <f>AN5*3.2</f>
        <v>310.34318543999865</v>
      </c>
      <c r="AP5" s="43"/>
      <c r="AQ5" s="41">
        <f t="shared" ref="AQ5:AQ42" si="0">AG5+AO5-AP5</f>
        <v>-493.37256006464742</v>
      </c>
    </row>
    <row r="6" spans="1:43" ht="19.5" customHeight="1">
      <c r="A6" s="13">
        <f>A5+1</f>
        <v>2</v>
      </c>
      <c r="B6" s="14">
        <v>136</v>
      </c>
      <c r="C6" s="1" t="s">
        <v>7</v>
      </c>
      <c r="D6" s="20">
        <v>19.22</v>
      </c>
      <c r="E6" s="23">
        <v>-13.44</v>
      </c>
      <c r="F6" s="13">
        <f>F5+1</f>
        <v>2</v>
      </c>
      <c r="G6" s="14">
        <v>136</v>
      </c>
      <c r="H6" s="26" t="s">
        <v>7</v>
      </c>
      <c r="I6" s="27">
        <v>44377</v>
      </c>
      <c r="J6" s="30">
        <v>19.59</v>
      </c>
      <c r="K6" s="24">
        <v>0.37</v>
      </c>
      <c r="L6" s="34">
        <f t="shared" ref="L6:L42" si="1">K6*1.19730525</f>
        <v>0.44300294250000005</v>
      </c>
      <c r="M6" s="34">
        <f>L6</f>
        <v>0.44300294250000005</v>
      </c>
      <c r="N6" s="34">
        <f t="shared" ref="N6:N42" si="2">L6-M6</f>
        <v>0</v>
      </c>
      <c r="O6" s="34">
        <f t="shared" ref="O6:O42" si="3">M6*1.9</f>
        <v>0.84170559075000007</v>
      </c>
      <c r="P6" s="34">
        <f t="shared" ref="P6:P42" si="4">N6*2.53348</f>
        <v>0</v>
      </c>
      <c r="Q6" s="34">
        <f t="shared" ref="Q6:Q42" si="5">O6+P6</f>
        <v>0.84170559075000007</v>
      </c>
      <c r="R6" s="43"/>
      <c r="S6" s="41">
        <f t="shared" ref="S6:S42" si="6">E6+Q6-R6</f>
        <v>-12.59829440925</v>
      </c>
      <c r="T6" s="14">
        <f>T5+1</f>
        <v>2</v>
      </c>
      <c r="U6" s="14">
        <v>136</v>
      </c>
      <c r="V6" s="1" t="s">
        <v>7</v>
      </c>
      <c r="W6" s="42">
        <v>44412</v>
      </c>
      <c r="X6" s="49">
        <v>19.59</v>
      </c>
      <c r="Y6" s="41">
        <f t="shared" ref="Y6:Y42" si="7">X6-J6</f>
        <v>0</v>
      </c>
      <c r="Z6" s="46">
        <f>Y6*Z45</f>
        <v>0</v>
      </c>
      <c r="AA6" s="46">
        <v>0</v>
      </c>
      <c r="AB6" s="46">
        <f t="shared" ref="AB6:AB42" si="8">Z6-AA6</f>
        <v>0</v>
      </c>
      <c r="AC6" s="41">
        <f t="shared" ref="AC6:AC42" si="9">AA6*1.98</f>
        <v>0</v>
      </c>
      <c r="AD6" s="41">
        <f t="shared" ref="AD6:AD42" si="10">AB6*2.355573</f>
        <v>0</v>
      </c>
      <c r="AE6" s="41">
        <f t="shared" ref="AE6:AE41" si="11">AC6+AD6</f>
        <v>0</v>
      </c>
      <c r="AF6" s="43"/>
      <c r="AG6" s="41">
        <f t="shared" ref="AG6:AG42" si="12">S6+AE6-AF6</f>
        <v>-12.59829440925</v>
      </c>
      <c r="AH6" s="14">
        <f>AH5+1</f>
        <v>2</v>
      </c>
      <c r="AI6" s="14">
        <v>136</v>
      </c>
      <c r="AJ6" s="1" t="s">
        <v>7</v>
      </c>
      <c r="AK6" s="42">
        <v>44445</v>
      </c>
      <c r="AL6" s="59">
        <v>19.59</v>
      </c>
      <c r="AM6" s="41">
        <f t="shared" ref="AM6:AM42" si="13">AL6-X6</f>
        <v>0</v>
      </c>
      <c r="AN6" s="41">
        <f t="shared" ref="AN6:AN42" si="14">AM6*1.081305</f>
        <v>0</v>
      </c>
      <c r="AO6" s="63">
        <f t="shared" ref="AO6:AO42" si="15">AN6*3.2</f>
        <v>0</v>
      </c>
      <c r="AP6" s="43"/>
      <c r="AQ6" s="41">
        <f t="shared" si="0"/>
        <v>-12.59829440925</v>
      </c>
    </row>
    <row r="7" spans="1:43" ht="19.5" customHeight="1">
      <c r="A7" s="13">
        <f t="shared" ref="A7:A43" si="16">A6+1</f>
        <v>3</v>
      </c>
      <c r="B7" s="14">
        <v>139</v>
      </c>
      <c r="C7" s="1" t="s">
        <v>8</v>
      </c>
      <c r="D7" s="20">
        <v>1427.19</v>
      </c>
      <c r="E7" s="19">
        <v>-195.26</v>
      </c>
      <c r="F7" s="13">
        <f t="shared" ref="F7:F43" si="17">F6+1</f>
        <v>3</v>
      </c>
      <c r="G7" s="14">
        <v>139</v>
      </c>
      <c r="H7" s="26" t="s">
        <v>8</v>
      </c>
      <c r="I7" s="27">
        <v>44377</v>
      </c>
      <c r="J7" s="30">
        <v>1431.64</v>
      </c>
      <c r="K7" s="24">
        <v>4.45</v>
      </c>
      <c r="L7" s="34">
        <f t="shared" si="1"/>
        <v>5.3280083625000003</v>
      </c>
      <c r="M7" s="34">
        <f>L7</f>
        <v>5.3280083625000003</v>
      </c>
      <c r="N7" s="34">
        <f t="shared" si="2"/>
        <v>0</v>
      </c>
      <c r="O7" s="34">
        <f t="shared" si="3"/>
        <v>10.12321588875</v>
      </c>
      <c r="P7" s="34">
        <f t="shared" si="4"/>
        <v>0</v>
      </c>
      <c r="Q7" s="34">
        <f t="shared" si="5"/>
        <v>10.12321588875</v>
      </c>
      <c r="R7" s="43"/>
      <c r="S7" s="41">
        <f t="shared" si="6"/>
        <v>-185.13678411124999</v>
      </c>
      <c r="T7" s="14">
        <f t="shared" ref="T7:T42" si="18">T6+1</f>
        <v>3</v>
      </c>
      <c r="U7" s="14">
        <v>139</v>
      </c>
      <c r="V7" s="1" t="s">
        <v>8</v>
      </c>
      <c r="W7" s="42">
        <v>44412</v>
      </c>
      <c r="X7" s="46">
        <v>1436.09</v>
      </c>
      <c r="Y7" s="41">
        <f t="shared" si="7"/>
        <v>4.4499999999998181</v>
      </c>
      <c r="Z7" s="46">
        <v>3.81</v>
      </c>
      <c r="AA7" s="46">
        <f>Z7</f>
        <v>3.81</v>
      </c>
      <c r="AB7" s="46">
        <f t="shared" si="8"/>
        <v>0</v>
      </c>
      <c r="AC7" s="41">
        <f t="shared" si="9"/>
        <v>7.5438000000000001</v>
      </c>
      <c r="AD7" s="41">
        <f t="shared" si="10"/>
        <v>0</v>
      </c>
      <c r="AE7" s="41">
        <f t="shared" si="11"/>
        <v>7.5438000000000001</v>
      </c>
      <c r="AF7" s="43"/>
      <c r="AG7" s="41">
        <f t="shared" si="12"/>
        <v>-177.59298411124999</v>
      </c>
      <c r="AH7" s="14">
        <f t="shared" ref="AH7:AH42" si="19">AH6+1</f>
        <v>3</v>
      </c>
      <c r="AI7" s="14">
        <v>139</v>
      </c>
      <c r="AJ7" s="1" t="s">
        <v>8</v>
      </c>
      <c r="AK7" s="42">
        <v>44351</v>
      </c>
      <c r="AL7" s="62">
        <v>1436.09</v>
      </c>
      <c r="AM7" s="41">
        <v>41.84</v>
      </c>
      <c r="AN7" s="41">
        <f t="shared" si="14"/>
        <v>45.241801200000005</v>
      </c>
      <c r="AO7" s="63">
        <f t="shared" si="15"/>
        <v>144.77376384000002</v>
      </c>
      <c r="AP7" s="43"/>
      <c r="AQ7" s="41">
        <f t="shared" si="0"/>
        <v>-32.819220271249975</v>
      </c>
    </row>
    <row r="8" spans="1:43" ht="19.5" customHeight="1">
      <c r="A8" s="13">
        <f t="shared" si="16"/>
        <v>4</v>
      </c>
      <c r="B8" s="14">
        <v>168</v>
      </c>
      <c r="C8" s="1" t="s">
        <v>61</v>
      </c>
      <c r="D8" s="20">
        <v>19440</v>
      </c>
      <c r="E8" s="19">
        <v>4250.3</v>
      </c>
      <c r="F8" s="13">
        <f t="shared" si="17"/>
        <v>4</v>
      </c>
      <c r="G8" s="14">
        <v>168</v>
      </c>
      <c r="H8" s="1" t="s">
        <v>61</v>
      </c>
      <c r="I8" s="27">
        <v>44377</v>
      </c>
      <c r="J8" s="30">
        <v>20044.64</v>
      </c>
      <c r="K8" s="24">
        <v>604.64</v>
      </c>
      <c r="L8" s="34">
        <f t="shared" si="1"/>
        <v>723.93864636000001</v>
      </c>
      <c r="M8" s="24">
        <v>110</v>
      </c>
      <c r="N8" s="34">
        <f t="shared" si="2"/>
        <v>613.93864636000001</v>
      </c>
      <c r="O8" s="34">
        <f t="shared" si="3"/>
        <v>209</v>
      </c>
      <c r="P8" s="34">
        <f t="shared" si="4"/>
        <v>1555.4012817801329</v>
      </c>
      <c r="Q8" s="34">
        <f t="shared" si="5"/>
        <v>1764.4012817801329</v>
      </c>
      <c r="R8" s="43">
        <v>1925.91</v>
      </c>
      <c r="S8" s="41">
        <f t="shared" si="6"/>
        <v>4088.7912817801334</v>
      </c>
      <c r="T8" s="14">
        <f t="shared" si="18"/>
        <v>4</v>
      </c>
      <c r="U8" s="14">
        <v>168</v>
      </c>
      <c r="V8" s="1" t="s">
        <v>61</v>
      </c>
      <c r="W8" s="42">
        <v>44412</v>
      </c>
      <c r="X8" s="50">
        <v>20650.39</v>
      </c>
      <c r="Y8" s="41">
        <f t="shared" si="7"/>
        <v>605.75</v>
      </c>
      <c r="Z8" s="46">
        <v>519.26</v>
      </c>
      <c r="AA8" s="46">
        <f>110</f>
        <v>110</v>
      </c>
      <c r="AB8" s="46">
        <f t="shared" si="8"/>
        <v>409.26</v>
      </c>
      <c r="AC8" s="41">
        <f t="shared" si="9"/>
        <v>217.8</v>
      </c>
      <c r="AD8" s="41">
        <f t="shared" si="10"/>
        <v>964.04180598000005</v>
      </c>
      <c r="AE8" s="41">
        <f t="shared" si="11"/>
        <v>1181.8418059800001</v>
      </c>
      <c r="AF8" s="43">
        <v>2324.38</v>
      </c>
      <c r="AG8" s="41">
        <f t="shared" si="12"/>
        <v>2946.2530877601339</v>
      </c>
      <c r="AH8" s="14">
        <f t="shared" si="19"/>
        <v>4</v>
      </c>
      <c r="AI8" s="14">
        <v>168</v>
      </c>
      <c r="AJ8" s="1" t="s">
        <v>61</v>
      </c>
      <c r="AK8" s="42">
        <v>44445</v>
      </c>
      <c r="AL8" s="60">
        <v>21280.9</v>
      </c>
      <c r="AM8" s="41">
        <f t="shared" si="13"/>
        <v>630.51000000000204</v>
      </c>
      <c r="AN8" s="41">
        <f t="shared" si="14"/>
        <v>681.77361555000221</v>
      </c>
      <c r="AO8" s="63">
        <f t="shared" si="15"/>
        <v>2181.675569760007</v>
      </c>
      <c r="AP8" s="43"/>
      <c r="AQ8" s="41">
        <f t="shared" si="0"/>
        <v>5127.9286575201404</v>
      </c>
    </row>
    <row r="9" spans="1:43" ht="19.5" customHeight="1">
      <c r="A9" s="13">
        <f t="shared" si="16"/>
        <v>5</v>
      </c>
      <c r="B9" s="14">
        <v>169</v>
      </c>
      <c r="C9" s="1" t="s">
        <v>54</v>
      </c>
      <c r="D9" s="25">
        <v>26240.29</v>
      </c>
      <c r="E9" s="23">
        <v>8584.91</v>
      </c>
      <c r="F9" s="13">
        <f t="shared" si="17"/>
        <v>5</v>
      </c>
      <c r="G9" s="14">
        <v>169</v>
      </c>
      <c r="H9" s="26" t="s">
        <v>9</v>
      </c>
      <c r="I9" s="27">
        <v>44377</v>
      </c>
      <c r="J9" s="30">
        <v>26660.959999999999</v>
      </c>
      <c r="K9" s="24">
        <v>420.67</v>
      </c>
      <c r="L9" s="34">
        <f t="shared" si="1"/>
        <v>503.67039951750007</v>
      </c>
      <c r="M9" s="24">
        <v>110</v>
      </c>
      <c r="N9" s="34">
        <f t="shared" si="2"/>
        <v>393.67039951750007</v>
      </c>
      <c r="O9" s="34">
        <f t="shared" si="3"/>
        <v>209</v>
      </c>
      <c r="P9" s="34">
        <f t="shared" si="4"/>
        <v>997.35608376959601</v>
      </c>
      <c r="Q9" s="34">
        <f t="shared" si="5"/>
        <v>1206.3560837695959</v>
      </c>
      <c r="R9" s="43">
        <v>500</v>
      </c>
      <c r="S9" s="41">
        <f t="shared" si="6"/>
        <v>9291.2660837695948</v>
      </c>
      <c r="T9" s="14">
        <f t="shared" si="18"/>
        <v>5</v>
      </c>
      <c r="U9" s="14">
        <v>169</v>
      </c>
      <c r="V9" s="26" t="s">
        <v>9</v>
      </c>
      <c r="W9" s="42">
        <v>44412</v>
      </c>
      <c r="X9" s="50">
        <v>27101.11</v>
      </c>
      <c r="Y9" s="41">
        <f t="shared" si="7"/>
        <v>440.15000000000146</v>
      </c>
      <c r="Z9" s="46">
        <v>377.3</v>
      </c>
      <c r="AA9" s="46">
        <v>110</v>
      </c>
      <c r="AB9" s="46">
        <f t="shared" si="8"/>
        <v>267.3</v>
      </c>
      <c r="AC9" s="41">
        <f t="shared" si="9"/>
        <v>217.8</v>
      </c>
      <c r="AD9" s="41">
        <f t="shared" si="10"/>
        <v>629.64466290000007</v>
      </c>
      <c r="AE9" s="41">
        <f t="shared" si="11"/>
        <v>847.44466290000014</v>
      </c>
      <c r="AF9" s="43">
        <v>10000</v>
      </c>
      <c r="AG9" s="41">
        <f t="shared" si="12"/>
        <v>138.7107466695943</v>
      </c>
      <c r="AH9" s="14">
        <f t="shared" si="19"/>
        <v>5</v>
      </c>
      <c r="AI9" s="14">
        <v>169</v>
      </c>
      <c r="AJ9" s="26" t="s">
        <v>74</v>
      </c>
      <c r="AK9" s="42">
        <v>44445</v>
      </c>
      <c r="AL9" s="60">
        <v>27587.03</v>
      </c>
      <c r="AM9" s="41">
        <f t="shared" si="13"/>
        <v>485.91999999999825</v>
      </c>
      <c r="AN9" s="41">
        <f t="shared" si="14"/>
        <v>525.4277255999981</v>
      </c>
      <c r="AO9" s="63">
        <f t="shared" si="15"/>
        <v>1681.368721919994</v>
      </c>
      <c r="AP9" s="43"/>
      <c r="AQ9" s="41">
        <f t="shared" si="0"/>
        <v>1820.0794685895883</v>
      </c>
    </row>
    <row r="10" spans="1:43" ht="19.5" customHeight="1">
      <c r="A10" s="13">
        <f t="shared" si="16"/>
        <v>6</v>
      </c>
      <c r="B10" s="14">
        <v>204</v>
      </c>
      <c r="C10" s="1" t="s">
        <v>10</v>
      </c>
      <c r="D10" s="25">
        <v>4068.12</v>
      </c>
      <c r="E10" s="23">
        <v>208.38</v>
      </c>
      <c r="F10" s="13">
        <f t="shared" si="17"/>
        <v>6</v>
      </c>
      <c r="G10" s="14">
        <v>204</v>
      </c>
      <c r="H10" s="26" t="s">
        <v>10</v>
      </c>
      <c r="I10" s="27">
        <v>44377</v>
      </c>
      <c r="J10" s="30">
        <v>4190.59</v>
      </c>
      <c r="K10" s="24">
        <v>122.47</v>
      </c>
      <c r="L10" s="34">
        <f t="shared" si="1"/>
        <v>146.6339739675</v>
      </c>
      <c r="M10" s="24">
        <v>110</v>
      </c>
      <c r="N10" s="34">
        <f t="shared" si="2"/>
        <v>36.633973967499998</v>
      </c>
      <c r="O10" s="34">
        <f t="shared" si="3"/>
        <v>209</v>
      </c>
      <c r="P10" s="34">
        <f t="shared" si="4"/>
        <v>92.811440367181888</v>
      </c>
      <c r="Q10" s="34">
        <f t="shared" si="5"/>
        <v>301.81144036718189</v>
      </c>
      <c r="R10" s="43">
        <v>208.39</v>
      </c>
      <c r="S10" s="41">
        <f t="shared" si="6"/>
        <v>301.8014403671819</v>
      </c>
      <c r="T10" s="14">
        <f t="shared" si="18"/>
        <v>6</v>
      </c>
      <c r="U10" s="14">
        <v>204</v>
      </c>
      <c r="V10" s="26" t="s">
        <v>10</v>
      </c>
      <c r="W10" s="42">
        <v>44412</v>
      </c>
      <c r="X10" s="50">
        <v>4273.34</v>
      </c>
      <c r="Y10" s="41">
        <f t="shared" si="7"/>
        <v>82.75</v>
      </c>
      <c r="Z10" s="46">
        <v>70.930000000000007</v>
      </c>
      <c r="AA10" s="46">
        <f>Z10</f>
        <v>70.930000000000007</v>
      </c>
      <c r="AB10" s="46">
        <f t="shared" si="8"/>
        <v>0</v>
      </c>
      <c r="AC10" s="41">
        <f t="shared" si="9"/>
        <v>140.44140000000002</v>
      </c>
      <c r="AD10" s="41">
        <f t="shared" si="10"/>
        <v>0</v>
      </c>
      <c r="AE10" s="41">
        <f t="shared" si="11"/>
        <v>140.44140000000002</v>
      </c>
      <c r="AF10" s="43"/>
      <c r="AG10" s="41">
        <f t="shared" si="12"/>
        <v>442.24284036718188</v>
      </c>
      <c r="AH10" s="14">
        <f t="shared" si="19"/>
        <v>6</v>
      </c>
      <c r="AI10" s="14">
        <v>204</v>
      </c>
      <c r="AJ10" s="26" t="s">
        <v>10</v>
      </c>
      <c r="AK10" s="42">
        <v>44445</v>
      </c>
      <c r="AL10" s="60">
        <v>4341.72</v>
      </c>
      <c r="AM10" s="41">
        <f t="shared" si="13"/>
        <v>68.380000000000109</v>
      </c>
      <c r="AN10" s="41">
        <f t="shared" si="14"/>
        <v>73.939635900000113</v>
      </c>
      <c r="AO10" s="63">
        <f t="shared" si="15"/>
        <v>236.60683488000038</v>
      </c>
      <c r="AP10" s="43">
        <v>312.27999999999997</v>
      </c>
      <c r="AQ10" s="41">
        <f t="shared" si="0"/>
        <v>366.56967524718232</v>
      </c>
    </row>
    <row r="11" spans="1:43" ht="19.5" customHeight="1">
      <c r="A11" s="13">
        <f t="shared" si="16"/>
        <v>7</v>
      </c>
      <c r="B11" s="14">
        <v>205</v>
      </c>
      <c r="C11" s="1" t="s">
        <v>11</v>
      </c>
      <c r="D11" s="20">
        <v>4599.76</v>
      </c>
      <c r="E11" s="19">
        <v>964.69</v>
      </c>
      <c r="F11" s="13">
        <f t="shared" si="17"/>
        <v>7</v>
      </c>
      <c r="G11" s="14">
        <v>205</v>
      </c>
      <c r="H11" s="1" t="s">
        <v>60</v>
      </c>
      <c r="I11" s="27">
        <v>44377</v>
      </c>
      <c r="J11" s="30">
        <v>4823.7</v>
      </c>
      <c r="K11" s="24">
        <v>223.94</v>
      </c>
      <c r="L11" s="34">
        <f t="shared" si="1"/>
        <v>268.12453768500001</v>
      </c>
      <c r="M11" s="24">
        <v>110</v>
      </c>
      <c r="N11" s="34">
        <f t="shared" si="2"/>
        <v>158.12453768500001</v>
      </c>
      <c r="O11" s="34">
        <f t="shared" si="3"/>
        <v>209</v>
      </c>
      <c r="P11" s="34">
        <f t="shared" si="4"/>
        <v>400.60535373419378</v>
      </c>
      <c r="Q11" s="34">
        <f t="shared" si="5"/>
        <v>609.60535373419384</v>
      </c>
      <c r="R11" s="43">
        <v>952</v>
      </c>
      <c r="S11" s="41">
        <f t="shared" si="6"/>
        <v>622.2953537341939</v>
      </c>
      <c r="T11" s="14">
        <f t="shared" si="18"/>
        <v>7</v>
      </c>
      <c r="U11" s="14">
        <v>205</v>
      </c>
      <c r="V11" s="1" t="s">
        <v>60</v>
      </c>
      <c r="W11" s="42">
        <v>44412</v>
      </c>
      <c r="X11" s="50">
        <v>4926.22</v>
      </c>
      <c r="Y11" s="41">
        <f t="shared" si="7"/>
        <v>102.52000000000044</v>
      </c>
      <c r="Z11" s="46">
        <v>87.88</v>
      </c>
      <c r="AA11" s="46">
        <f>Z11</f>
        <v>87.88</v>
      </c>
      <c r="AB11" s="46">
        <f t="shared" si="8"/>
        <v>0</v>
      </c>
      <c r="AC11" s="41">
        <f t="shared" si="9"/>
        <v>174.00239999999999</v>
      </c>
      <c r="AD11" s="41">
        <f t="shared" si="10"/>
        <v>0</v>
      </c>
      <c r="AE11" s="41">
        <f t="shared" si="11"/>
        <v>174.00239999999999</v>
      </c>
      <c r="AF11" s="43"/>
      <c r="AG11" s="41">
        <f t="shared" si="12"/>
        <v>796.29775373419386</v>
      </c>
      <c r="AH11" s="14">
        <f t="shared" si="19"/>
        <v>7</v>
      </c>
      <c r="AI11" s="14">
        <v>205</v>
      </c>
      <c r="AJ11" s="1" t="s">
        <v>60</v>
      </c>
      <c r="AK11" s="42">
        <v>44445</v>
      </c>
      <c r="AL11" s="60">
        <v>5124.6400000000003</v>
      </c>
      <c r="AM11" s="41">
        <f t="shared" si="13"/>
        <v>198.42000000000007</v>
      </c>
      <c r="AN11" s="41">
        <f t="shared" si="14"/>
        <v>214.55253810000008</v>
      </c>
      <c r="AO11" s="63">
        <f t="shared" si="15"/>
        <v>686.56812192000029</v>
      </c>
      <c r="AP11" s="43">
        <v>640</v>
      </c>
      <c r="AQ11" s="41">
        <f t="shared" si="0"/>
        <v>842.86587565419404</v>
      </c>
    </row>
    <row r="12" spans="1:43" ht="19.5" customHeight="1">
      <c r="A12" s="13">
        <f t="shared" si="16"/>
        <v>8</v>
      </c>
      <c r="B12" s="14">
        <v>206</v>
      </c>
      <c r="C12" s="26" t="s">
        <v>12</v>
      </c>
      <c r="D12" s="25">
        <v>5929.56</v>
      </c>
      <c r="E12" s="23">
        <v>20.98</v>
      </c>
      <c r="F12" s="13">
        <f t="shared" si="17"/>
        <v>8</v>
      </c>
      <c r="G12" s="14">
        <v>206</v>
      </c>
      <c r="H12" s="26" t="s">
        <v>12</v>
      </c>
      <c r="I12" s="27">
        <v>44377</v>
      </c>
      <c r="J12" s="30">
        <v>6078.54</v>
      </c>
      <c r="K12" s="24">
        <v>148.97999999999999</v>
      </c>
      <c r="L12" s="34">
        <f t="shared" si="1"/>
        <v>178.37453614500001</v>
      </c>
      <c r="M12" s="24">
        <v>110</v>
      </c>
      <c r="N12" s="34">
        <f t="shared" si="2"/>
        <v>68.374536145000008</v>
      </c>
      <c r="O12" s="34">
        <f t="shared" si="3"/>
        <v>209</v>
      </c>
      <c r="P12" s="34">
        <f t="shared" si="4"/>
        <v>173.2255198326346</v>
      </c>
      <c r="Q12" s="34">
        <f t="shared" si="5"/>
        <v>382.22551983263463</v>
      </c>
      <c r="R12" s="43"/>
      <c r="S12" s="41">
        <f t="shared" si="6"/>
        <v>403.20551983263465</v>
      </c>
      <c r="T12" s="14">
        <f t="shared" si="18"/>
        <v>8</v>
      </c>
      <c r="U12" s="14">
        <v>206</v>
      </c>
      <c r="V12" s="26" t="s">
        <v>12</v>
      </c>
      <c r="W12" s="42">
        <v>44412</v>
      </c>
      <c r="X12" s="48">
        <v>6224.14</v>
      </c>
      <c r="Y12" s="41">
        <f t="shared" si="7"/>
        <v>145.60000000000036</v>
      </c>
      <c r="Z12" s="46">
        <v>124.81</v>
      </c>
      <c r="AA12" s="46">
        <v>110</v>
      </c>
      <c r="AB12" s="46">
        <f t="shared" si="8"/>
        <v>14.810000000000002</v>
      </c>
      <c r="AC12" s="41">
        <f t="shared" si="9"/>
        <v>217.8</v>
      </c>
      <c r="AD12" s="41">
        <f t="shared" si="10"/>
        <v>34.886036130000008</v>
      </c>
      <c r="AE12" s="41">
        <f t="shared" si="11"/>
        <v>252.68603613000002</v>
      </c>
      <c r="AF12" s="43"/>
      <c r="AG12" s="41">
        <f t="shared" si="12"/>
        <v>655.8915559626347</v>
      </c>
      <c r="AH12" s="14">
        <f t="shared" si="19"/>
        <v>8</v>
      </c>
      <c r="AI12" s="14">
        <v>206</v>
      </c>
      <c r="AJ12" s="26" t="s">
        <v>12</v>
      </c>
      <c r="AK12" s="42">
        <v>44445</v>
      </c>
      <c r="AL12" s="58">
        <v>6409.13</v>
      </c>
      <c r="AM12" s="41">
        <f t="shared" si="13"/>
        <v>184.98999999999978</v>
      </c>
      <c r="AN12" s="41">
        <f t="shared" si="14"/>
        <v>200.03061194999975</v>
      </c>
      <c r="AO12" s="63">
        <f t="shared" si="15"/>
        <v>640.09795823999923</v>
      </c>
      <c r="AP12" s="43">
        <v>1000</v>
      </c>
      <c r="AQ12" s="41">
        <f t="shared" si="0"/>
        <v>295.98951420263393</v>
      </c>
    </row>
    <row r="13" spans="1:43" ht="19.5" customHeight="1">
      <c r="A13" s="13">
        <f t="shared" si="16"/>
        <v>9</v>
      </c>
      <c r="B13" s="14">
        <v>207</v>
      </c>
      <c r="C13" s="26" t="s">
        <v>13</v>
      </c>
      <c r="D13" s="25">
        <v>3614.27</v>
      </c>
      <c r="E13" s="23">
        <v>352.77</v>
      </c>
      <c r="F13" s="13">
        <f t="shared" si="17"/>
        <v>9</v>
      </c>
      <c r="G13" s="14">
        <v>207</v>
      </c>
      <c r="H13" s="26" t="s">
        <v>13</v>
      </c>
      <c r="I13" s="27">
        <v>44377</v>
      </c>
      <c r="J13" s="30">
        <v>3751.51</v>
      </c>
      <c r="K13" s="34">
        <f>J13-D13</f>
        <v>137.24000000000024</v>
      </c>
      <c r="L13" s="34">
        <f t="shared" si="1"/>
        <v>164.3181725100003</v>
      </c>
      <c r="M13" s="24">
        <v>110</v>
      </c>
      <c r="N13" s="34">
        <f t="shared" si="2"/>
        <v>54.318172510000295</v>
      </c>
      <c r="O13" s="34">
        <f t="shared" si="3"/>
        <v>209</v>
      </c>
      <c r="P13" s="34">
        <f t="shared" si="4"/>
        <v>137.61400369063554</v>
      </c>
      <c r="Q13" s="34">
        <f t="shared" si="5"/>
        <v>346.61400369063551</v>
      </c>
      <c r="R13" s="43"/>
      <c r="S13" s="41">
        <f t="shared" si="6"/>
        <v>699.3840036906355</v>
      </c>
      <c r="T13" s="14">
        <f t="shared" si="18"/>
        <v>9</v>
      </c>
      <c r="U13" s="14">
        <v>207</v>
      </c>
      <c r="V13" s="26" t="s">
        <v>13</v>
      </c>
      <c r="W13" s="42">
        <v>44412</v>
      </c>
      <c r="X13" s="50">
        <v>4195.13</v>
      </c>
      <c r="Y13" s="41">
        <f t="shared" si="7"/>
        <v>443.61999999999989</v>
      </c>
      <c r="Z13" s="46">
        <v>380.27</v>
      </c>
      <c r="AA13" s="46">
        <v>110</v>
      </c>
      <c r="AB13" s="46">
        <f t="shared" si="8"/>
        <v>270.27</v>
      </c>
      <c r="AC13" s="41">
        <f t="shared" si="9"/>
        <v>217.8</v>
      </c>
      <c r="AD13" s="41">
        <f t="shared" si="10"/>
        <v>636.64071471</v>
      </c>
      <c r="AE13" s="41">
        <f t="shared" si="11"/>
        <v>854.44071471000007</v>
      </c>
      <c r="AF13" s="43"/>
      <c r="AG13" s="41">
        <f t="shared" si="12"/>
        <v>1553.8247184006354</v>
      </c>
      <c r="AH13" s="14">
        <f t="shared" si="19"/>
        <v>9</v>
      </c>
      <c r="AI13" s="14">
        <v>207</v>
      </c>
      <c r="AJ13" s="26" t="s">
        <v>13</v>
      </c>
      <c r="AK13" s="42">
        <v>44445</v>
      </c>
      <c r="AL13" s="60">
        <v>4563.3999999999996</v>
      </c>
      <c r="AM13" s="41">
        <f t="shared" si="13"/>
        <v>368.26999999999953</v>
      </c>
      <c r="AN13" s="41">
        <f t="shared" si="14"/>
        <v>398.2121923499995</v>
      </c>
      <c r="AO13" s="63">
        <f t="shared" si="15"/>
        <v>1274.2790155199984</v>
      </c>
      <c r="AP13" s="43">
        <v>350</v>
      </c>
      <c r="AQ13" s="41">
        <f t="shared" si="0"/>
        <v>2478.1037339206341</v>
      </c>
    </row>
    <row r="14" spans="1:43" ht="19.5" customHeight="1">
      <c r="A14" s="13">
        <f t="shared" si="16"/>
        <v>10</v>
      </c>
      <c r="B14" s="14">
        <v>222</v>
      </c>
      <c r="C14" s="1" t="s">
        <v>14</v>
      </c>
      <c r="D14" s="20">
        <v>30064.15</v>
      </c>
      <c r="E14" s="19">
        <v>1545.52</v>
      </c>
      <c r="F14" s="13">
        <f t="shared" si="17"/>
        <v>10</v>
      </c>
      <c r="G14" s="14">
        <v>222</v>
      </c>
      <c r="H14" s="26" t="s">
        <v>14</v>
      </c>
      <c r="I14" s="27">
        <v>44377</v>
      </c>
      <c r="J14" s="30">
        <v>30279.64</v>
      </c>
      <c r="K14" s="24">
        <v>215.49</v>
      </c>
      <c r="L14" s="34">
        <f t="shared" si="1"/>
        <v>258.00730832250002</v>
      </c>
      <c r="M14" s="24">
        <v>110</v>
      </c>
      <c r="N14" s="34">
        <f t="shared" si="2"/>
        <v>148.00730832250002</v>
      </c>
      <c r="O14" s="34">
        <f t="shared" si="3"/>
        <v>209</v>
      </c>
      <c r="P14" s="34">
        <f t="shared" si="4"/>
        <v>374.97355548888737</v>
      </c>
      <c r="Q14" s="34">
        <f t="shared" si="5"/>
        <v>583.97355548888731</v>
      </c>
      <c r="R14" s="43">
        <v>1545.52</v>
      </c>
      <c r="S14" s="41">
        <f t="shared" si="6"/>
        <v>583.97355548888709</v>
      </c>
      <c r="T14" s="14">
        <f t="shared" si="18"/>
        <v>10</v>
      </c>
      <c r="U14" s="14">
        <v>222</v>
      </c>
      <c r="V14" s="1" t="s">
        <v>14</v>
      </c>
      <c r="W14" s="42">
        <v>44412</v>
      </c>
      <c r="X14" s="50">
        <v>30493.08</v>
      </c>
      <c r="Y14" s="41">
        <f t="shared" si="7"/>
        <v>213.44000000000233</v>
      </c>
      <c r="Z14" s="46">
        <v>182.96</v>
      </c>
      <c r="AA14" s="46">
        <v>110</v>
      </c>
      <c r="AB14" s="46">
        <f t="shared" si="8"/>
        <v>72.960000000000008</v>
      </c>
      <c r="AC14" s="41">
        <f t="shared" si="9"/>
        <v>217.8</v>
      </c>
      <c r="AD14" s="41">
        <f t="shared" si="10"/>
        <v>171.86260608000003</v>
      </c>
      <c r="AE14" s="41">
        <f t="shared" si="11"/>
        <v>389.66260608000005</v>
      </c>
      <c r="AF14" s="43"/>
      <c r="AG14" s="41">
        <f t="shared" si="12"/>
        <v>973.63616156888713</v>
      </c>
      <c r="AH14" s="14">
        <f t="shared" si="19"/>
        <v>10</v>
      </c>
      <c r="AI14" s="14">
        <v>222</v>
      </c>
      <c r="AJ14" s="1" t="s">
        <v>14</v>
      </c>
      <c r="AK14" s="42">
        <v>44445</v>
      </c>
      <c r="AL14" s="60">
        <v>30700.99</v>
      </c>
      <c r="AM14" s="41">
        <f t="shared" si="13"/>
        <v>207.90999999999985</v>
      </c>
      <c r="AN14" s="41">
        <f t="shared" si="14"/>
        <v>224.81412254999984</v>
      </c>
      <c r="AO14" s="63">
        <f t="shared" si="15"/>
        <v>719.4051921599995</v>
      </c>
      <c r="AP14" s="43">
        <v>600.85</v>
      </c>
      <c r="AQ14" s="41">
        <f t="shared" si="0"/>
        <v>1092.1913537288865</v>
      </c>
    </row>
    <row r="15" spans="1:43" ht="19.5" customHeight="1">
      <c r="A15" s="13">
        <f t="shared" si="16"/>
        <v>11</v>
      </c>
      <c r="B15" s="14">
        <v>23</v>
      </c>
      <c r="C15" s="1" t="s">
        <v>15</v>
      </c>
      <c r="D15" s="20">
        <v>8989.01</v>
      </c>
      <c r="E15" s="19">
        <v>730.15</v>
      </c>
      <c r="F15" s="13">
        <f t="shared" si="17"/>
        <v>11</v>
      </c>
      <c r="G15" s="14">
        <v>23</v>
      </c>
      <c r="H15" s="26" t="s">
        <v>15</v>
      </c>
      <c r="I15" s="27">
        <v>44292</v>
      </c>
      <c r="J15" s="44">
        <v>8989.01</v>
      </c>
      <c r="K15" s="24">
        <v>140.94999999999999</v>
      </c>
      <c r="L15" s="34">
        <f t="shared" si="1"/>
        <v>168.76017498749999</v>
      </c>
      <c r="M15" s="24">
        <v>110</v>
      </c>
      <c r="N15" s="34">
        <f t="shared" si="2"/>
        <v>58.760174987499994</v>
      </c>
      <c r="O15" s="34">
        <f t="shared" si="3"/>
        <v>209</v>
      </c>
      <c r="P15" s="34">
        <f t="shared" si="4"/>
        <v>148.86772812733147</v>
      </c>
      <c r="Q15" s="34">
        <f t="shared" si="5"/>
        <v>357.86772812733147</v>
      </c>
      <c r="R15" s="43">
        <v>1200</v>
      </c>
      <c r="S15" s="41">
        <f t="shared" si="6"/>
        <v>-111.98227187266866</v>
      </c>
      <c r="T15" s="14">
        <f t="shared" si="18"/>
        <v>11</v>
      </c>
      <c r="U15" s="14">
        <v>23</v>
      </c>
      <c r="V15" s="1" t="s">
        <v>15</v>
      </c>
      <c r="W15" s="42">
        <v>44412</v>
      </c>
      <c r="X15" s="46">
        <v>9070.2099999999991</v>
      </c>
      <c r="Y15" s="41">
        <f t="shared" si="7"/>
        <v>81.199999999998909</v>
      </c>
      <c r="Z15" s="46">
        <v>69.599999999999994</v>
      </c>
      <c r="AA15" s="46">
        <f>Z15</f>
        <v>69.599999999999994</v>
      </c>
      <c r="AB15" s="46">
        <f t="shared" si="8"/>
        <v>0</v>
      </c>
      <c r="AC15" s="41">
        <f t="shared" si="9"/>
        <v>137.80799999999999</v>
      </c>
      <c r="AD15" s="41">
        <f t="shared" si="10"/>
        <v>0</v>
      </c>
      <c r="AE15" s="41">
        <f t="shared" si="11"/>
        <v>137.80799999999999</v>
      </c>
      <c r="AF15" s="43"/>
      <c r="AG15" s="41">
        <f t="shared" si="12"/>
        <v>25.825728127331331</v>
      </c>
      <c r="AH15" s="14">
        <f t="shared" si="19"/>
        <v>11</v>
      </c>
      <c r="AI15" s="14">
        <v>23</v>
      </c>
      <c r="AJ15" s="1" t="s">
        <v>15</v>
      </c>
      <c r="AK15" s="42">
        <v>44292</v>
      </c>
      <c r="AL15" s="62">
        <v>9070.2099999999991</v>
      </c>
      <c r="AM15" s="41">
        <v>264.44</v>
      </c>
      <c r="AN15" s="41">
        <f t="shared" si="14"/>
        <v>285.94029419999998</v>
      </c>
      <c r="AO15" s="63">
        <f t="shared" si="15"/>
        <v>915.00894143999994</v>
      </c>
      <c r="AP15" s="43">
        <v>2000</v>
      </c>
      <c r="AQ15" s="41">
        <f t="shared" si="0"/>
        <v>-1059.1653304326687</v>
      </c>
    </row>
    <row r="16" spans="1:43" ht="19.5" customHeight="1">
      <c r="A16" s="13">
        <f t="shared" si="16"/>
        <v>12</v>
      </c>
      <c r="B16" s="14">
        <v>251</v>
      </c>
      <c r="C16" s="1" t="s">
        <v>16</v>
      </c>
      <c r="D16" s="20">
        <v>43585.279999999999</v>
      </c>
      <c r="E16" s="19">
        <v>-1434.41</v>
      </c>
      <c r="F16" s="13">
        <f t="shared" si="17"/>
        <v>12</v>
      </c>
      <c r="G16" s="14">
        <v>251</v>
      </c>
      <c r="H16" s="26" t="s">
        <v>16</v>
      </c>
      <c r="I16" s="27">
        <v>44377</v>
      </c>
      <c r="J16" s="30">
        <v>43977.26</v>
      </c>
      <c r="K16" s="24">
        <v>391.98</v>
      </c>
      <c r="L16" s="34">
        <f t="shared" si="1"/>
        <v>469.31971189500007</v>
      </c>
      <c r="M16" s="24">
        <v>110</v>
      </c>
      <c r="N16" s="34">
        <f t="shared" si="2"/>
        <v>359.31971189500007</v>
      </c>
      <c r="O16" s="34">
        <f t="shared" si="3"/>
        <v>209</v>
      </c>
      <c r="P16" s="34">
        <f t="shared" si="4"/>
        <v>910.32930369174471</v>
      </c>
      <c r="Q16" s="34">
        <f t="shared" si="5"/>
        <v>1119.3293036917448</v>
      </c>
      <c r="R16" s="43">
        <v>3000</v>
      </c>
      <c r="S16" s="41">
        <f t="shared" si="6"/>
        <v>-3315.080696308255</v>
      </c>
      <c r="T16" s="14">
        <f t="shared" si="18"/>
        <v>12</v>
      </c>
      <c r="U16" s="14">
        <v>251</v>
      </c>
      <c r="V16" s="1" t="s">
        <v>16</v>
      </c>
      <c r="W16" s="42">
        <v>44412</v>
      </c>
      <c r="X16" s="50">
        <v>44420.34</v>
      </c>
      <c r="Y16" s="41">
        <f t="shared" si="7"/>
        <v>443.07999999999447</v>
      </c>
      <c r="Z16" s="46">
        <v>379.81</v>
      </c>
      <c r="AA16" s="46">
        <v>110</v>
      </c>
      <c r="AB16" s="46">
        <f t="shared" si="8"/>
        <v>269.81</v>
      </c>
      <c r="AC16" s="41">
        <f t="shared" si="9"/>
        <v>217.8</v>
      </c>
      <c r="AD16" s="41">
        <f t="shared" si="10"/>
        <v>635.55715113000008</v>
      </c>
      <c r="AE16" s="41">
        <f t="shared" si="11"/>
        <v>853.35715113000015</v>
      </c>
      <c r="AF16" s="43"/>
      <c r="AG16" s="41">
        <f t="shared" si="12"/>
        <v>-2461.7235451782549</v>
      </c>
      <c r="AH16" s="14">
        <f t="shared" si="19"/>
        <v>12</v>
      </c>
      <c r="AI16" s="14">
        <v>251</v>
      </c>
      <c r="AJ16" s="1" t="s">
        <v>16</v>
      </c>
      <c r="AK16" s="42">
        <v>44445</v>
      </c>
      <c r="AL16" s="60">
        <v>44921.24</v>
      </c>
      <c r="AM16" s="41">
        <f t="shared" si="13"/>
        <v>500.90000000000146</v>
      </c>
      <c r="AN16" s="41">
        <f t="shared" si="14"/>
        <v>541.62567450000154</v>
      </c>
      <c r="AO16" s="63">
        <f t="shared" si="15"/>
        <v>1733.2021584000049</v>
      </c>
      <c r="AP16" s="43"/>
      <c r="AQ16" s="41">
        <f t="shared" si="0"/>
        <v>-728.52138677824996</v>
      </c>
    </row>
    <row r="17" spans="1:43" ht="19.5" customHeight="1">
      <c r="A17" s="13">
        <f t="shared" si="16"/>
        <v>13</v>
      </c>
      <c r="B17" s="14" t="s">
        <v>48</v>
      </c>
      <c r="C17" s="1" t="s">
        <v>17</v>
      </c>
      <c r="D17" s="20">
        <v>2490.81</v>
      </c>
      <c r="E17" s="19">
        <v>-495.28</v>
      </c>
      <c r="F17" s="13">
        <f t="shared" si="17"/>
        <v>13</v>
      </c>
      <c r="G17" s="14" t="s">
        <v>48</v>
      </c>
      <c r="H17" s="26" t="s">
        <v>17</v>
      </c>
      <c r="I17" s="27">
        <v>44377</v>
      </c>
      <c r="J17" s="30">
        <v>2565.6</v>
      </c>
      <c r="K17" s="24">
        <v>74.790000000000006</v>
      </c>
      <c r="L17" s="34">
        <f t="shared" si="1"/>
        <v>89.546459647500015</v>
      </c>
      <c r="M17" s="34">
        <f>L17</f>
        <v>89.546459647500015</v>
      </c>
      <c r="N17" s="34">
        <f t="shared" si="2"/>
        <v>0</v>
      </c>
      <c r="O17" s="34">
        <f t="shared" si="3"/>
        <v>170.13827333025003</v>
      </c>
      <c r="P17" s="34">
        <f t="shared" si="4"/>
        <v>0</v>
      </c>
      <c r="Q17" s="34">
        <f t="shared" si="5"/>
        <v>170.13827333025003</v>
      </c>
      <c r="R17" s="43"/>
      <c r="S17" s="41">
        <f t="shared" si="6"/>
        <v>-325.14172666974991</v>
      </c>
      <c r="T17" s="14">
        <f t="shared" si="18"/>
        <v>13</v>
      </c>
      <c r="U17" s="14" t="s">
        <v>48</v>
      </c>
      <c r="V17" s="1" t="s">
        <v>17</v>
      </c>
      <c r="W17" s="42">
        <v>44412</v>
      </c>
      <c r="X17" s="50">
        <v>2674.35</v>
      </c>
      <c r="Y17" s="41">
        <f t="shared" si="7"/>
        <v>108.75</v>
      </c>
      <c r="Z17" s="46">
        <v>93.22</v>
      </c>
      <c r="AA17" s="46">
        <f>Z17</f>
        <v>93.22</v>
      </c>
      <c r="AB17" s="46">
        <f t="shared" si="8"/>
        <v>0</v>
      </c>
      <c r="AC17" s="41">
        <f t="shared" si="9"/>
        <v>184.57560000000001</v>
      </c>
      <c r="AD17" s="41">
        <f t="shared" si="10"/>
        <v>0</v>
      </c>
      <c r="AE17" s="41">
        <f t="shared" si="11"/>
        <v>184.57560000000001</v>
      </c>
      <c r="AF17" s="43"/>
      <c r="AG17" s="41">
        <f t="shared" si="12"/>
        <v>-140.56612666974991</v>
      </c>
      <c r="AH17" s="14">
        <f t="shared" si="19"/>
        <v>13</v>
      </c>
      <c r="AI17" s="14" t="s">
        <v>48</v>
      </c>
      <c r="AJ17" s="1" t="s">
        <v>17</v>
      </c>
      <c r="AK17" s="42">
        <v>44445</v>
      </c>
      <c r="AL17" s="60">
        <v>2784.56</v>
      </c>
      <c r="AM17" s="41">
        <f t="shared" si="13"/>
        <v>110.21000000000004</v>
      </c>
      <c r="AN17" s="41">
        <f t="shared" si="14"/>
        <v>119.17062405000003</v>
      </c>
      <c r="AO17" s="63">
        <f t="shared" si="15"/>
        <v>381.34599696000009</v>
      </c>
      <c r="AP17" s="43"/>
      <c r="AQ17" s="41">
        <f t="shared" si="0"/>
        <v>240.77987029025019</v>
      </c>
    </row>
    <row r="18" spans="1:43" ht="19.5" customHeight="1">
      <c r="A18" s="13">
        <f t="shared" si="16"/>
        <v>14</v>
      </c>
      <c r="B18" s="14">
        <v>270</v>
      </c>
      <c r="C18" s="1" t="s">
        <v>18</v>
      </c>
      <c r="D18" s="20">
        <v>21981.71</v>
      </c>
      <c r="E18" s="19">
        <v>455.25</v>
      </c>
      <c r="F18" s="13">
        <f t="shared" si="17"/>
        <v>14</v>
      </c>
      <c r="G18" s="14">
        <v>270</v>
      </c>
      <c r="H18" s="1" t="s">
        <v>59</v>
      </c>
      <c r="I18" s="27">
        <v>44377</v>
      </c>
      <c r="J18" s="30">
        <v>22123.86</v>
      </c>
      <c r="K18" s="24">
        <v>142.15</v>
      </c>
      <c r="L18" s="34">
        <f t="shared" si="1"/>
        <v>170.19694128750001</v>
      </c>
      <c r="M18" s="24">
        <v>110</v>
      </c>
      <c r="N18" s="34">
        <f t="shared" si="2"/>
        <v>60.19694128750001</v>
      </c>
      <c r="O18" s="34">
        <f t="shared" si="3"/>
        <v>209</v>
      </c>
      <c r="P18" s="34">
        <f t="shared" si="4"/>
        <v>152.50774681305552</v>
      </c>
      <c r="Q18" s="34">
        <f t="shared" si="5"/>
        <v>361.50774681305552</v>
      </c>
      <c r="R18" s="43">
        <v>2000</v>
      </c>
      <c r="S18" s="41">
        <f t="shared" si="6"/>
        <v>-1183.2422531869445</v>
      </c>
      <c r="T18" s="14">
        <f t="shared" si="18"/>
        <v>14</v>
      </c>
      <c r="U18" s="14">
        <v>270</v>
      </c>
      <c r="V18" s="1" t="s">
        <v>59</v>
      </c>
      <c r="W18" s="42">
        <v>44412</v>
      </c>
      <c r="X18" s="48">
        <v>22346.18</v>
      </c>
      <c r="Y18" s="41">
        <f t="shared" si="7"/>
        <v>222.31999999999971</v>
      </c>
      <c r="Z18" s="46">
        <v>190.57</v>
      </c>
      <c r="AA18" s="46">
        <v>110</v>
      </c>
      <c r="AB18" s="46">
        <f t="shared" si="8"/>
        <v>80.569999999999993</v>
      </c>
      <c r="AC18" s="41">
        <f t="shared" si="9"/>
        <v>217.8</v>
      </c>
      <c r="AD18" s="41">
        <f t="shared" si="10"/>
        <v>189.78851660999999</v>
      </c>
      <c r="AE18" s="41">
        <f t="shared" si="11"/>
        <v>407.58851661</v>
      </c>
      <c r="AF18" s="43"/>
      <c r="AG18" s="41">
        <f t="shared" si="12"/>
        <v>-775.65373657694454</v>
      </c>
      <c r="AH18" s="14">
        <f t="shared" si="19"/>
        <v>14</v>
      </c>
      <c r="AI18" s="14">
        <v>270</v>
      </c>
      <c r="AJ18" s="1" t="s">
        <v>59</v>
      </c>
      <c r="AK18" s="42">
        <v>44445</v>
      </c>
      <c r="AL18" s="58">
        <v>22527.35</v>
      </c>
      <c r="AM18" s="41">
        <f t="shared" si="13"/>
        <v>181.16999999999825</v>
      </c>
      <c r="AN18" s="41">
        <f t="shared" si="14"/>
        <v>195.90002684999811</v>
      </c>
      <c r="AO18" s="63">
        <f t="shared" si="15"/>
        <v>626.88008591999403</v>
      </c>
      <c r="AP18" s="43"/>
      <c r="AQ18" s="41">
        <f t="shared" si="0"/>
        <v>-148.77365065695051</v>
      </c>
    </row>
    <row r="19" spans="1:43" ht="19.5" customHeight="1">
      <c r="A19" s="13">
        <f t="shared" si="16"/>
        <v>15</v>
      </c>
      <c r="B19" s="14">
        <v>276</v>
      </c>
      <c r="C19" s="1" t="s">
        <v>19</v>
      </c>
      <c r="D19" s="20">
        <v>14247.65</v>
      </c>
      <c r="E19" s="19">
        <v>-2151.31</v>
      </c>
      <c r="F19" s="13">
        <f t="shared" si="17"/>
        <v>15</v>
      </c>
      <c r="G19" s="14">
        <v>276</v>
      </c>
      <c r="H19" s="26" t="s">
        <v>19</v>
      </c>
      <c r="I19" s="27">
        <v>44377</v>
      </c>
      <c r="J19" s="30">
        <v>14270.79</v>
      </c>
      <c r="K19" s="24">
        <v>23.14</v>
      </c>
      <c r="L19" s="34">
        <f t="shared" si="1"/>
        <v>27.705643485000003</v>
      </c>
      <c r="M19" s="34">
        <f>L19</f>
        <v>27.705643485000003</v>
      </c>
      <c r="N19" s="34">
        <f t="shared" si="2"/>
        <v>0</v>
      </c>
      <c r="O19" s="34">
        <f t="shared" si="3"/>
        <v>52.640722621500004</v>
      </c>
      <c r="P19" s="34">
        <f t="shared" si="4"/>
        <v>0</v>
      </c>
      <c r="Q19" s="34">
        <f t="shared" si="5"/>
        <v>52.640722621500004</v>
      </c>
      <c r="R19" s="43"/>
      <c r="S19" s="41">
        <f t="shared" si="6"/>
        <v>-2098.6692773784998</v>
      </c>
      <c r="T19" s="14">
        <f t="shared" si="18"/>
        <v>15</v>
      </c>
      <c r="U19" s="14">
        <v>276</v>
      </c>
      <c r="V19" s="1" t="s">
        <v>19</v>
      </c>
      <c r="W19" s="42">
        <v>44412</v>
      </c>
      <c r="X19" s="50">
        <v>14293.27</v>
      </c>
      <c r="Y19" s="41">
        <f t="shared" si="7"/>
        <v>22.479999999999563</v>
      </c>
      <c r="Z19" s="46">
        <v>19.27</v>
      </c>
      <c r="AA19" s="46">
        <f>Z19</f>
        <v>19.27</v>
      </c>
      <c r="AB19" s="46">
        <f t="shared" si="8"/>
        <v>0</v>
      </c>
      <c r="AC19" s="41">
        <f t="shared" si="9"/>
        <v>38.154600000000002</v>
      </c>
      <c r="AD19" s="41">
        <f t="shared" si="10"/>
        <v>0</v>
      </c>
      <c r="AE19" s="41">
        <f t="shared" si="11"/>
        <v>38.154600000000002</v>
      </c>
      <c r="AF19" s="43"/>
      <c r="AG19" s="41">
        <f t="shared" si="12"/>
        <v>-2060.5146773785</v>
      </c>
      <c r="AH19" s="14">
        <f t="shared" si="19"/>
        <v>15</v>
      </c>
      <c r="AI19" s="14">
        <v>276</v>
      </c>
      <c r="AJ19" s="1" t="s">
        <v>76</v>
      </c>
      <c r="AK19" s="42">
        <v>44445</v>
      </c>
      <c r="AL19" s="60">
        <v>14297.19</v>
      </c>
      <c r="AM19" s="41">
        <f t="shared" si="13"/>
        <v>3.9200000000000728</v>
      </c>
      <c r="AN19" s="41">
        <f t="shared" si="14"/>
        <v>4.238715600000079</v>
      </c>
      <c r="AO19" s="63">
        <f t="shared" si="15"/>
        <v>13.563889920000253</v>
      </c>
      <c r="AP19" s="43"/>
      <c r="AQ19" s="41">
        <f t="shared" si="0"/>
        <v>-2046.9507874584997</v>
      </c>
    </row>
    <row r="20" spans="1:43" ht="19.5" customHeight="1">
      <c r="A20" s="13">
        <f t="shared" si="16"/>
        <v>16</v>
      </c>
      <c r="B20" s="14">
        <v>312</v>
      </c>
      <c r="C20" s="1" t="s">
        <v>20</v>
      </c>
      <c r="D20" s="20">
        <v>8483.99</v>
      </c>
      <c r="E20" s="19">
        <v>-806.21</v>
      </c>
      <c r="F20" s="13">
        <f t="shared" si="17"/>
        <v>16</v>
      </c>
      <c r="G20" s="14">
        <v>312</v>
      </c>
      <c r="H20" s="26" t="s">
        <v>20</v>
      </c>
      <c r="I20" s="27">
        <v>44377</v>
      </c>
      <c r="J20" s="30">
        <v>8516.6200000000008</v>
      </c>
      <c r="K20" s="24">
        <v>32.630000000000003</v>
      </c>
      <c r="L20" s="34">
        <f t="shared" si="1"/>
        <v>39.068070307500008</v>
      </c>
      <c r="M20" s="34">
        <f>L20</f>
        <v>39.068070307500008</v>
      </c>
      <c r="N20" s="34">
        <f t="shared" si="2"/>
        <v>0</v>
      </c>
      <c r="O20" s="34">
        <f t="shared" si="3"/>
        <v>74.229333584250014</v>
      </c>
      <c r="P20" s="34">
        <f t="shared" si="4"/>
        <v>0</v>
      </c>
      <c r="Q20" s="34">
        <f t="shared" si="5"/>
        <v>74.229333584250014</v>
      </c>
      <c r="R20" s="43"/>
      <c r="S20" s="41">
        <f t="shared" si="6"/>
        <v>-731.98066641574997</v>
      </c>
      <c r="T20" s="14">
        <f t="shared" si="18"/>
        <v>16</v>
      </c>
      <c r="U20" s="14">
        <v>312</v>
      </c>
      <c r="V20" s="1" t="s">
        <v>20</v>
      </c>
      <c r="W20" s="42">
        <v>44412</v>
      </c>
      <c r="X20" s="50">
        <v>8533.7199999999993</v>
      </c>
      <c r="Y20" s="41">
        <f t="shared" si="7"/>
        <v>17.099999999998545</v>
      </c>
      <c r="Z20" s="46">
        <v>14.66</v>
      </c>
      <c r="AA20" s="46">
        <f t="shared" ref="AA20:AA25" si="20">Z20</f>
        <v>14.66</v>
      </c>
      <c r="AB20" s="46">
        <f t="shared" si="8"/>
        <v>0</v>
      </c>
      <c r="AC20" s="41">
        <f t="shared" si="9"/>
        <v>29.026800000000001</v>
      </c>
      <c r="AD20" s="41">
        <f t="shared" si="10"/>
        <v>0</v>
      </c>
      <c r="AE20" s="41">
        <f t="shared" si="11"/>
        <v>29.026800000000001</v>
      </c>
      <c r="AF20" s="43"/>
      <c r="AG20" s="41">
        <f t="shared" si="12"/>
        <v>-702.95386641574999</v>
      </c>
      <c r="AH20" s="14">
        <f t="shared" si="19"/>
        <v>16</v>
      </c>
      <c r="AI20" s="14">
        <v>312</v>
      </c>
      <c r="AJ20" s="1" t="s">
        <v>20</v>
      </c>
      <c r="AK20" s="42">
        <v>44445</v>
      </c>
      <c r="AL20" s="60">
        <v>8577.25</v>
      </c>
      <c r="AM20" s="41">
        <f t="shared" si="13"/>
        <v>43.530000000000655</v>
      </c>
      <c r="AN20" s="41">
        <f t="shared" si="14"/>
        <v>47.069206650000709</v>
      </c>
      <c r="AO20" s="63">
        <f t="shared" si="15"/>
        <v>150.62146128000228</v>
      </c>
      <c r="AP20" s="43">
        <v>2000</v>
      </c>
      <c r="AQ20" s="41">
        <f t="shared" si="0"/>
        <v>-2552.3324051357476</v>
      </c>
    </row>
    <row r="21" spans="1:43" ht="19.5" customHeight="1">
      <c r="A21" s="13">
        <f t="shared" si="16"/>
        <v>17</v>
      </c>
      <c r="B21" s="14">
        <v>314</v>
      </c>
      <c r="C21" s="1" t="s">
        <v>21</v>
      </c>
      <c r="D21" s="20">
        <v>602.20000000000005</v>
      </c>
      <c r="E21" s="19">
        <v>403.76</v>
      </c>
      <c r="F21" s="13">
        <f t="shared" si="17"/>
        <v>17</v>
      </c>
      <c r="G21" s="14">
        <v>314</v>
      </c>
      <c r="H21" s="26" t="s">
        <v>21</v>
      </c>
      <c r="I21" s="27">
        <v>44377</v>
      </c>
      <c r="J21" s="30">
        <v>654.61</v>
      </c>
      <c r="K21" s="24">
        <v>52.41</v>
      </c>
      <c r="L21" s="34">
        <f t="shared" si="1"/>
        <v>62.750768152500001</v>
      </c>
      <c r="M21" s="34">
        <f>L21</f>
        <v>62.750768152500001</v>
      </c>
      <c r="N21" s="34">
        <f t="shared" si="2"/>
        <v>0</v>
      </c>
      <c r="O21" s="34">
        <f t="shared" si="3"/>
        <v>119.22645948975</v>
      </c>
      <c r="P21" s="34">
        <f t="shared" si="4"/>
        <v>0</v>
      </c>
      <c r="Q21" s="34">
        <f t="shared" si="5"/>
        <v>119.22645948975</v>
      </c>
      <c r="R21" s="43"/>
      <c r="S21" s="41">
        <f t="shared" si="6"/>
        <v>522.98645948975002</v>
      </c>
      <c r="T21" s="14">
        <f t="shared" si="18"/>
        <v>17</v>
      </c>
      <c r="U21" s="14">
        <v>314</v>
      </c>
      <c r="V21" s="1" t="s">
        <v>21</v>
      </c>
      <c r="W21" s="42">
        <v>44412</v>
      </c>
      <c r="X21" s="49">
        <v>734.15</v>
      </c>
      <c r="Y21" s="41">
        <f t="shared" si="7"/>
        <v>79.539999999999964</v>
      </c>
      <c r="Z21" s="46">
        <v>68.180000000000007</v>
      </c>
      <c r="AA21" s="46">
        <f t="shared" si="20"/>
        <v>68.180000000000007</v>
      </c>
      <c r="AB21" s="46">
        <f t="shared" si="8"/>
        <v>0</v>
      </c>
      <c r="AC21" s="41">
        <f t="shared" si="9"/>
        <v>134.99640000000002</v>
      </c>
      <c r="AD21" s="41">
        <f t="shared" si="10"/>
        <v>0</v>
      </c>
      <c r="AE21" s="41">
        <f t="shared" si="11"/>
        <v>134.99640000000002</v>
      </c>
      <c r="AF21" s="43">
        <v>600</v>
      </c>
      <c r="AG21" s="41">
        <f t="shared" si="12"/>
        <v>57.982859489750012</v>
      </c>
      <c r="AH21" s="14">
        <f t="shared" si="19"/>
        <v>17</v>
      </c>
      <c r="AI21" s="14">
        <v>314</v>
      </c>
      <c r="AJ21" s="1" t="s">
        <v>21</v>
      </c>
      <c r="AK21" s="42">
        <v>44445</v>
      </c>
      <c r="AL21" s="59">
        <v>800.11</v>
      </c>
      <c r="AM21" s="41">
        <f t="shared" si="13"/>
        <v>65.960000000000036</v>
      </c>
      <c r="AN21" s="41">
        <f t="shared" si="14"/>
        <v>71.322877800000043</v>
      </c>
      <c r="AO21" s="63">
        <f t="shared" si="15"/>
        <v>228.23320896000016</v>
      </c>
      <c r="AP21" s="43"/>
      <c r="AQ21" s="41">
        <f t="shared" si="0"/>
        <v>286.2160684497502</v>
      </c>
    </row>
    <row r="22" spans="1:43" ht="19.5" customHeight="1">
      <c r="A22" s="13">
        <f t="shared" si="16"/>
        <v>18</v>
      </c>
      <c r="B22" s="14">
        <v>316</v>
      </c>
      <c r="C22" s="1" t="s">
        <v>22</v>
      </c>
      <c r="D22" s="20">
        <v>2014.3600000000001</v>
      </c>
      <c r="E22" s="19">
        <v>-656.67</v>
      </c>
      <c r="F22" s="13">
        <f t="shared" si="17"/>
        <v>18</v>
      </c>
      <c r="G22" s="14">
        <v>316</v>
      </c>
      <c r="H22" s="26" t="s">
        <v>22</v>
      </c>
      <c r="I22" s="27">
        <v>44377</v>
      </c>
      <c r="J22" s="30">
        <v>2084.9899999999998</v>
      </c>
      <c r="K22" s="24">
        <v>70.63</v>
      </c>
      <c r="L22" s="34">
        <f t="shared" si="1"/>
        <v>84.565669807500001</v>
      </c>
      <c r="M22" s="34">
        <f>L22</f>
        <v>84.565669807500001</v>
      </c>
      <c r="N22" s="34">
        <f t="shared" si="2"/>
        <v>0</v>
      </c>
      <c r="O22" s="34">
        <f t="shared" si="3"/>
        <v>160.67477263424999</v>
      </c>
      <c r="P22" s="34">
        <f t="shared" si="4"/>
        <v>0</v>
      </c>
      <c r="Q22" s="34">
        <f t="shared" si="5"/>
        <v>160.67477263424999</v>
      </c>
      <c r="R22" s="43"/>
      <c r="S22" s="41">
        <f t="shared" si="6"/>
        <v>-495.99522736575</v>
      </c>
      <c r="T22" s="14">
        <f t="shared" si="18"/>
        <v>18</v>
      </c>
      <c r="U22" s="14">
        <v>316</v>
      </c>
      <c r="V22" s="1" t="s">
        <v>22</v>
      </c>
      <c r="W22" s="42">
        <v>44412</v>
      </c>
      <c r="X22" s="50">
        <v>2160.61</v>
      </c>
      <c r="Y22" s="41">
        <f t="shared" si="7"/>
        <v>75.620000000000346</v>
      </c>
      <c r="Z22" s="46">
        <v>64.819999999999993</v>
      </c>
      <c r="AA22" s="46">
        <f t="shared" si="20"/>
        <v>64.819999999999993</v>
      </c>
      <c r="AB22" s="46">
        <f t="shared" si="8"/>
        <v>0</v>
      </c>
      <c r="AC22" s="41">
        <f t="shared" si="9"/>
        <v>128.34359999999998</v>
      </c>
      <c r="AD22" s="41">
        <f t="shared" si="10"/>
        <v>0</v>
      </c>
      <c r="AE22" s="41">
        <f t="shared" si="11"/>
        <v>128.34359999999998</v>
      </c>
      <c r="AF22" s="43"/>
      <c r="AG22" s="41">
        <f t="shared" si="12"/>
        <v>-367.65162736575002</v>
      </c>
      <c r="AH22" s="14">
        <f t="shared" si="19"/>
        <v>18</v>
      </c>
      <c r="AI22" s="14">
        <v>316</v>
      </c>
      <c r="AJ22" s="1" t="s">
        <v>22</v>
      </c>
      <c r="AK22" s="42">
        <v>44445</v>
      </c>
      <c r="AL22" s="60">
        <v>2229.04</v>
      </c>
      <c r="AM22" s="41">
        <f t="shared" si="13"/>
        <v>68.429999999999836</v>
      </c>
      <c r="AN22" s="41">
        <f t="shared" si="14"/>
        <v>73.993701149999822</v>
      </c>
      <c r="AO22" s="63">
        <f t="shared" si="15"/>
        <v>236.77984367999943</v>
      </c>
      <c r="AP22" s="43"/>
      <c r="AQ22" s="41">
        <f t="shared" si="0"/>
        <v>-130.87178368575059</v>
      </c>
    </row>
    <row r="23" spans="1:43" ht="19.5" customHeight="1">
      <c r="A23" s="13">
        <f t="shared" si="16"/>
        <v>19</v>
      </c>
      <c r="B23" s="14">
        <v>317</v>
      </c>
      <c r="C23" s="1" t="s">
        <v>23</v>
      </c>
      <c r="D23" s="20">
        <v>94394.430000000008</v>
      </c>
      <c r="E23" s="19">
        <v>4359.7299999999996</v>
      </c>
      <c r="F23" s="13">
        <f t="shared" si="17"/>
        <v>19</v>
      </c>
      <c r="G23" s="14">
        <v>317</v>
      </c>
      <c r="H23" s="1" t="s">
        <v>62</v>
      </c>
      <c r="I23" s="27">
        <v>44377</v>
      </c>
      <c r="J23" s="30">
        <v>94549.33</v>
      </c>
      <c r="K23" s="24">
        <v>154.9</v>
      </c>
      <c r="L23" s="34">
        <f t="shared" si="1"/>
        <v>185.46258322500003</v>
      </c>
      <c r="M23" s="24">
        <v>110</v>
      </c>
      <c r="N23" s="34">
        <f t="shared" si="2"/>
        <v>75.462583225000031</v>
      </c>
      <c r="O23" s="34">
        <f t="shared" si="3"/>
        <v>209</v>
      </c>
      <c r="P23" s="34">
        <f t="shared" si="4"/>
        <v>191.18294534887306</v>
      </c>
      <c r="Q23" s="34">
        <f t="shared" si="5"/>
        <v>400.18294534887309</v>
      </c>
      <c r="R23" s="43"/>
      <c r="S23" s="41">
        <f t="shared" si="6"/>
        <v>4759.9129453488731</v>
      </c>
      <c r="T23" s="14">
        <f t="shared" si="18"/>
        <v>19</v>
      </c>
      <c r="U23" s="14">
        <v>317</v>
      </c>
      <c r="V23" s="1" t="s">
        <v>62</v>
      </c>
      <c r="W23" s="42">
        <v>44412</v>
      </c>
      <c r="X23" s="50">
        <v>94638.399999999994</v>
      </c>
      <c r="Y23" s="41">
        <f t="shared" si="7"/>
        <v>89.069999999992433</v>
      </c>
      <c r="Z23" s="46">
        <v>76.349999999999994</v>
      </c>
      <c r="AA23" s="46">
        <f t="shared" si="20"/>
        <v>76.349999999999994</v>
      </c>
      <c r="AB23" s="46">
        <f t="shared" si="8"/>
        <v>0</v>
      </c>
      <c r="AC23" s="41">
        <f t="shared" si="9"/>
        <v>151.17299999999997</v>
      </c>
      <c r="AD23" s="41">
        <f t="shared" si="10"/>
        <v>0</v>
      </c>
      <c r="AE23" s="41">
        <f t="shared" si="11"/>
        <v>151.17299999999997</v>
      </c>
      <c r="AF23" s="43"/>
      <c r="AG23" s="41">
        <f t="shared" si="12"/>
        <v>4911.0859453488729</v>
      </c>
      <c r="AH23" s="14">
        <f t="shared" si="19"/>
        <v>19</v>
      </c>
      <c r="AI23" s="14">
        <v>317</v>
      </c>
      <c r="AJ23" s="1" t="s">
        <v>62</v>
      </c>
      <c r="AK23" s="42">
        <v>44445</v>
      </c>
      <c r="AL23" s="60">
        <v>94784.85</v>
      </c>
      <c r="AM23" s="41">
        <f t="shared" si="13"/>
        <v>146.45000000001164</v>
      </c>
      <c r="AN23" s="41">
        <f t="shared" si="14"/>
        <v>158.35711725001258</v>
      </c>
      <c r="AO23" s="63">
        <f t="shared" si="15"/>
        <v>506.74277520004028</v>
      </c>
      <c r="AP23" s="43"/>
      <c r="AQ23" s="41">
        <f t="shared" si="0"/>
        <v>5417.8287205489132</v>
      </c>
    </row>
    <row r="24" spans="1:43" ht="19.5" customHeight="1">
      <c r="A24" s="13">
        <f t="shared" si="16"/>
        <v>20</v>
      </c>
      <c r="B24" s="14">
        <v>326</v>
      </c>
      <c r="C24" s="1" t="s">
        <v>24</v>
      </c>
      <c r="D24" s="20">
        <v>1022.85</v>
      </c>
      <c r="E24" s="19">
        <v>-314.51</v>
      </c>
      <c r="F24" s="13">
        <f t="shared" si="17"/>
        <v>20</v>
      </c>
      <c r="G24" s="14">
        <v>326</v>
      </c>
      <c r="H24" s="26" t="s">
        <v>24</v>
      </c>
      <c r="I24" s="27">
        <v>44377</v>
      </c>
      <c r="J24" s="30">
        <v>1023.3</v>
      </c>
      <c r="K24" s="24">
        <v>0.45</v>
      </c>
      <c r="L24" s="34">
        <f t="shared" si="1"/>
        <v>0.53878736250000003</v>
      </c>
      <c r="M24" s="34">
        <f>L24</f>
        <v>0.53878736250000003</v>
      </c>
      <c r="N24" s="34">
        <f t="shared" si="2"/>
        <v>0</v>
      </c>
      <c r="O24" s="34">
        <f t="shared" si="3"/>
        <v>1.0236959887500001</v>
      </c>
      <c r="P24" s="34">
        <f t="shared" si="4"/>
        <v>0</v>
      </c>
      <c r="Q24" s="34">
        <f t="shared" si="5"/>
        <v>1.0236959887500001</v>
      </c>
      <c r="R24" s="43">
        <v>500</v>
      </c>
      <c r="S24" s="41">
        <f t="shared" si="6"/>
        <v>-813.48630401125001</v>
      </c>
      <c r="T24" s="14">
        <f t="shared" si="18"/>
        <v>20</v>
      </c>
      <c r="U24" s="14">
        <v>326</v>
      </c>
      <c r="V24" s="1" t="s">
        <v>24</v>
      </c>
      <c r="W24" s="42">
        <v>44412</v>
      </c>
      <c r="X24" s="50">
        <v>1023.31</v>
      </c>
      <c r="Y24" s="41">
        <f t="shared" si="7"/>
        <v>9.9999999999909051E-3</v>
      </c>
      <c r="Z24" s="46">
        <v>0.01</v>
      </c>
      <c r="AA24" s="46">
        <f t="shared" si="20"/>
        <v>0.01</v>
      </c>
      <c r="AB24" s="46">
        <f t="shared" si="8"/>
        <v>0</v>
      </c>
      <c r="AC24" s="41">
        <f t="shared" si="9"/>
        <v>1.9800000000000002E-2</v>
      </c>
      <c r="AD24" s="41">
        <f t="shared" si="10"/>
        <v>0</v>
      </c>
      <c r="AE24" s="41">
        <f t="shared" si="11"/>
        <v>1.9800000000000002E-2</v>
      </c>
      <c r="AF24" s="43"/>
      <c r="AG24" s="41">
        <f t="shared" si="12"/>
        <v>-813.46650401124998</v>
      </c>
      <c r="AH24" s="14">
        <f t="shared" si="19"/>
        <v>20</v>
      </c>
      <c r="AI24" s="14">
        <v>326</v>
      </c>
      <c r="AJ24" s="1" t="s">
        <v>75</v>
      </c>
      <c r="AK24" s="42">
        <v>44445</v>
      </c>
      <c r="AL24" s="60">
        <v>1023.77</v>
      </c>
      <c r="AM24" s="41">
        <f t="shared" si="13"/>
        <v>0.46000000000003638</v>
      </c>
      <c r="AN24" s="41">
        <f t="shared" si="14"/>
        <v>0.49740030000003932</v>
      </c>
      <c r="AO24" s="63">
        <f t="shared" si="15"/>
        <v>1.5916809600001258</v>
      </c>
      <c r="AP24" s="43"/>
      <c r="AQ24" s="41">
        <f t="shared" si="0"/>
        <v>-811.8748230512499</v>
      </c>
    </row>
    <row r="25" spans="1:43" ht="19.5" customHeight="1">
      <c r="A25" s="13">
        <f t="shared" si="16"/>
        <v>21</v>
      </c>
      <c r="B25" s="14">
        <v>345</v>
      </c>
      <c r="C25" s="1" t="s">
        <v>25</v>
      </c>
      <c r="D25" s="20">
        <v>1855.15</v>
      </c>
      <c r="E25" s="19">
        <v>23.82</v>
      </c>
      <c r="F25" s="13">
        <f t="shared" si="17"/>
        <v>21</v>
      </c>
      <c r="G25" s="14">
        <v>345</v>
      </c>
      <c r="H25" s="26" t="s">
        <v>25</v>
      </c>
      <c r="I25" s="27">
        <v>44377</v>
      </c>
      <c r="J25" s="30">
        <v>1855.15</v>
      </c>
      <c r="K25" s="24">
        <v>0</v>
      </c>
      <c r="L25" s="34">
        <f t="shared" si="1"/>
        <v>0</v>
      </c>
      <c r="M25" s="34">
        <f t="shared" ref="M25:M26" si="21">L25</f>
        <v>0</v>
      </c>
      <c r="N25" s="34">
        <f t="shared" si="2"/>
        <v>0</v>
      </c>
      <c r="O25" s="34">
        <f t="shared" si="3"/>
        <v>0</v>
      </c>
      <c r="P25" s="34">
        <f t="shared" si="4"/>
        <v>0</v>
      </c>
      <c r="Q25" s="34">
        <f t="shared" si="5"/>
        <v>0</v>
      </c>
      <c r="R25" s="43"/>
      <c r="S25" s="41">
        <f t="shared" si="6"/>
        <v>23.82</v>
      </c>
      <c r="T25" s="14">
        <f t="shared" si="18"/>
        <v>21</v>
      </c>
      <c r="U25" s="14">
        <v>345</v>
      </c>
      <c r="V25" s="1" t="s">
        <v>25</v>
      </c>
      <c r="W25" s="42">
        <v>44412</v>
      </c>
      <c r="X25" s="50">
        <v>1855.2</v>
      </c>
      <c r="Y25" s="41">
        <f t="shared" si="7"/>
        <v>4.9999999999954525E-2</v>
      </c>
      <c r="Z25" s="46">
        <v>0.04</v>
      </c>
      <c r="AA25" s="46">
        <f t="shared" si="20"/>
        <v>0.04</v>
      </c>
      <c r="AB25" s="46">
        <f t="shared" si="8"/>
        <v>0</v>
      </c>
      <c r="AC25" s="41">
        <f t="shared" si="9"/>
        <v>7.9200000000000007E-2</v>
      </c>
      <c r="AD25" s="41">
        <f t="shared" si="10"/>
        <v>0</v>
      </c>
      <c r="AE25" s="41">
        <f t="shared" si="11"/>
        <v>7.9200000000000007E-2</v>
      </c>
      <c r="AF25" s="43"/>
      <c r="AG25" s="41">
        <f t="shared" si="12"/>
        <v>23.8992</v>
      </c>
      <c r="AH25" s="14">
        <f t="shared" si="19"/>
        <v>21</v>
      </c>
      <c r="AI25" s="14">
        <v>345</v>
      </c>
      <c r="AJ25" s="1" t="s">
        <v>25</v>
      </c>
      <c r="AK25" s="42">
        <v>44445</v>
      </c>
      <c r="AL25" s="60">
        <v>1855.77</v>
      </c>
      <c r="AM25" s="41">
        <f t="shared" si="13"/>
        <v>0.56999999999993634</v>
      </c>
      <c r="AN25" s="41">
        <f t="shared" si="14"/>
        <v>0.61634384999993108</v>
      </c>
      <c r="AO25" s="63">
        <f t="shared" si="15"/>
        <v>1.9723003199997795</v>
      </c>
      <c r="AP25" s="43"/>
      <c r="AQ25" s="41">
        <f t="shared" si="0"/>
        <v>25.871500319999779</v>
      </c>
    </row>
    <row r="26" spans="1:43" ht="19.5" customHeight="1">
      <c r="A26" s="13">
        <f t="shared" si="16"/>
        <v>22</v>
      </c>
      <c r="B26" s="14">
        <v>348</v>
      </c>
      <c r="C26" s="1" t="s">
        <v>26</v>
      </c>
      <c r="D26" s="20">
        <v>51.81</v>
      </c>
      <c r="E26" s="19">
        <v>-131.07</v>
      </c>
      <c r="F26" s="13">
        <f t="shared" si="17"/>
        <v>22</v>
      </c>
      <c r="G26" s="14">
        <v>348</v>
      </c>
      <c r="H26" s="26" t="s">
        <v>26</v>
      </c>
      <c r="I26" s="27">
        <v>44377</v>
      </c>
      <c r="J26" s="30">
        <v>52.4</v>
      </c>
      <c r="K26" s="24">
        <v>0.59</v>
      </c>
      <c r="L26" s="34">
        <f t="shared" si="1"/>
        <v>0.70641009750000006</v>
      </c>
      <c r="M26" s="34">
        <f t="shared" si="21"/>
        <v>0.70641009750000006</v>
      </c>
      <c r="N26" s="34">
        <f t="shared" si="2"/>
        <v>0</v>
      </c>
      <c r="O26" s="34">
        <f t="shared" si="3"/>
        <v>1.34217918525</v>
      </c>
      <c r="P26" s="34">
        <f t="shared" si="4"/>
        <v>0</v>
      </c>
      <c r="Q26" s="34">
        <f t="shared" si="5"/>
        <v>1.34217918525</v>
      </c>
      <c r="R26" s="43"/>
      <c r="S26" s="41">
        <f t="shared" si="6"/>
        <v>-129.72782081475</v>
      </c>
      <c r="T26" s="14">
        <f t="shared" si="18"/>
        <v>22</v>
      </c>
      <c r="U26" s="14">
        <v>348</v>
      </c>
      <c r="V26" s="1" t="s">
        <v>26</v>
      </c>
      <c r="W26" s="42">
        <v>44412</v>
      </c>
      <c r="X26" s="49">
        <v>53.03</v>
      </c>
      <c r="Y26" s="41">
        <f t="shared" si="7"/>
        <v>0.63000000000000256</v>
      </c>
      <c r="Z26" s="46">
        <v>0.54</v>
      </c>
      <c r="AA26" s="46">
        <f>Z26</f>
        <v>0.54</v>
      </c>
      <c r="AB26" s="46">
        <f t="shared" si="8"/>
        <v>0</v>
      </c>
      <c r="AC26" s="41">
        <f t="shared" si="9"/>
        <v>1.0692000000000002</v>
      </c>
      <c r="AD26" s="41">
        <f t="shared" si="10"/>
        <v>0</v>
      </c>
      <c r="AE26" s="41">
        <f t="shared" si="11"/>
        <v>1.0692000000000002</v>
      </c>
      <c r="AF26" s="43"/>
      <c r="AG26" s="41">
        <f t="shared" si="12"/>
        <v>-128.65862081475001</v>
      </c>
      <c r="AH26" s="14">
        <f t="shared" si="19"/>
        <v>22</v>
      </c>
      <c r="AI26" s="14">
        <v>348</v>
      </c>
      <c r="AJ26" s="1" t="s">
        <v>26</v>
      </c>
      <c r="AK26" s="42">
        <v>44445</v>
      </c>
      <c r="AL26" s="59">
        <v>53.47</v>
      </c>
      <c r="AM26" s="41">
        <f t="shared" si="13"/>
        <v>0.43999999999999773</v>
      </c>
      <c r="AN26" s="41">
        <f t="shared" si="14"/>
        <v>0.47577419999999754</v>
      </c>
      <c r="AO26" s="63">
        <f t="shared" si="15"/>
        <v>1.5224774399999923</v>
      </c>
      <c r="AP26" s="43"/>
      <c r="AQ26" s="41">
        <f t="shared" si="0"/>
        <v>-127.13614337475002</v>
      </c>
    </row>
    <row r="27" spans="1:43" ht="19.5" customHeight="1">
      <c r="A27" s="13">
        <f t="shared" si="16"/>
        <v>23</v>
      </c>
      <c r="B27" s="14">
        <v>360</v>
      </c>
      <c r="C27" s="1" t="s">
        <v>27</v>
      </c>
      <c r="D27" s="20">
        <v>16179.99</v>
      </c>
      <c r="E27" s="19">
        <v>2108.1799999999998</v>
      </c>
      <c r="F27" s="13">
        <f t="shared" si="17"/>
        <v>23</v>
      </c>
      <c r="G27" s="14">
        <v>360</v>
      </c>
      <c r="H27" s="26" t="s">
        <v>27</v>
      </c>
      <c r="I27" s="27">
        <v>44377</v>
      </c>
      <c r="J27" s="30">
        <v>16559.88</v>
      </c>
      <c r="K27" s="24">
        <v>379.89</v>
      </c>
      <c r="L27" s="34">
        <f t="shared" si="1"/>
        <v>454.84429142250002</v>
      </c>
      <c r="M27" s="24">
        <v>110</v>
      </c>
      <c r="N27" s="34">
        <f t="shared" si="2"/>
        <v>344.84429142250002</v>
      </c>
      <c r="O27" s="34">
        <f t="shared" si="3"/>
        <v>209</v>
      </c>
      <c r="P27" s="34">
        <f t="shared" si="4"/>
        <v>873.65611543307534</v>
      </c>
      <c r="Q27" s="34">
        <f t="shared" si="5"/>
        <v>1082.6561154330752</v>
      </c>
      <c r="R27" s="43">
        <v>3000</v>
      </c>
      <c r="S27" s="41">
        <f t="shared" si="6"/>
        <v>190.83611543307507</v>
      </c>
      <c r="T27" s="14">
        <f t="shared" si="18"/>
        <v>23</v>
      </c>
      <c r="U27" s="14">
        <v>360</v>
      </c>
      <c r="V27" s="1" t="s">
        <v>27</v>
      </c>
      <c r="W27" s="42">
        <v>44412</v>
      </c>
      <c r="X27" s="50">
        <v>16983.509999999998</v>
      </c>
      <c r="Y27" s="41">
        <f t="shared" si="7"/>
        <v>423.62999999999738</v>
      </c>
      <c r="Z27" s="46">
        <v>363.13</v>
      </c>
      <c r="AA27" s="46">
        <v>110</v>
      </c>
      <c r="AB27" s="46">
        <f t="shared" si="8"/>
        <v>253.13</v>
      </c>
      <c r="AC27" s="41">
        <f t="shared" si="9"/>
        <v>217.8</v>
      </c>
      <c r="AD27" s="41">
        <f t="shared" si="10"/>
        <v>596.26619348999998</v>
      </c>
      <c r="AE27" s="41">
        <f t="shared" si="11"/>
        <v>814.06619348999993</v>
      </c>
      <c r="AF27" s="43">
        <v>3000</v>
      </c>
      <c r="AG27" s="41">
        <f t="shared" si="12"/>
        <v>-1995.097691076925</v>
      </c>
      <c r="AH27" s="14">
        <f t="shared" si="19"/>
        <v>23</v>
      </c>
      <c r="AI27" s="14">
        <v>360</v>
      </c>
      <c r="AJ27" s="1" t="s">
        <v>27</v>
      </c>
      <c r="AK27" s="42">
        <v>44445</v>
      </c>
      <c r="AL27" s="60">
        <v>17261.990000000002</v>
      </c>
      <c r="AM27" s="41">
        <f t="shared" si="13"/>
        <v>278.4800000000032</v>
      </c>
      <c r="AN27" s="41">
        <f t="shared" si="14"/>
        <v>301.12181640000347</v>
      </c>
      <c r="AO27" s="63">
        <f t="shared" si="15"/>
        <v>963.58981248001112</v>
      </c>
      <c r="AP27" s="43"/>
      <c r="AQ27" s="41">
        <f t="shared" si="0"/>
        <v>-1031.507878596914</v>
      </c>
    </row>
    <row r="28" spans="1:43" ht="19.5" customHeight="1">
      <c r="A28" s="13">
        <f t="shared" si="16"/>
        <v>24</v>
      </c>
      <c r="B28" s="14">
        <v>39</v>
      </c>
      <c r="C28" s="1" t="s">
        <v>28</v>
      </c>
      <c r="D28" s="20">
        <v>18000.330000000002</v>
      </c>
      <c r="E28" s="19">
        <v>5840.43</v>
      </c>
      <c r="F28" s="13">
        <f t="shared" si="17"/>
        <v>24</v>
      </c>
      <c r="G28" s="14">
        <v>39</v>
      </c>
      <c r="H28" s="26" t="s">
        <v>28</v>
      </c>
      <c r="I28" s="27">
        <v>44377</v>
      </c>
      <c r="J28" s="30">
        <v>18108.64</v>
      </c>
      <c r="K28" s="24">
        <v>108.31</v>
      </c>
      <c r="L28" s="34">
        <f t="shared" si="1"/>
        <v>129.6801316275</v>
      </c>
      <c r="M28" s="24">
        <v>110</v>
      </c>
      <c r="N28" s="34">
        <f t="shared" si="2"/>
        <v>19.680131627500003</v>
      </c>
      <c r="O28" s="34">
        <f t="shared" si="3"/>
        <v>209</v>
      </c>
      <c r="P28" s="34">
        <f t="shared" si="4"/>
        <v>49.859219875638708</v>
      </c>
      <c r="Q28" s="34">
        <f t="shared" si="5"/>
        <v>258.8592198756387</v>
      </c>
      <c r="R28" s="43">
        <v>5000</v>
      </c>
      <c r="S28" s="41">
        <f t="shared" si="6"/>
        <v>1099.289219875639</v>
      </c>
      <c r="T28" s="14">
        <f t="shared" si="18"/>
        <v>24</v>
      </c>
      <c r="U28" s="14">
        <v>39</v>
      </c>
      <c r="V28" s="1" t="s">
        <v>28</v>
      </c>
      <c r="W28" s="42">
        <v>44412</v>
      </c>
      <c r="X28" s="50">
        <v>18281.21</v>
      </c>
      <c r="Y28" s="41">
        <f t="shared" si="7"/>
        <v>172.56999999999971</v>
      </c>
      <c r="Z28" s="46">
        <v>147.93</v>
      </c>
      <c r="AA28" s="46">
        <v>110</v>
      </c>
      <c r="AB28" s="46">
        <f t="shared" si="8"/>
        <v>37.930000000000007</v>
      </c>
      <c r="AC28" s="41">
        <f t="shared" si="9"/>
        <v>217.8</v>
      </c>
      <c r="AD28" s="41">
        <f t="shared" si="10"/>
        <v>89.346883890000015</v>
      </c>
      <c r="AE28" s="41">
        <f t="shared" si="11"/>
        <v>307.14688389000003</v>
      </c>
      <c r="AF28" s="43">
        <v>5000</v>
      </c>
      <c r="AG28" s="41">
        <f t="shared" si="12"/>
        <v>-3593.563896234361</v>
      </c>
      <c r="AH28" s="14">
        <f t="shared" si="19"/>
        <v>24</v>
      </c>
      <c r="AI28" s="14">
        <v>39</v>
      </c>
      <c r="AJ28" s="1" t="s">
        <v>28</v>
      </c>
      <c r="AK28" s="42">
        <v>44445</v>
      </c>
      <c r="AL28" s="60">
        <v>18569.62</v>
      </c>
      <c r="AM28" s="41">
        <f t="shared" si="13"/>
        <v>288.40999999999985</v>
      </c>
      <c r="AN28" s="41">
        <f t="shared" si="14"/>
        <v>311.85917504999981</v>
      </c>
      <c r="AO28" s="63">
        <f t="shared" si="15"/>
        <v>997.9493601599994</v>
      </c>
      <c r="AP28" s="43"/>
      <c r="AQ28" s="41">
        <f t="shared" si="0"/>
        <v>-2595.6145360743617</v>
      </c>
    </row>
    <row r="29" spans="1:43" ht="19.5" customHeight="1">
      <c r="A29" s="13">
        <f t="shared" si="16"/>
        <v>25</v>
      </c>
      <c r="B29" s="14">
        <v>400</v>
      </c>
      <c r="C29" s="1" t="s">
        <v>29</v>
      </c>
      <c r="D29" s="20">
        <v>164891</v>
      </c>
      <c r="E29" s="19">
        <v>23593.81</v>
      </c>
      <c r="F29" s="13">
        <f t="shared" si="17"/>
        <v>25</v>
      </c>
      <c r="G29" s="14">
        <v>400</v>
      </c>
      <c r="H29" s="1" t="s">
        <v>58</v>
      </c>
      <c r="I29" s="27">
        <v>44377</v>
      </c>
      <c r="J29" s="30">
        <v>165488.03</v>
      </c>
      <c r="K29" s="24">
        <v>597.03</v>
      </c>
      <c r="L29" s="34">
        <f t="shared" si="1"/>
        <v>714.82715340750008</v>
      </c>
      <c r="M29" s="24">
        <v>110</v>
      </c>
      <c r="N29" s="34">
        <f t="shared" si="2"/>
        <v>604.82715340750008</v>
      </c>
      <c r="O29" s="34">
        <f t="shared" si="3"/>
        <v>209</v>
      </c>
      <c r="P29" s="34">
        <f t="shared" si="4"/>
        <v>1532.3174966148333</v>
      </c>
      <c r="Q29" s="34">
        <f t="shared" si="5"/>
        <v>1741.3174966148333</v>
      </c>
      <c r="R29" s="43">
        <v>17100</v>
      </c>
      <c r="S29" s="41">
        <f t="shared" si="6"/>
        <v>8235.1274966148339</v>
      </c>
      <c r="T29" s="14">
        <f t="shared" si="18"/>
        <v>25</v>
      </c>
      <c r="U29" s="14">
        <v>400</v>
      </c>
      <c r="V29" s="1" t="s">
        <v>58</v>
      </c>
      <c r="W29" s="42">
        <v>44412</v>
      </c>
      <c r="X29" s="50">
        <v>166074.69</v>
      </c>
      <c r="Y29" s="41">
        <f t="shared" si="7"/>
        <v>586.66000000000349</v>
      </c>
      <c r="Z29" s="46">
        <v>502.88</v>
      </c>
      <c r="AA29" s="46">
        <v>110</v>
      </c>
      <c r="AB29" s="46">
        <f t="shared" si="8"/>
        <v>392.88</v>
      </c>
      <c r="AC29" s="41">
        <f t="shared" si="9"/>
        <v>217.8</v>
      </c>
      <c r="AD29" s="41">
        <f t="shared" si="10"/>
        <v>925.45752024000001</v>
      </c>
      <c r="AE29" s="41">
        <f t="shared" si="11"/>
        <v>1143.2575202400001</v>
      </c>
      <c r="AF29" s="43">
        <v>10000</v>
      </c>
      <c r="AG29" s="41">
        <f t="shared" si="12"/>
        <v>-621.61498314516575</v>
      </c>
      <c r="AH29" s="14">
        <f t="shared" si="19"/>
        <v>25</v>
      </c>
      <c r="AI29" s="14">
        <v>400</v>
      </c>
      <c r="AJ29" s="1" t="s">
        <v>58</v>
      </c>
      <c r="AK29" s="42">
        <v>44445</v>
      </c>
      <c r="AL29" s="60">
        <v>166948.49</v>
      </c>
      <c r="AM29" s="41">
        <f t="shared" si="13"/>
        <v>873.79999999998836</v>
      </c>
      <c r="AN29" s="41">
        <f>AM29*1.08131</f>
        <v>944.84867799998744</v>
      </c>
      <c r="AO29" s="63">
        <f t="shared" si="15"/>
        <v>3023.5157695999601</v>
      </c>
      <c r="AP29" s="43"/>
      <c r="AQ29" s="41">
        <f t="shared" si="0"/>
        <v>2401.9007864547943</v>
      </c>
    </row>
    <row r="30" spans="1:43" ht="19.5" customHeight="1">
      <c r="A30" s="13">
        <f t="shared" si="16"/>
        <v>26</v>
      </c>
      <c r="B30" s="14">
        <v>405</v>
      </c>
      <c r="C30" s="1" t="s">
        <v>30</v>
      </c>
      <c r="D30" s="20">
        <v>6531.6</v>
      </c>
      <c r="E30" s="19">
        <v>1010.94</v>
      </c>
      <c r="F30" s="13">
        <f t="shared" si="17"/>
        <v>26</v>
      </c>
      <c r="G30" s="14">
        <v>405</v>
      </c>
      <c r="H30" s="26" t="s">
        <v>30</v>
      </c>
      <c r="I30" s="27">
        <v>44377</v>
      </c>
      <c r="J30" s="30">
        <v>6650.37</v>
      </c>
      <c r="K30" s="24">
        <v>118.77</v>
      </c>
      <c r="L30" s="34">
        <f t="shared" si="1"/>
        <v>142.20394454250001</v>
      </c>
      <c r="M30" s="24">
        <v>110</v>
      </c>
      <c r="N30" s="34">
        <f t="shared" si="2"/>
        <v>32.203944542500011</v>
      </c>
      <c r="O30" s="34">
        <f t="shared" si="3"/>
        <v>209</v>
      </c>
      <c r="P30" s="34">
        <f t="shared" si="4"/>
        <v>81.588049419532922</v>
      </c>
      <c r="Q30" s="34">
        <f t="shared" si="5"/>
        <v>290.58804941953292</v>
      </c>
      <c r="R30" s="43">
        <v>2000</v>
      </c>
      <c r="S30" s="41">
        <f t="shared" si="6"/>
        <v>-698.47195058046691</v>
      </c>
      <c r="T30" s="14">
        <f t="shared" si="18"/>
        <v>26</v>
      </c>
      <c r="U30" s="14">
        <v>405</v>
      </c>
      <c r="V30" s="1" t="s">
        <v>30</v>
      </c>
      <c r="W30" s="42">
        <v>44412</v>
      </c>
      <c r="X30" s="50">
        <v>6840.82</v>
      </c>
      <c r="Y30" s="41">
        <f t="shared" si="7"/>
        <v>190.44999999999982</v>
      </c>
      <c r="Z30" s="46">
        <v>163.25</v>
      </c>
      <c r="AA30" s="46">
        <v>110</v>
      </c>
      <c r="AB30" s="46">
        <f t="shared" si="8"/>
        <v>53.25</v>
      </c>
      <c r="AC30" s="41">
        <f t="shared" si="9"/>
        <v>217.8</v>
      </c>
      <c r="AD30" s="41">
        <f t="shared" si="10"/>
        <v>125.43426225</v>
      </c>
      <c r="AE30" s="41">
        <f t="shared" si="11"/>
        <v>343.23426225000003</v>
      </c>
      <c r="AF30" s="43"/>
      <c r="AG30" s="41">
        <f t="shared" si="12"/>
        <v>-355.23768833046688</v>
      </c>
      <c r="AH30" s="14">
        <f t="shared" si="19"/>
        <v>26</v>
      </c>
      <c r="AI30" s="14">
        <v>405</v>
      </c>
      <c r="AJ30" s="1" t="s">
        <v>30</v>
      </c>
      <c r="AK30" s="42">
        <v>44445</v>
      </c>
      <c r="AL30" s="60">
        <v>7048.23</v>
      </c>
      <c r="AM30" s="41">
        <f t="shared" si="13"/>
        <v>207.40999999999985</v>
      </c>
      <c r="AN30" s="41">
        <f t="shared" si="14"/>
        <v>224.27347004999984</v>
      </c>
      <c r="AO30" s="63">
        <f t="shared" si="15"/>
        <v>717.67510415999959</v>
      </c>
      <c r="AP30" s="43"/>
      <c r="AQ30" s="41">
        <f t="shared" si="0"/>
        <v>362.43741582953271</v>
      </c>
    </row>
    <row r="31" spans="1:43" ht="19.5" customHeight="1">
      <c r="A31" s="13">
        <f t="shared" si="16"/>
        <v>27</v>
      </c>
      <c r="B31" s="14">
        <v>41</v>
      </c>
      <c r="C31" s="1" t="s">
        <v>31</v>
      </c>
      <c r="D31" s="20">
        <v>738.89</v>
      </c>
      <c r="E31" s="19">
        <v>89.63</v>
      </c>
      <c r="F31" s="13">
        <f t="shared" si="17"/>
        <v>27</v>
      </c>
      <c r="G31" s="14">
        <v>41</v>
      </c>
      <c r="H31" s="26" t="s">
        <v>31</v>
      </c>
      <c r="I31" s="27">
        <v>44377</v>
      </c>
      <c r="J31" s="30">
        <v>799.77</v>
      </c>
      <c r="K31" s="24">
        <v>60.88</v>
      </c>
      <c r="L31" s="34">
        <f t="shared" si="1"/>
        <v>72.891943620000006</v>
      </c>
      <c r="M31" s="34">
        <f>L31</f>
        <v>72.891943620000006</v>
      </c>
      <c r="N31" s="34">
        <f t="shared" si="2"/>
        <v>0</v>
      </c>
      <c r="O31" s="34">
        <f t="shared" si="3"/>
        <v>138.494692878</v>
      </c>
      <c r="P31" s="34">
        <f t="shared" si="4"/>
        <v>0</v>
      </c>
      <c r="Q31" s="34">
        <f t="shared" si="5"/>
        <v>138.494692878</v>
      </c>
      <c r="R31" s="43"/>
      <c r="S31" s="41">
        <f t="shared" si="6"/>
        <v>228.12469287799999</v>
      </c>
      <c r="T31" s="14">
        <f t="shared" si="18"/>
        <v>27</v>
      </c>
      <c r="U31" s="14">
        <v>41</v>
      </c>
      <c r="V31" s="1" t="s">
        <v>31</v>
      </c>
      <c r="W31" s="42">
        <v>44412</v>
      </c>
      <c r="X31" s="49">
        <v>846.46</v>
      </c>
      <c r="Y31" s="41">
        <f t="shared" si="7"/>
        <v>46.690000000000055</v>
      </c>
      <c r="Z31" s="46">
        <v>40.020000000000003</v>
      </c>
      <c r="AA31" s="46">
        <f>Z31</f>
        <v>40.020000000000003</v>
      </c>
      <c r="AB31" s="46">
        <f t="shared" si="8"/>
        <v>0</v>
      </c>
      <c r="AC31" s="41">
        <f t="shared" si="9"/>
        <v>79.23960000000001</v>
      </c>
      <c r="AD31" s="41">
        <f t="shared" si="10"/>
        <v>0</v>
      </c>
      <c r="AE31" s="41">
        <f t="shared" si="11"/>
        <v>79.23960000000001</v>
      </c>
      <c r="AF31" s="43">
        <v>1000</v>
      </c>
      <c r="AG31" s="41">
        <f t="shared" si="12"/>
        <v>-692.63570712199999</v>
      </c>
      <c r="AH31" s="14">
        <f t="shared" si="19"/>
        <v>27</v>
      </c>
      <c r="AI31" s="14">
        <v>41</v>
      </c>
      <c r="AJ31" s="1" t="s">
        <v>31</v>
      </c>
      <c r="AK31" s="42">
        <v>44445</v>
      </c>
      <c r="AL31" s="59">
        <v>875.3</v>
      </c>
      <c r="AM31" s="41">
        <f t="shared" si="13"/>
        <v>28.839999999999918</v>
      </c>
      <c r="AN31" s="41">
        <f t="shared" si="14"/>
        <v>31.184836199999911</v>
      </c>
      <c r="AO31" s="63">
        <f t="shared" si="15"/>
        <v>99.79147583999972</v>
      </c>
      <c r="AP31" s="43"/>
      <c r="AQ31" s="41">
        <f t="shared" si="0"/>
        <v>-592.84423128200024</v>
      </c>
    </row>
    <row r="32" spans="1:43" ht="19.5" customHeight="1">
      <c r="A32" s="13">
        <f t="shared" si="16"/>
        <v>28</v>
      </c>
      <c r="B32" s="14">
        <v>42</v>
      </c>
      <c r="C32" s="1" t="s">
        <v>32</v>
      </c>
      <c r="D32" s="20">
        <v>725.48</v>
      </c>
      <c r="E32" s="19">
        <v>400.97</v>
      </c>
      <c r="F32" s="13">
        <f t="shared" si="17"/>
        <v>28</v>
      </c>
      <c r="G32" s="14">
        <v>42</v>
      </c>
      <c r="H32" s="26" t="s">
        <v>32</v>
      </c>
      <c r="I32" s="27">
        <v>44377</v>
      </c>
      <c r="J32" s="30">
        <v>816.64</v>
      </c>
      <c r="K32" s="24">
        <v>91.16</v>
      </c>
      <c r="L32" s="34">
        <f t="shared" si="1"/>
        <v>109.14634659000001</v>
      </c>
      <c r="M32" s="34">
        <f t="shared" ref="M32:M33" si="22">L32</f>
        <v>109.14634659000001</v>
      </c>
      <c r="N32" s="34">
        <f t="shared" si="2"/>
        <v>0</v>
      </c>
      <c r="O32" s="34">
        <f t="shared" si="3"/>
        <v>207.37805852100001</v>
      </c>
      <c r="P32" s="34">
        <f t="shared" si="4"/>
        <v>0</v>
      </c>
      <c r="Q32" s="34">
        <f t="shared" si="5"/>
        <v>207.37805852100001</v>
      </c>
      <c r="R32" s="43"/>
      <c r="S32" s="41">
        <f t="shared" si="6"/>
        <v>608.34805852099998</v>
      </c>
      <c r="T32" s="14">
        <f t="shared" si="18"/>
        <v>28</v>
      </c>
      <c r="U32" s="14">
        <v>42</v>
      </c>
      <c r="V32" s="1" t="s">
        <v>32</v>
      </c>
      <c r="W32" s="42">
        <v>44412</v>
      </c>
      <c r="X32" s="49">
        <v>919.6</v>
      </c>
      <c r="Y32" s="41">
        <f t="shared" si="7"/>
        <v>102.96000000000004</v>
      </c>
      <c r="Z32" s="46">
        <v>88.26</v>
      </c>
      <c r="AA32" s="46">
        <f t="shared" ref="AA32:AA34" si="23">Z32</f>
        <v>88.26</v>
      </c>
      <c r="AB32" s="46">
        <f t="shared" si="8"/>
        <v>0</v>
      </c>
      <c r="AC32" s="41">
        <f t="shared" si="9"/>
        <v>174.75480000000002</v>
      </c>
      <c r="AD32" s="41">
        <f t="shared" si="10"/>
        <v>0</v>
      </c>
      <c r="AE32" s="41">
        <f t="shared" si="11"/>
        <v>174.75480000000002</v>
      </c>
      <c r="AF32" s="43">
        <v>400</v>
      </c>
      <c r="AG32" s="41">
        <f t="shared" si="12"/>
        <v>383.10285852100003</v>
      </c>
      <c r="AH32" s="14">
        <f t="shared" si="19"/>
        <v>28</v>
      </c>
      <c r="AI32" s="14">
        <v>42</v>
      </c>
      <c r="AJ32" s="1" t="s">
        <v>32</v>
      </c>
      <c r="AK32" s="42">
        <v>44445</v>
      </c>
      <c r="AL32" s="59">
        <v>987.16</v>
      </c>
      <c r="AM32" s="41">
        <f t="shared" si="13"/>
        <v>67.559999999999945</v>
      </c>
      <c r="AN32" s="41">
        <f t="shared" si="14"/>
        <v>73.052965799999939</v>
      </c>
      <c r="AO32" s="63">
        <f t="shared" si="15"/>
        <v>233.76949055999981</v>
      </c>
      <c r="AP32" s="43"/>
      <c r="AQ32" s="41">
        <f t="shared" si="0"/>
        <v>616.87234908099981</v>
      </c>
    </row>
    <row r="33" spans="1:43" ht="19.5" customHeight="1">
      <c r="A33" s="13">
        <f t="shared" si="16"/>
        <v>29</v>
      </c>
      <c r="B33" s="14">
        <v>91</v>
      </c>
      <c r="C33" s="1" t="s">
        <v>33</v>
      </c>
      <c r="D33" s="20">
        <v>1157.94</v>
      </c>
      <c r="E33" s="19">
        <v>-93.72</v>
      </c>
      <c r="F33" s="13">
        <f t="shared" si="17"/>
        <v>29</v>
      </c>
      <c r="G33" s="14">
        <v>91</v>
      </c>
      <c r="H33" s="26" t="s">
        <v>33</v>
      </c>
      <c r="I33" s="27">
        <v>44377</v>
      </c>
      <c r="J33" s="30">
        <v>1201.8</v>
      </c>
      <c r="K33" s="24">
        <v>43.86</v>
      </c>
      <c r="L33" s="34">
        <f t="shared" si="1"/>
        <v>52.513808265000002</v>
      </c>
      <c r="M33" s="34">
        <f t="shared" si="22"/>
        <v>52.513808265000002</v>
      </c>
      <c r="N33" s="34">
        <f t="shared" si="2"/>
        <v>0</v>
      </c>
      <c r="O33" s="34">
        <f t="shared" si="3"/>
        <v>99.776235703499992</v>
      </c>
      <c r="P33" s="34">
        <f t="shared" si="4"/>
        <v>0</v>
      </c>
      <c r="Q33" s="34">
        <f t="shared" si="5"/>
        <v>99.776235703499992</v>
      </c>
      <c r="R33" s="43"/>
      <c r="S33" s="41">
        <f t="shared" si="6"/>
        <v>6.0562357034999934</v>
      </c>
      <c r="T33" s="14">
        <f t="shared" si="18"/>
        <v>29</v>
      </c>
      <c r="U33" s="14">
        <v>91</v>
      </c>
      <c r="V33" s="1" t="s">
        <v>33</v>
      </c>
      <c r="W33" s="42">
        <v>44412</v>
      </c>
      <c r="X33" s="50">
        <v>1288.23</v>
      </c>
      <c r="Y33" s="41">
        <f t="shared" si="7"/>
        <v>86.430000000000064</v>
      </c>
      <c r="Z33" s="46">
        <v>74.09</v>
      </c>
      <c r="AA33" s="46">
        <f t="shared" si="23"/>
        <v>74.09</v>
      </c>
      <c r="AB33" s="46">
        <f t="shared" si="8"/>
        <v>0</v>
      </c>
      <c r="AC33" s="41">
        <f t="shared" si="9"/>
        <v>146.69820000000001</v>
      </c>
      <c r="AD33" s="41">
        <f t="shared" si="10"/>
        <v>0</v>
      </c>
      <c r="AE33" s="41">
        <f t="shared" si="11"/>
        <v>146.69820000000001</v>
      </c>
      <c r="AF33" s="43"/>
      <c r="AG33" s="41">
        <f t="shared" si="12"/>
        <v>152.75443570350001</v>
      </c>
      <c r="AH33" s="14">
        <f t="shared" si="19"/>
        <v>29</v>
      </c>
      <c r="AI33" s="14">
        <v>91</v>
      </c>
      <c r="AJ33" s="1" t="s">
        <v>33</v>
      </c>
      <c r="AK33" s="42">
        <v>44445</v>
      </c>
      <c r="AL33" s="60">
        <v>1354.42</v>
      </c>
      <c r="AM33" s="41">
        <f t="shared" si="13"/>
        <v>66.190000000000055</v>
      </c>
      <c r="AN33" s="41">
        <f t="shared" si="14"/>
        <v>71.571577950000062</v>
      </c>
      <c r="AO33" s="63">
        <f t="shared" si="15"/>
        <v>229.02904944000022</v>
      </c>
      <c r="AP33" s="43"/>
      <c r="AQ33" s="41">
        <f t="shared" si="0"/>
        <v>381.78348514350023</v>
      </c>
    </row>
    <row r="34" spans="1:43" ht="19.5" customHeight="1">
      <c r="A34" s="13">
        <f t="shared" si="16"/>
        <v>30</v>
      </c>
      <c r="B34" s="14">
        <v>159</v>
      </c>
      <c r="C34" s="1" t="s">
        <v>34</v>
      </c>
      <c r="D34" s="20">
        <v>5.83</v>
      </c>
      <c r="E34" s="19">
        <v>15.71</v>
      </c>
      <c r="F34" s="13">
        <f t="shared" si="17"/>
        <v>30</v>
      </c>
      <c r="G34" s="14">
        <v>159</v>
      </c>
      <c r="H34" s="26" t="s">
        <v>34</v>
      </c>
      <c r="I34" s="27">
        <v>44377</v>
      </c>
      <c r="J34" s="30">
        <v>9.15</v>
      </c>
      <c r="K34" s="24">
        <v>3.32</v>
      </c>
      <c r="L34" s="34">
        <f t="shared" si="1"/>
        <v>3.97505343</v>
      </c>
      <c r="M34" s="34">
        <f>L34</f>
        <v>3.97505343</v>
      </c>
      <c r="N34" s="34">
        <f t="shared" si="2"/>
        <v>0</v>
      </c>
      <c r="O34" s="34">
        <f t="shared" si="3"/>
        <v>7.5526015169999994</v>
      </c>
      <c r="P34" s="34">
        <f t="shared" si="4"/>
        <v>0</v>
      </c>
      <c r="Q34" s="34">
        <f t="shared" si="5"/>
        <v>7.5526015169999994</v>
      </c>
      <c r="R34" s="43"/>
      <c r="S34" s="41">
        <f t="shared" si="6"/>
        <v>23.262601517</v>
      </c>
      <c r="T34" s="14">
        <f t="shared" si="18"/>
        <v>30</v>
      </c>
      <c r="U34" s="14">
        <v>159</v>
      </c>
      <c r="V34" s="1" t="s">
        <v>34</v>
      </c>
      <c r="W34" s="42">
        <v>44412</v>
      </c>
      <c r="X34" s="49">
        <v>11.32</v>
      </c>
      <c r="Y34" s="41">
        <f t="shared" si="7"/>
        <v>2.17</v>
      </c>
      <c r="Z34" s="46">
        <v>1.86</v>
      </c>
      <c r="AA34" s="46">
        <f t="shared" si="23"/>
        <v>1.86</v>
      </c>
      <c r="AB34" s="46">
        <f t="shared" si="8"/>
        <v>0</v>
      </c>
      <c r="AC34" s="41">
        <f t="shared" si="9"/>
        <v>3.6828000000000003</v>
      </c>
      <c r="AD34" s="41">
        <f t="shared" si="10"/>
        <v>0</v>
      </c>
      <c r="AE34" s="41">
        <f t="shared" si="11"/>
        <v>3.6828000000000003</v>
      </c>
      <c r="AF34" s="43"/>
      <c r="AG34" s="41">
        <f t="shared" si="12"/>
        <v>26.945401517000001</v>
      </c>
      <c r="AH34" s="14">
        <f t="shared" si="19"/>
        <v>30</v>
      </c>
      <c r="AI34" s="14">
        <v>159</v>
      </c>
      <c r="AJ34" s="1" t="s">
        <v>34</v>
      </c>
      <c r="AK34" s="42">
        <v>44445</v>
      </c>
      <c r="AL34" s="59">
        <v>29.49</v>
      </c>
      <c r="AM34" s="41">
        <f t="shared" si="13"/>
        <v>18.169999999999998</v>
      </c>
      <c r="AN34" s="41">
        <f t="shared" si="14"/>
        <v>19.647311849999998</v>
      </c>
      <c r="AO34" s="63">
        <f t="shared" si="15"/>
        <v>62.871397919999993</v>
      </c>
      <c r="AP34" s="43"/>
      <c r="AQ34" s="41">
        <f t="shared" si="0"/>
        <v>89.816799436999986</v>
      </c>
    </row>
    <row r="35" spans="1:43" ht="19.5" customHeight="1">
      <c r="A35" s="13">
        <f t="shared" si="16"/>
        <v>31</v>
      </c>
      <c r="B35" s="14">
        <v>88</v>
      </c>
      <c r="C35" s="1" t="s">
        <v>35</v>
      </c>
      <c r="D35" s="20">
        <v>7418.88</v>
      </c>
      <c r="E35" s="19">
        <v>6713</v>
      </c>
      <c r="F35" s="13">
        <f t="shared" si="17"/>
        <v>31</v>
      </c>
      <c r="G35" s="14">
        <v>88</v>
      </c>
      <c r="H35" s="26" t="s">
        <v>35</v>
      </c>
      <c r="I35" s="27">
        <v>44377</v>
      </c>
      <c r="J35" s="30">
        <v>7544.63</v>
      </c>
      <c r="K35" s="24">
        <v>125.75</v>
      </c>
      <c r="L35" s="34">
        <f t="shared" si="1"/>
        <v>150.56113518750001</v>
      </c>
      <c r="M35" s="24">
        <v>110</v>
      </c>
      <c r="N35" s="34">
        <f t="shared" si="2"/>
        <v>40.561135187500014</v>
      </c>
      <c r="O35" s="34">
        <f t="shared" si="3"/>
        <v>209</v>
      </c>
      <c r="P35" s="34">
        <f t="shared" si="4"/>
        <v>102.76082477482754</v>
      </c>
      <c r="Q35" s="34">
        <f t="shared" si="5"/>
        <v>311.76082477482754</v>
      </c>
      <c r="R35" s="43">
        <f>710+5500</f>
        <v>6210</v>
      </c>
      <c r="S35" s="41">
        <f t="shared" si="6"/>
        <v>814.7608247748276</v>
      </c>
      <c r="T35" s="14">
        <f t="shared" si="18"/>
        <v>31</v>
      </c>
      <c r="U35" s="14">
        <v>88</v>
      </c>
      <c r="V35" s="1" t="s">
        <v>35</v>
      </c>
      <c r="W35" s="42">
        <v>44412</v>
      </c>
      <c r="X35" s="50">
        <v>7914.12</v>
      </c>
      <c r="Y35" s="41">
        <f t="shared" si="7"/>
        <v>369.48999999999978</v>
      </c>
      <c r="Z35" s="46">
        <v>316.73</v>
      </c>
      <c r="AA35" s="46">
        <v>110</v>
      </c>
      <c r="AB35" s="46">
        <f t="shared" si="8"/>
        <v>206.73000000000002</v>
      </c>
      <c r="AC35" s="41">
        <f t="shared" si="9"/>
        <v>217.8</v>
      </c>
      <c r="AD35" s="41">
        <f t="shared" si="10"/>
        <v>486.96760629000005</v>
      </c>
      <c r="AE35" s="41">
        <f t="shared" si="11"/>
        <v>704.76760629</v>
      </c>
      <c r="AF35" s="43"/>
      <c r="AG35" s="41">
        <f t="shared" si="12"/>
        <v>1519.5284310648276</v>
      </c>
      <c r="AH35" s="14">
        <f t="shared" si="19"/>
        <v>31</v>
      </c>
      <c r="AI35" s="14">
        <v>88</v>
      </c>
      <c r="AJ35" s="1" t="s">
        <v>35</v>
      </c>
      <c r="AK35" s="42">
        <v>44445</v>
      </c>
      <c r="AL35" s="60">
        <v>8231.75</v>
      </c>
      <c r="AM35" s="41">
        <f t="shared" si="13"/>
        <v>317.63000000000011</v>
      </c>
      <c r="AN35" s="41">
        <f t="shared" si="14"/>
        <v>343.45490715000011</v>
      </c>
      <c r="AO35" s="63">
        <f t="shared" si="15"/>
        <v>1099.0557028800004</v>
      </c>
      <c r="AP35" s="43">
        <v>830</v>
      </c>
      <c r="AQ35" s="41">
        <f t="shared" si="0"/>
        <v>1788.584133944828</v>
      </c>
    </row>
    <row r="36" spans="1:43" ht="19.5" customHeight="1">
      <c r="A36" s="13">
        <f t="shared" si="16"/>
        <v>32</v>
      </c>
      <c r="B36" s="14">
        <v>89</v>
      </c>
      <c r="C36" s="1" t="s">
        <v>36</v>
      </c>
      <c r="D36" s="20">
        <v>6.16</v>
      </c>
      <c r="E36" s="19">
        <v>21.07</v>
      </c>
      <c r="F36" s="13">
        <f t="shared" si="17"/>
        <v>32</v>
      </c>
      <c r="G36" s="14">
        <v>89</v>
      </c>
      <c r="H36" s="26" t="s">
        <v>36</v>
      </c>
      <c r="I36" s="27">
        <v>44377</v>
      </c>
      <c r="J36" s="30">
        <v>18.66</v>
      </c>
      <c r="K36" s="24">
        <v>12.5</v>
      </c>
      <c r="L36" s="34">
        <f t="shared" si="1"/>
        <v>14.966315625000002</v>
      </c>
      <c r="M36" s="34">
        <f>L36</f>
        <v>14.966315625000002</v>
      </c>
      <c r="N36" s="34">
        <f t="shared" si="2"/>
        <v>0</v>
      </c>
      <c r="O36" s="34">
        <f t="shared" si="3"/>
        <v>28.435999687500001</v>
      </c>
      <c r="P36" s="34">
        <f t="shared" si="4"/>
        <v>0</v>
      </c>
      <c r="Q36" s="34">
        <f t="shared" si="5"/>
        <v>28.435999687500001</v>
      </c>
      <c r="R36" s="43"/>
      <c r="S36" s="41">
        <f t="shared" si="6"/>
        <v>49.505999687500001</v>
      </c>
      <c r="T36" s="14">
        <f t="shared" si="18"/>
        <v>32</v>
      </c>
      <c r="U36" s="14">
        <v>89</v>
      </c>
      <c r="V36" s="1" t="s">
        <v>36</v>
      </c>
      <c r="W36" s="42">
        <v>44412</v>
      </c>
      <c r="X36" s="49">
        <v>43.2</v>
      </c>
      <c r="Y36" s="41">
        <f t="shared" si="7"/>
        <v>24.540000000000003</v>
      </c>
      <c r="Z36" s="46">
        <v>21.04</v>
      </c>
      <c r="AA36" s="46">
        <f>Z36</f>
        <v>21.04</v>
      </c>
      <c r="AB36" s="46">
        <f t="shared" si="8"/>
        <v>0</v>
      </c>
      <c r="AC36" s="41">
        <f t="shared" si="9"/>
        <v>41.659199999999998</v>
      </c>
      <c r="AD36" s="41">
        <f t="shared" si="10"/>
        <v>0</v>
      </c>
      <c r="AE36" s="41">
        <f t="shared" si="11"/>
        <v>41.659199999999998</v>
      </c>
      <c r="AF36" s="43"/>
      <c r="AG36" s="41">
        <f t="shared" si="12"/>
        <v>91.165199687500007</v>
      </c>
      <c r="AH36" s="14">
        <f t="shared" si="19"/>
        <v>32</v>
      </c>
      <c r="AI36" s="14">
        <v>89</v>
      </c>
      <c r="AJ36" s="1" t="s">
        <v>36</v>
      </c>
      <c r="AK36" s="42">
        <v>44445</v>
      </c>
      <c r="AL36" s="59">
        <v>44.27</v>
      </c>
      <c r="AM36" s="41">
        <f t="shared" si="13"/>
        <v>1.0700000000000003</v>
      </c>
      <c r="AN36" s="41">
        <f t="shared" si="14"/>
        <v>1.1569963500000002</v>
      </c>
      <c r="AO36" s="63">
        <f t="shared" si="15"/>
        <v>3.7023883200000007</v>
      </c>
      <c r="AP36" s="43"/>
      <c r="AQ36" s="41">
        <f t="shared" si="0"/>
        <v>94.867588007500004</v>
      </c>
    </row>
    <row r="37" spans="1:43" ht="19.5" customHeight="1">
      <c r="A37" s="13">
        <f t="shared" si="16"/>
        <v>33</v>
      </c>
      <c r="B37" s="14">
        <v>349</v>
      </c>
      <c r="C37" s="1" t="s">
        <v>37</v>
      </c>
      <c r="D37" s="20">
        <v>7305.6900000000005</v>
      </c>
      <c r="E37" s="19">
        <v>1.7</v>
      </c>
      <c r="F37" s="13">
        <f t="shared" si="17"/>
        <v>33</v>
      </c>
      <c r="G37" s="14">
        <v>349</v>
      </c>
      <c r="H37" s="26" t="s">
        <v>37</v>
      </c>
      <c r="I37" s="27">
        <v>44377</v>
      </c>
      <c r="J37" s="30">
        <v>7311.99</v>
      </c>
      <c r="K37" s="24">
        <v>6.3</v>
      </c>
      <c r="L37" s="34">
        <f t="shared" si="1"/>
        <v>7.5430230750000007</v>
      </c>
      <c r="M37" s="34">
        <f t="shared" ref="M37:M42" si="24">L37</f>
        <v>7.5430230750000007</v>
      </c>
      <c r="N37" s="34">
        <f t="shared" si="2"/>
        <v>0</v>
      </c>
      <c r="O37" s="34">
        <f t="shared" si="3"/>
        <v>14.3317438425</v>
      </c>
      <c r="P37" s="34">
        <f t="shared" si="4"/>
        <v>0</v>
      </c>
      <c r="Q37" s="34">
        <f t="shared" si="5"/>
        <v>14.3317438425</v>
      </c>
      <c r="R37" s="43"/>
      <c r="S37" s="41">
        <f t="shared" si="6"/>
        <v>16.031743842499999</v>
      </c>
      <c r="T37" s="14">
        <f t="shared" si="18"/>
        <v>33</v>
      </c>
      <c r="U37" s="14">
        <v>349</v>
      </c>
      <c r="V37" s="1" t="s">
        <v>37</v>
      </c>
      <c r="W37" s="42">
        <v>44412</v>
      </c>
      <c r="X37" s="50">
        <v>7385.24</v>
      </c>
      <c r="Y37" s="41">
        <f t="shared" si="7"/>
        <v>73.25</v>
      </c>
      <c r="Z37" s="46">
        <v>62.79</v>
      </c>
      <c r="AA37" s="46">
        <f t="shared" ref="AA37:AA42" si="25">Z37</f>
        <v>62.79</v>
      </c>
      <c r="AB37" s="46">
        <f t="shared" si="8"/>
        <v>0</v>
      </c>
      <c r="AC37" s="41">
        <f t="shared" si="9"/>
        <v>124.32419999999999</v>
      </c>
      <c r="AD37" s="41">
        <f t="shared" si="10"/>
        <v>0</v>
      </c>
      <c r="AE37" s="41">
        <f t="shared" si="11"/>
        <v>124.32419999999999</v>
      </c>
      <c r="AF37" s="43"/>
      <c r="AG37" s="41">
        <f t="shared" si="12"/>
        <v>140.35594384249998</v>
      </c>
      <c r="AH37" s="14">
        <f t="shared" si="19"/>
        <v>33</v>
      </c>
      <c r="AI37" s="14">
        <v>349</v>
      </c>
      <c r="AJ37" s="1" t="s">
        <v>37</v>
      </c>
      <c r="AK37" s="42">
        <v>44445</v>
      </c>
      <c r="AL37" s="60">
        <v>7457.12</v>
      </c>
      <c r="AM37" s="41">
        <f t="shared" si="13"/>
        <v>71.880000000000109</v>
      </c>
      <c r="AN37" s="41">
        <f t="shared" si="14"/>
        <v>77.724203400000121</v>
      </c>
      <c r="AO37" s="63">
        <f t="shared" si="15"/>
        <v>248.7174508800004</v>
      </c>
      <c r="AP37" s="43"/>
      <c r="AQ37" s="41">
        <f t="shared" si="0"/>
        <v>389.07339472250038</v>
      </c>
    </row>
    <row r="38" spans="1:43" ht="19.5" customHeight="1">
      <c r="A38" s="13">
        <f t="shared" si="16"/>
        <v>34</v>
      </c>
      <c r="B38" s="14">
        <v>356</v>
      </c>
      <c r="C38" s="1" t="s">
        <v>38</v>
      </c>
      <c r="D38" s="20">
        <v>1598.66</v>
      </c>
      <c r="E38" s="19">
        <v>16.78</v>
      </c>
      <c r="F38" s="13">
        <f t="shared" si="17"/>
        <v>34</v>
      </c>
      <c r="G38" s="14">
        <v>356</v>
      </c>
      <c r="H38" s="26" t="s">
        <v>38</v>
      </c>
      <c r="I38" s="27">
        <v>44377</v>
      </c>
      <c r="J38" s="30">
        <v>1626.86</v>
      </c>
      <c r="K38" s="24">
        <v>28.2</v>
      </c>
      <c r="L38" s="34">
        <f t="shared" si="1"/>
        <v>33.764008050000001</v>
      </c>
      <c r="M38" s="34">
        <f t="shared" si="24"/>
        <v>33.764008050000001</v>
      </c>
      <c r="N38" s="34">
        <f t="shared" si="2"/>
        <v>0</v>
      </c>
      <c r="O38" s="34">
        <f t="shared" si="3"/>
        <v>64.151615294999999</v>
      </c>
      <c r="P38" s="34">
        <f t="shared" si="4"/>
        <v>0</v>
      </c>
      <c r="Q38" s="34">
        <f t="shared" si="5"/>
        <v>64.151615294999999</v>
      </c>
      <c r="R38" s="43"/>
      <c r="S38" s="41">
        <f t="shared" si="6"/>
        <v>80.931615295</v>
      </c>
      <c r="T38" s="14">
        <f t="shared" si="18"/>
        <v>34</v>
      </c>
      <c r="U38" s="14">
        <v>356</v>
      </c>
      <c r="V38" s="1" t="s">
        <v>38</v>
      </c>
      <c r="W38" s="42">
        <v>44412</v>
      </c>
      <c r="X38" s="50">
        <v>1635.76</v>
      </c>
      <c r="Y38" s="41">
        <f t="shared" si="7"/>
        <v>8.9000000000000909</v>
      </c>
      <c r="Z38" s="46">
        <v>7.63</v>
      </c>
      <c r="AA38" s="46">
        <f t="shared" si="25"/>
        <v>7.63</v>
      </c>
      <c r="AB38" s="46">
        <f t="shared" si="8"/>
        <v>0</v>
      </c>
      <c r="AC38" s="41">
        <f t="shared" si="9"/>
        <v>15.1074</v>
      </c>
      <c r="AD38" s="41">
        <f t="shared" si="10"/>
        <v>0</v>
      </c>
      <c r="AE38" s="41">
        <f t="shared" si="11"/>
        <v>15.1074</v>
      </c>
      <c r="AF38" s="43"/>
      <c r="AG38" s="41">
        <f t="shared" si="12"/>
        <v>96.039015294999999</v>
      </c>
      <c r="AH38" s="14">
        <f t="shared" si="19"/>
        <v>34</v>
      </c>
      <c r="AI38" s="14">
        <v>356</v>
      </c>
      <c r="AJ38" s="1" t="s">
        <v>38</v>
      </c>
      <c r="AK38" s="42">
        <v>44445</v>
      </c>
      <c r="AL38" s="60">
        <v>1663.8</v>
      </c>
      <c r="AM38" s="41">
        <f t="shared" si="13"/>
        <v>28.039999999999964</v>
      </c>
      <c r="AN38" s="41">
        <f t="shared" si="14"/>
        <v>30.319792199999959</v>
      </c>
      <c r="AO38" s="63">
        <f t="shared" si="15"/>
        <v>97.023335039999878</v>
      </c>
      <c r="AP38" s="43"/>
      <c r="AQ38" s="41">
        <f t="shared" si="0"/>
        <v>193.06235033499988</v>
      </c>
    </row>
    <row r="39" spans="1:43" ht="19.5" customHeight="1">
      <c r="A39" s="13">
        <f t="shared" si="16"/>
        <v>35</v>
      </c>
      <c r="B39" s="14">
        <v>5</v>
      </c>
      <c r="C39" s="1" t="s">
        <v>39</v>
      </c>
      <c r="D39" s="20">
        <v>578.56000000000006</v>
      </c>
      <c r="E39" s="19">
        <v>0</v>
      </c>
      <c r="F39" s="13">
        <f t="shared" si="17"/>
        <v>35</v>
      </c>
      <c r="G39" s="14">
        <v>5</v>
      </c>
      <c r="H39" s="26" t="s">
        <v>39</v>
      </c>
      <c r="I39" s="27">
        <v>44377</v>
      </c>
      <c r="J39" s="30">
        <v>580.33000000000004</v>
      </c>
      <c r="K39" s="24">
        <v>1.77</v>
      </c>
      <c r="L39" s="34">
        <f t="shared" si="1"/>
        <v>2.1192302925000002</v>
      </c>
      <c r="M39" s="34">
        <f t="shared" si="24"/>
        <v>2.1192302925000002</v>
      </c>
      <c r="N39" s="34">
        <f t="shared" si="2"/>
        <v>0</v>
      </c>
      <c r="O39" s="34">
        <f t="shared" si="3"/>
        <v>4.0265375557500001</v>
      </c>
      <c r="P39" s="34">
        <f t="shared" si="4"/>
        <v>0</v>
      </c>
      <c r="Q39" s="34">
        <f t="shared" si="5"/>
        <v>4.0265375557500001</v>
      </c>
      <c r="R39" s="43"/>
      <c r="S39" s="41">
        <f t="shared" si="6"/>
        <v>4.0265375557500001</v>
      </c>
      <c r="T39" s="14">
        <f t="shared" si="18"/>
        <v>35</v>
      </c>
      <c r="U39" s="14">
        <v>5</v>
      </c>
      <c r="V39" s="1" t="s">
        <v>39</v>
      </c>
      <c r="W39" s="42">
        <v>44412</v>
      </c>
      <c r="X39" s="49">
        <v>587.92999999999995</v>
      </c>
      <c r="Y39" s="41">
        <f t="shared" si="7"/>
        <v>7.5999999999999091</v>
      </c>
      <c r="Z39" s="46">
        <v>6.51</v>
      </c>
      <c r="AA39" s="46">
        <f t="shared" si="25"/>
        <v>6.51</v>
      </c>
      <c r="AB39" s="46">
        <f t="shared" si="8"/>
        <v>0</v>
      </c>
      <c r="AC39" s="41">
        <f t="shared" si="9"/>
        <v>12.889799999999999</v>
      </c>
      <c r="AD39" s="41">
        <f t="shared" si="10"/>
        <v>0</v>
      </c>
      <c r="AE39" s="41">
        <f t="shared" si="11"/>
        <v>12.889799999999999</v>
      </c>
      <c r="AF39" s="43"/>
      <c r="AG39" s="41">
        <f t="shared" si="12"/>
        <v>16.916337555749998</v>
      </c>
      <c r="AH39" s="14">
        <f t="shared" si="19"/>
        <v>35</v>
      </c>
      <c r="AI39" s="14">
        <v>5</v>
      </c>
      <c r="AJ39" s="1" t="s">
        <v>39</v>
      </c>
      <c r="AK39" s="42">
        <v>44445</v>
      </c>
      <c r="AL39" s="59">
        <v>592.89</v>
      </c>
      <c r="AM39" s="41">
        <f t="shared" si="13"/>
        <v>4.9600000000000364</v>
      </c>
      <c r="AN39" s="41">
        <f t="shared" si="14"/>
        <v>5.3632728000000389</v>
      </c>
      <c r="AO39" s="63">
        <f t="shared" si="15"/>
        <v>17.162472960000127</v>
      </c>
      <c r="AP39" s="43"/>
      <c r="AQ39" s="41">
        <f t="shared" si="0"/>
        <v>34.078810515750121</v>
      </c>
    </row>
    <row r="40" spans="1:43" ht="19.5" customHeight="1">
      <c r="A40" s="13">
        <f t="shared" si="16"/>
        <v>36</v>
      </c>
      <c r="B40" s="14">
        <v>50</v>
      </c>
      <c r="C40" s="1" t="s">
        <v>40</v>
      </c>
      <c r="D40" s="20">
        <v>51.870000000000005</v>
      </c>
      <c r="E40" s="19">
        <v>0.02</v>
      </c>
      <c r="F40" s="13">
        <f t="shared" si="17"/>
        <v>36</v>
      </c>
      <c r="G40" s="14">
        <v>50</v>
      </c>
      <c r="H40" s="26" t="s">
        <v>40</v>
      </c>
      <c r="I40" s="27">
        <v>44377</v>
      </c>
      <c r="J40" s="30">
        <v>51.87</v>
      </c>
      <c r="K40" s="24">
        <v>0</v>
      </c>
      <c r="L40" s="34">
        <f t="shared" si="1"/>
        <v>0</v>
      </c>
      <c r="M40" s="34">
        <f t="shared" si="24"/>
        <v>0</v>
      </c>
      <c r="N40" s="34">
        <f t="shared" si="2"/>
        <v>0</v>
      </c>
      <c r="O40" s="34">
        <f t="shared" si="3"/>
        <v>0</v>
      </c>
      <c r="P40" s="34">
        <f t="shared" si="4"/>
        <v>0</v>
      </c>
      <c r="Q40" s="34">
        <f t="shared" si="5"/>
        <v>0</v>
      </c>
      <c r="R40" s="43"/>
      <c r="S40" s="41">
        <f t="shared" si="6"/>
        <v>0.02</v>
      </c>
      <c r="T40" s="14">
        <f t="shared" si="18"/>
        <v>36</v>
      </c>
      <c r="U40" s="14">
        <v>50</v>
      </c>
      <c r="V40" s="1" t="s">
        <v>40</v>
      </c>
      <c r="W40" s="42">
        <v>44412</v>
      </c>
      <c r="X40" s="49">
        <v>53.67</v>
      </c>
      <c r="Y40" s="41">
        <f t="shared" si="7"/>
        <v>1.8000000000000043</v>
      </c>
      <c r="Z40" s="46">
        <v>1.54</v>
      </c>
      <c r="AA40" s="46">
        <f t="shared" si="25"/>
        <v>1.54</v>
      </c>
      <c r="AB40" s="46">
        <f t="shared" si="8"/>
        <v>0</v>
      </c>
      <c r="AC40" s="41">
        <f t="shared" si="9"/>
        <v>3.0491999999999999</v>
      </c>
      <c r="AD40" s="41">
        <f t="shared" si="10"/>
        <v>0</v>
      </c>
      <c r="AE40" s="41">
        <f t="shared" si="11"/>
        <v>3.0491999999999999</v>
      </c>
      <c r="AF40" s="43"/>
      <c r="AG40" s="41">
        <f t="shared" si="12"/>
        <v>3.0691999999999999</v>
      </c>
      <c r="AH40" s="14">
        <f t="shared" si="19"/>
        <v>36</v>
      </c>
      <c r="AI40" s="14">
        <v>50</v>
      </c>
      <c r="AJ40" s="1" t="s">
        <v>40</v>
      </c>
      <c r="AK40" s="42">
        <v>44445</v>
      </c>
      <c r="AL40" s="59">
        <v>53.67</v>
      </c>
      <c r="AM40" s="41">
        <f t="shared" si="13"/>
        <v>0</v>
      </c>
      <c r="AN40" s="41">
        <f t="shared" si="14"/>
        <v>0</v>
      </c>
      <c r="AO40" s="63">
        <f t="shared" si="15"/>
        <v>0</v>
      </c>
      <c r="AP40" s="43"/>
      <c r="AQ40" s="41">
        <f t="shared" si="0"/>
        <v>3.0691999999999999</v>
      </c>
    </row>
    <row r="41" spans="1:43" ht="19.5" customHeight="1">
      <c r="A41" s="13">
        <f t="shared" si="16"/>
        <v>37</v>
      </c>
      <c r="B41" s="14">
        <v>53</v>
      </c>
      <c r="C41" s="1" t="s">
        <v>41</v>
      </c>
      <c r="D41" s="20">
        <v>1126.7</v>
      </c>
      <c r="E41" s="19">
        <v>0.08</v>
      </c>
      <c r="F41" s="13">
        <f t="shared" si="17"/>
        <v>37</v>
      </c>
      <c r="G41" s="14">
        <v>53</v>
      </c>
      <c r="H41" s="26" t="s">
        <v>41</v>
      </c>
      <c r="I41" s="27">
        <v>44377</v>
      </c>
      <c r="J41" s="30">
        <v>1126.71</v>
      </c>
      <c r="K41" s="24">
        <v>0.01</v>
      </c>
      <c r="L41" s="34">
        <f t="shared" si="1"/>
        <v>1.1973052500000001E-2</v>
      </c>
      <c r="M41" s="34">
        <f t="shared" si="24"/>
        <v>1.1973052500000001E-2</v>
      </c>
      <c r="N41" s="34">
        <f t="shared" si="2"/>
        <v>0</v>
      </c>
      <c r="O41" s="34">
        <f t="shared" si="3"/>
        <v>2.274879975E-2</v>
      </c>
      <c r="P41" s="34">
        <f t="shared" si="4"/>
        <v>0</v>
      </c>
      <c r="Q41" s="34">
        <f t="shared" si="5"/>
        <v>2.274879975E-2</v>
      </c>
      <c r="R41" s="43"/>
      <c r="S41" s="41">
        <f t="shared" si="6"/>
        <v>0.10274879975000001</v>
      </c>
      <c r="T41" s="14">
        <f t="shared" si="18"/>
        <v>37</v>
      </c>
      <c r="U41" s="14">
        <v>53</v>
      </c>
      <c r="V41" s="1" t="s">
        <v>41</v>
      </c>
      <c r="W41" s="42">
        <v>44412</v>
      </c>
      <c r="X41" s="50">
        <v>1126.72</v>
      </c>
      <c r="Y41" s="41">
        <f t="shared" si="7"/>
        <v>9.9999999999909051E-3</v>
      </c>
      <c r="Z41" s="46">
        <v>0.01</v>
      </c>
      <c r="AA41" s="46">
        <f t="shared" si="25"/>
        <v>0.01</v>
      </c>
      <c r="AB41" s="46">
        <f t="shared" si="8"/>
        <v>0</v>
      </c>
      <c r="AC41" s="41">
        <f t="shared" si="9"/>
        <v>1.9800000000000002E-2</v>
      </c>
      <c r="AD41" s="41">
        <f t="shared" si="10"/>
        <v>0</v>
      </c>
      <c r="AE41" s="41">
        <f t="shared" si="11"/>
        <v>1.9800000000000002E-2</v>
      </c>
      <c r="AF41" s="43"/>
      <c r="AG41" s="41">
        <f t="shared" si="12"/>
        <v>0.12254879975000001</v>
      </c>
      <c r="AH41" s="14">
        <f t="shared" si="19"/>
        <v>37</v>
      </c>
      <c r="AI41" s="14">
        <v>53</v>
      </c>
      <c r="AJ41" s="1" t="s">
        <v>41</v>
      </c>
      <c r="AK41" s="42">
        <v>44445</v>
      </c>
      <c r="AL41" s="60">
        <v>1126.72</v>
      </c>
      <c r="AM41" s="41">
        <f t="shared" si="13"/>
        <v>0</v>
      </c>
      <c r="AN41" s="41">
        <f t="shared" si="14"/>
        <v>0</v>
      </c>
      <c r="AO41" s="63">
        <f t="shared" si="15"/>
        <v>0</v>
      </c>
      <c r="AP41" s="43"/>
      <c r="AQ41" s="41">
        <f t="shared" si="0"/>
        <v>0.12254879975000001</v>
      </c>
    </row>
    <row r="42" spans="1:43" ht="19.5" customHeight="1">
      <c r="A42" s="13">
        <f t="shared" si="16"/>
        <v>38</v>
      </c>
      <c r="B42" s="14">
        <v>362</v>
      </c>
      <c r="C42" s="1" t="s">
        <v>42</v>
      </c>
      <c r="D42" s="20"/>
      <c r="E42" s="19"/>
      <c r="F42" s="13">
        <f t="shared" si="17"/>
        <v>38</v>
      </c>
      <c r="G42" s="14">
        <v>362</v>
      </c>
      <c r="H42" s="26" t="s">
        <v>42</v>
      </c>
      <c r="I42" s="27">
        <v>44377</v>
      </c>
      <c r="J42" s="45">
        <v>4.6100000000000003</v>
      </c>
      <c r="K42" s="24">
        <v>4.6100000000000003</v>
      </c>
      <c r="L42" s="34">
        <f t="shared" si="1"/>
        <v>5.5195772025000007</v>
      </c>
      <c r="M42" s="34">
        <f t="shared" si="24"/>
        <v>5.5195772025000007</v>
      </c>
      <c r="N42" s="34">
        <f t="shared" si="2"/>
        <v>0</v>
      </c>
      <c r="O42" s="34">
        <f t="shared" si="3"/>
        <v>10.487196684750002</v>
      </c>
      <c r="P42" s="34">
        <f t="shared" si="4"/>
        <v>0</v>
      </c>
      <c r="Q42" s="34">
        <f t="shared" si="5"/>
        <v>10.487196684750002</v>
      </c>
      <c r="R42" s="43"/>
      <c r="S42" s="41">
        <f t="shared" si="6"/>
        <v>10.487196684750002</v>
      </c>
      <c r="T42" s="14">
        <f t="shared" si="18"/>
        <v>38</v>
      </c>
      <c r="U42" s="14">
        <v>362</v>
      </c>
      <c r="V42" s="1" t="s">
        <v>42</v>
      </c>
      <c r="W42" s="42">
        <v>44412</v>
      </c>
      <c r="X42" s="51">
        <v>20.81</v>
      </c>
      <c r="Y42" s="41">
        <f t="shared" si="7"/>
        <v>16.2</v>
      </c>
      <c r="Z42" s="46">
        <v>13.89</v>
      </c>
      <c r="AA42" s="46">
        <f t="shared" si="25"/>
        <v>13.89</v>
      </c>
      <c r="AB42" s="46">
        <f t="shared" si="8"/>
        <v>0</v>
      </c>
      <c r="AC42" s="41">
        <f t="shared" si="9"/>
        <v>27.502200000000002</v>
      </c>
      <c r="AD42" s="41">
        <f t="shared" si="10"/>
        <v>0</v>
      </c>
      <c r="AE42" s="41">
        <f>AC42+AD42</f>
        <v>27.502200000000002</v>
      </c>
      <c r="AF42" s="43"/>
      <c r="AG42" s="41">
        <f t="shared" si="12"/>
        <v>37.989396684750005</v>
      </c>
      <c r="AH42" s="14">
        <f t="shared" si="19"/>
        <v>38</v>
      </c>
      <c r="AI42" s="14">
        <v>362</v>
      </c>
      <c r="AJ42" s="1" t="s">
        <v>42</v>
      </c>
      <c r="AK42" s="42">
        <v>44445</v>
      </c>
      <c r="AL42" s="61">
        <v>24.73</v>
      </c>
      <c r="AM42" s="41">
        <f t="shared" si="13"/>
        <v>3.9200000000000017</v>
      </c>
      <c r="AN42" s="41">
        <f t="shared" si="14"/>
        <v>4.2387156000000017</v>
      </c>
      <c r="AO42" s="63">
        <f t="shared" si="15"/>
        <v>13.563889920000006</v>
      </c>
      <c r="AP42" s="43"/>
      <c r="AQ42" s="41">
        <f t="shared" si="0"/>
        <v>51.553286604750014</v>
      </c>
    </row>
    <row r="43" spans="1:43" ht="29.25" customHeight="1">
      <c r="A43" s="13">
        <f t="shared" si="16"/>
        <v>39</v>
      </c>
      <c r="B43" s="14">
        <v>132</v>
      </c>
      <c r="C43" s="2" t="s">
        <v>6</v>
      </c>
      <c r="D43" s="21">
        <v>6185.64</v>
      </c>
      <c r="E43" s="19">
        <v>-2.75</v>
      </c>
      <c r="F43" s="13">
        <f t="shared" si="17"/>
        <v>39</v>
      </c>
      <c r="G43" s="14">
        <v>132</v>
      </c>
      <c r="H43" s="29" t="s">
        <v>6</v>
      </c>
      <c r="I43" s="27">
        <v>44104</v>
      </c>
      <c r="J43" s="30">
        <v>6185.64</v>
      </c>
      <c r="K43" s="24">
        <v>0</v>
      </c>
      <c r="L43" s="34">
        <f>K43*1.19730525</f>
        <v>0</v>
      </c>
      <c r="M43" s="24">
        <v>0</v>
      </c>
      <c r="N43" s="34">
        <f>L43-M43</f>
        <v>0</v>
      </c>
      <c r="O43" s="34">
        <f>M43*1.9</f>
        <v>0</v>
      </c>
      <c r="P43" s="34">
        <f>N43*2.53348</f>
        <v>0</v>
      </c>
      <c r="Q43" s="34">
        <f>O43+P43</f>
        <v>0</v>
      </c>
      <c r="R43" s="43"/>
      <c r="S43" s="41">
        <f>E43+Q43-R43</f>
        <v>-2.75</v>
      </c>
      <c r="T43" s="14"/>
      <c r="U43" s="14"/>
      <c r="V43" s="3" t="s">
        <v>43</v>
      </c>
      <c r="W43" s="15"/>
      <c r="X43" s="41">
        <f t="shared" ref="X43:AG43" si="26">SUM(X5:X42)</f>
        <v>533919.68000000017</v>
      </c>
      <c r="Y43" s="41">
        <f t="shared" si="26"/>
        <v>5366.3199999999888</v>
      </c>
      <c r="Z43" s="41">
        <f t="shared" si="26"/>
        <v>4600.0000000000009</v>
      </c>
      <c r="AA43" s="41">
        <f t="shared" si="26"/>
        <v>2271.1</v>
      </c>
      <c r="AB43" s="41">
        <f t="shared" si="26"/>
        <v>2328.8999999999996</v>
      </c>
      <c r="AC43" s="41">
        <f t="shared" si="26"/>
        <v>4496.7780000000012</v>
      </c>
      <c r="AD43" s="41">
        <f t="shared" si="26"/>
        <v>5485.8939596999999</v>
      </c>
      <c r="AE43" s="41">
        <f t="shared" si="26"/>
        <v>9982.671959700001</v>
      </c>
      <c r="AF43" s="41">
        <f t="shared" si="26"/>
        <v>32324.38</v>
      </c>
      <c r="AG43" s="41">
        <f t="shared" si="26"/>
        <v>-709.60632824422169</v>
      </c>
      <c r="AH43" s="14"/>
      <c r="AI43" s="14"/>
      <c r="AJ43" s="3" t="s">
        <v>43</v>
      </c>
      <c r="AK43" s="64"/>
      <c r="AL43" s="65">
        <f t="shared" ref="AL43:AQ43" si="27">SUM(AL5:AL42)</f>
        <v>539532.17000000004</v>
      </c>
      <c r="AM43" s="65">
        <f t="shared" si="27"/>
        <v>5918.7700000000023</v>
      </c>
      <c r="AN43" s="65">
        <f t="shared" si="27"/>
        <v>6399.999963850003</v>
      </c>
      <c r="AO43" s="65">
        <f t="shared" si="27"/>
        <v>20479.999884320012</v>
      </c>
      <c r="AP43" s="66">
        <f t="shared" si="27"/>
        <v>7733.1299999999992</v>
      </c>
      <c r="AQ43" s="65">
        <f t="shared" si="27"/>
        <v>12037.263556075792</v>
      </c>
    </row>
    <row r="44" spans="1:43" ht="19.5" customHeight="1">
      <c r="A44" s="13"/>
      <c r="B44" s="14"/>
      <c r="C44" s="3" t="s">
        <v>43</v>
      </c>
      <c r="D44" s="22">
        <v>530202.77999999991</v>
      </c>
      <c r="E44" s="19">
        <f>SUM(E5:E42)</f>
        <v>55159.429999999993</v>
      </c>
      <c r="F44" s="13"/>
      <c r="G44" s="14"/>
      <c r="H44" s="3" t="s">
        <v>43</v>
      </c>
      <c r="I44" s="3"/>
      <c r="J44" s="28">
        <f>SUM(J5:J42)</f>
        <v>528553.35999999987</v>
      </c>
      <c r="K44" s="4">
        <f>SUM(K5:K42)</f>
        <v>4677.17</v>
      </c>
      <c r="L44" s="32">
        <f>SUM(L5:L42)</f>
        <v>5600.0001961425005</v>
      </c>
      <c r="M44" s="32">
        <v>2389.1921459999999</v>
      </c>
      <c r="N44" s="33">
        <v>3210.8078540000001</v>
      </c>
      <c r="O44" s="33">
        <f>SUM(O5:O42)</f>
        <v>4717.897788798251</v>
      </c>
      <c r="P44" s="33">
        <f>SUM(P5:P42)</f>
        <v>7896.5939232575292</v>
      </c>
      <c r="Q44" s="37">
        <f>SUM(Q5:Q42)</f>
        <v>12614.491712055777</v>
      </c>
      <c r="R44" s="31">
        <f>SUM(R5:R41)</f>
        <v>46141.82</v>
      </c>
      <c r="S44" s="16">
        <f>SUM(S5:S42)</f>
        <v>21632.101712055774</v>
      </c>
      <c r="V44" s="6" t="s">
        <v>44</v>
      </c>
      <c r="W44" s="6"/>
      <c r="X44" s="6"/>
      <c r="Y44" s="7"/>
      <c r="Z44" s="5"/>
      <c r="AA44" s="7"/>
      <c r="AB44" s="7"/>
      <c r="AC44" s="7"/>
      <c r="AD44" s="36"/>
      <c r="AE44" s="39">
        <f>AE43+AG45</f>
        <v>14720.001959700001</v>
      </c>
      <c r="AF44" s="8"/>
      <c r="AG44" s="15"/>
      <c r="AH44"/>
      <c r="AJ44" s="54" t="s">
        <v>44</v>
      </c>
      <c r="AK44" s="54"/>
      <c r="AL44" s="54"/>
      <c r="AM44" s="55"/>
      <c r="AN44" s="56"/>
      <c r="AO44" s="57">
        <v>20480</v>
      </c>
      <c r="AP44" s="8"/>
      <c r="AQ44" s="15"/>
    </row>
    <row r="45" spans="1:43" ht="19.5" customHeight="1">
      <c r="H45" s="6" t="s">
        <v>44</v>
      </c>
      <c r="I45" s="6"/>
      <c r="J45" s="6"/>
      <c r="K45" s="7"/>
      <c r="L45" s="5">
        <v>17080</v>
      </c>
      <c r="M45" s="7"/>
      <c r="N45" s="7"/>
      <c r="O45" s="7"/>
      <c r="P45" s="36"/>
      <c r="Q45" s="39" t="e">
        <f>Q44+#REF!</f>
        <v>#REF!</v>
      </c>
      <c r="R45" s="8"/>
      <c r="S45" s="15"/>
      <c r="V45" s="92" t="s">
        <v>72</v>
      </c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>
        <v>4737.33</v>
      </c>
      <c r="AH45"/>
      <c r="AJ45" s="92"/>
      <c r="AK45" s="92"/>
      <c r="AL45" s="92"/>
      <c r="AM45" s="92"/>
      <c r="AN45" s="92"/>
      <c r="AO45" s="92"/>
      <c r="AP45" s="92"/>
      <c r="AQ45" s="38"/>
    </row>
  </sheetData>
  <autoFilter ref="A4:AQ4"/>
  <mergeCells count="9">
    <mergeCell ref="AH3:AQ3"/>
    <mergeCell ref="AJ45:AP45"/>
    <mergeCell ref="G2:S2"/>
    <mergeCell ref="T2:AG2"/>
    <mergeCell ref="A3:E3"/>
    <mergeCell ref="F3:S3"/>
    <mergeCell ref="T3:AG3"/>
    <mergeCell ref="V45:AF45"/>
    <mergeCell ref="AN2:AO2"/>
  </mergeCells>
  <pageMargins left="0.70866141732283472" right="0.70866141732283472" top="0.74803149606299213" bottom="0.74803149606299213" header="0.31496062992125984" footer="0.31496062992125984"/>
  <pageSetup paperSize="9" scale="1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8"/>
  <sheetViews>
    <sheetView topLeftCell="AU1" zoomScale="86" zoomScaleNormal="86" workbookViewId="0">
      <selection activeCell="BF8" sqref="BF8"/>
    </sheetView>
  </sheetViews>
  <sheetFormatPr defaultRowHeight="15"/>
  <cols>
    <col min="1" max="1" width="7.28515625" style="10" customWidth="1"/>
    <col min="2" max="2" width="7.28515625" style="12" customWidth="1"/>
    <col min="3" max="3" width="31" customWidth="1"/>
    <col min="4" max="4" width="11.85546875" style="10" customWidth="1"/>
    <col min="5" max="5" width="16.28515625" style="10" customWidth="1"/>
    <col min="6" max="6" width="6.85546875" style="10" customWidth="1"/>
    <col min="7" max="7" width="7.28515625" style="12" customWidth="1"/>
    <col min="8" max="8" width="26.42578125" customWidth="1"/>
    <col min="9" max="9" width="11" customWidth="1"/>
    <col min="10" max="10" width="16.5703125" customWidth="1"/>
    <col min="11" max="11" width="13.7109375" customWidth="1"/>
    <col min="12" max="12" width="14.28515625" customWidth="1"/>
    <col min="13" max="13" width="11.28515625" customWidth="1"/>
    <col min="14" max="16" width="12.42578125" customWidth="1"/>
    <col min="17" max="17" width="13.5703125" customWidth="1"/>
    <col min="18" max="18" width="10.85546875" customWidth="1"/>
    <col min="19" max="19" width="11.7109375" customWidth="1"/>
    <col min="22" max="22" width="26.28515625" customWidth="1"/>
    <col min="23" max="23" width="11.7109375" customWidth="1"/>
    <col min="24" max="24" width="12" style="47" customWidth="1"/>
    <col min="25" max="25" width="9.85546875" customWidth="1"/>
    <col min="26" max="26" width="11.42578125" customWidth="1"/>
    <col min="27" max="30" width="9.140625" style="47"/>
    <col min="31" max="31" width="11.7109375" style="47" customWidth="1"/>
    <col min="32" max="32" width="11.28515625" style="47" customWidth="1"/>
    <col min="33" max="33" width="12.42578125" style="47" customWidth="1"/>
    <col min="34" max="34" width="6.7109375" style="47" customWidth="1"/>
    <col min="35" max="35" width="8.140625" customWidth="1"/>
    <col min="36" max="36" width="24.42578125" customWidth="1"/>
    <col min="37" max="37" width="13.140625" customWidth="1"/>
    <col min="38" max="38" width="14" customWidth="1"/>
    <col min="39" max="39" width="10.85546875" customWidth="1"/>
    <col min="40" max="40" width="10.5703125" customWidth="1"/>
    <col min="41" max="41" width="10.85546875" customWidth="1"/>
    <col min="42" max="42" width="9.85546875" customWidth="1"/>
    <col min="43" max="43" width="11.42578125" customWidth="1"/>
    <col min="44" max="44" width="7.28515625" customWidth="1"/>
    <col min="45" max="45" width="7.140625" customWidth="1"/>
    <col min="46" max="46" width="26.7109375" customWidth="1"/>
    <col min="47" max="47" width="12.7109375" customWidth="1"/>
    <col min="48" max="48" width="13.5703125" customWidth="1"/>
    <col min="49" max="49" width="10.42578125" customWidth="1"/>
    <col min="50" max="50" width="11" customWidth="1"/>
    <col min="51" max="51" width="12.85546875" customWidth="1"/>
    <col min="52" max="52" width="11.42578125" customWidth="1"/>
    <col min="53" max="53" width="11.7109375" customWidth="1"/>
  </cols>
  <sheetData>
    <row r="1" spans="1:53">
      <c r="AA1" s="52"/>
    </row>
    <row r="2" spans="1:53" ht="18.75">
      <c r="G2" s="93" t="s">
        <v>56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 t="s">
        <v>56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M2" t="s">
        <v>78</v>
      </c>
      <c r="AN2" s="94">
        <v>8.1309999999999993E-2</v>
      </c>
      <c r="AO2" s="94"/>
      <c r="AW2" t="s">
        <v>78</v>
      </c>
      <c r="AX2" s="67">
        <v>0.23405000000000001</v>
      </c>
    </row>
    <row r="3" spans="1:53">
      <c r="A3" s="89" t="s">
        <v>52</v>
      </c>
      <c r="B3" s="90"/>
      <c r="C3" s="90"/>
      <c r="D3" s="90"/>
      <c r="E3" s="91"/>
      <c r="F3" s="89" t="s">
        <v>51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89" t="s">
        <v>57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1"/>
      <c r="AH3" s="89" t="s">
        <v>81</v>
      </c>
      <c r="AI3" s="90"/>
      <c r="AJ3" s="90"/>
      <c r="AK3" s="90"/>
      <c r="AL3" s="90"/>
      <c r="AM3" s="90"/>
      <c r="AN3" s="90"/>
      <c r="AO3" s="90"/>
      <c r="AP3" s="90"/>
      <c r="AQ3" s="91"/>
      <c r="AR3" s="89" t="s">
        <v>80</v>
      </c>
      <c r="AS3" s="90"/>
      <c r="AT3" s="90"/>
      <c r="AU3" s="90"/>
      <c r="AV3" s="90"/>
      <c r="AW3" s="90"/>
      <c r="AX3" s="90"/>
      <c r="AY3" s="90"/>
      <c r="AZ3" s="90"/>
      <c r="BA3" s="91"/>
    </row>
    <row r="4" spans="1:53" ht="89.25">
      <c r="A4" s="11" t="s">
        <v>47</v>
      </c>
      <c r="B4" s="11" t="s">
        <v>46</v>
      </c>
      <c r="C4" s="9" t="s">
        <v>0</v>
      </c>
      <c r="D4" s="17" t="s">
        <v>45</v>
      </c>
      <c r="E4" s="18" t="s">
        <v>50</v>
      </c>
      <c r="F4" s="11" t="s">
        <v>47</v>
      </c>
      <c r="G4" s="11" t="s">
        <v>46</v>
      </c>
      <c r="H4" s="9" t="s">
        <v>0</v>
      </c>
      <c r="I4" s="11" t="s">
        <v>53</v>
      </c>
      <c r="J4" s="17" t="s">
        <v>45</v>
      </c>
      <c r="K4" s="9" t="s">
        <v>1</v>
      </c>
      <c r="L4" s="9" t="s">
        <v>2</v>
      </c>
      <c r="M4" s="11" t="s">
        <v>3</v>
      </c>
      <c r="N4" s="11" t="s">
        <v>70</v>
      </c>
      <c r="O4" s="11" t="s">
        <v>71</v>
      </c>
      <c r="P4" s="11" t="s">
        <v>68</v>
      </c>
      <c r="Q4" s="9" t="s">
        <v>69</v>
      </c>
      <c r="R4" s="11" t="s">
        <v>55</v>
      </c>
      <c r="S4" s="18" t="s">
        <v>49</v>
      </c>
      <c r="T4" s="11" t="s">
        <v>47</v>
      </c>
      <c r="U4" s="11" t="s">
        <v>46</v>
      </c>
      <c r="V4" s="9" t="s">
        <v>0</v>
      </c>
      <c r="W4" s="11" t="s">
        <v>53</v>
      </c>
      <c r="X4" s="17" t="s">
        <v>45</v>
      </c>
      <c r="Y4" s="9" t="s">
        <v>1</v>
      </c>
      <c r="Z4" s="9" t="s">
        <v>2</v>
      </c>
      <c r="AA4" s="9" t="s">
        <v>3</v>
      </c>
      <c r="AB4" s="9" t="s">
        <v>4</v>
      </c>
      <c r="AC4" s="9" t="s">
        <v>63</v>
      </c>
      <c r="AD4" s="11" t="s">
        <v>67</v>
      </c>
      <c r="AE4" s="11" t="s">
        <v>66</v>
      </c>
      <c r="AF4" s="11" t="s">
        <v>64</v>
      </c>
      <c r="AG4" s="17" t="s">
        <v>65</v>
      </c>
      <c r="AH4" s="11" t="s">
        <v>47</v>
      </c>
      <c r="AI4" s="11" t="s">
        <v>46</v>
      </c>
      <c r="AJ4" s="9" t="s">
        <v>0</v>
      </c>
      <c r="AK4" s="11" t="s">
        <v>53</v>
      </c>
      <c r="AL4" s="17" t="s">
        <v>45</v>
      </c>
      <c r="AM4" s="9" t="s">
        <v>1</v>
      </c>
      <c r="AN4" s="9" t="s">
        <v>83</v>
      </c>
      <c r="AO4" s="11" t="s">
        <v>77</v>
      </c>
      <c r="AP4" s="11" t="s">
        <v>79</v>
      </c>
      <c r="AQ4" s="17" t="s">
        <v>86</v>
      </c>
      <c r="AR4" s="11" t="s">
        <v>47</v>
      </c>
      <c r="AS4" s="11" t="s">
        <v>46</v>
      </c>
      <c r="AT4" s="9" t="s">
        <v>0</v>
      </c>
      <c r="AU4" s="11" t="s">
        <v>53</v>
      </c>
      <c r="AV4" s="17" t="s">
        <v>45</v>
      </c>
      <c r="AW4" s="9" t="s">
        <v>1</v>
      </c>
      <c r="AX4" s="9" t="s">
        <v>84</v>
      </c>
      <c r="AY4" s="11" t="s">
        <v>77</v>
      </c>
      <c r="AZ4" s="11" t="s">
        <v>82</v>
      </c>
      <c r="BA4" s="17" t="s">
        <v>85</v>
      </c>
    </row>
    <row r="5" spans="1:53" ht="19.5" customHeight="1">
      <c r="A5" s="13">
        <v>1</v>
      </c>
      <c r="B5" s="14">
        <v>105</v>
      </c>
      <c r="C5" s="1" t="s">
        <v>5</v>
      </c>
      <c r="D5" s="20">
        <v>2577.75</v>
      </c>
      <c r="E5" s="19">
        <v>-261.27</v>
      </c>
      <c r="F5" s="13">
        <v>1</v>
      </c>
      <c r="G5" s="14">
        <v>105</v>
      </c>
      <c r="H5" s="26" t="s">
        <v>5</v>
      </c>
      <c r="I5" s="27">
        <v>44377</v>
      </c>
      <c r="J5" s="30">
        <v>2709.69</v>
      </c>
      <c r="K5" s="24">
        <v>131.94</v>
      </c>
      <c r="L5" s="34">
        <f>K5*1.19730525</f>
        <v>157.972454685</v>
      </c>
      <c r="M5" s="24">
        <v>110</v>
      </c>
      <c r="N5" s="34">
        <f>L5-M5</f>
        <v>47.972454685000002</v>
      </c>
      <c r="O5" s="34">
        <f>M5*1.9</f>
        <v>209</v>
      </c>
      <c r="P5" s="34">
        <f>N5*2.53348</f>
        <v>121.53725449535381</v>
      </c>
      <c r="Q5" s="34">
        <f>O5+P5</f>
        <v>330.53725449535381</v>
      </c>
      <c r="R5" s="43">
        <v>1000</v>
      </c>
      <c r="S5" s="41">
        <f>E5+Q5-R5</f>
        <v>-930.73274550464612</v>
      </c>
      <c r="T5" s="14">
        <v>1</v>
      </c>
      <c r="U5" s="14">
        <v>105</v>
      </c>
      <c r="V5" s="26" t="s">
        <v>5</v>
      </c>
      <c r="W5" s="42">
        <v>44412</v>
      </c>
      <c r="X5" s="48">
        <v>2784.53</v>
      </c>
      <c r="Y5" s="41">
        <f>X5-J5</f>
        <v>74.840000000000146</v>
      </c>
      <c r="Z5" s="46">
        <v>64.150000000000006</v>
      </c>
      <c r="AA5" s="46">
        <f>Z5</f>
        <v>64.150000000000006</v>
      </c>
      <c r="AB5" s="46">
        <f>Z5-AA5</f>
        <v>0</v>
      </c>
      <c r="AC5" s="41">
        <f>AA5*1.98</f>
        <v>127.01700000000001</v>
      </c>
      <c r="AD5" s="23">
        <f>AB5*2.355573</f>
        <v>0</v>
      </c>
      <c r="AE5" s="41">
        <f>AC5+AD5</f>
        <v>127.01700000000001</v>
      </c>
      <c r="AF5" s="43"/>
      <c r="AG5" s="41">
        <f>S5+AE5-AF5</f>
        <v>-803.71574550464607</v>
      </c>
      <c r="AH5" s="68">
        <v>1</v>
      </c>
      <c r="AI5" s="68">
        <v>105</v>
      </c>
      <c r="AJ5" s="69" t="s">
        <v>5</v>
      </c>
      <c r="AK5" s="70">
        <v>44445</v>
      </c>
      <c r="AL5" s="71">
        <v>2874.22</v>
      </c>
      <c r="AM5" s="72">
        <f>AL5-X5</f>
        <v>89.6899999999996</v>
      </c>
      <c r="AN5" s="72">
        <f>AM5*1.081305</f>
        <v>96.982245449999567</v>
      </c>
      <c r="AO5" s="73">
        <f>AN5*3.2</f>
        <v>310.34318543999865</v>
      </c>
      <c r="AP5" s="74"/>
      <c r="AQ5" s="72">
        <f t="shared" ref="AQ5:AQ42" si="0">AG5+AO5-AP5</f>
        <v>-493.37256006464742</v>
      </c>
      <c r="AR5" s="68">
        <v>1</v>
      </c>
      <c r="AS5" s="68">
        <v>105</v>
      </c>
      <c r="AT5" s="69" t="s">
        <v>5</v>
      </c>
      <c r="AU5" s="70">
        <v>44469</v>
      </c>
      <c r="AV5" s="75">
        <v>2896.68</v>
      </c>
      <c r="AW5" s="72">
        <f>AV5-AL5</f>
        <v>22.460000000000036</v>
      </c>
      <c r="AX5" s="72">
        <f>AW5*1.23405</f>
        <v>27.716763000000046</v>
      </c>
      <c r="AY5" s="73">
        <f>AX5*3.2</f>
        <v>88.693641600000149</v>
      </c>
      <c r="AZ5" s="74"/>
      <c r="BA5" s="72">
        <f t="shared" ref="BA5:BA42" si="1">AQ5+AY5-AZ5</f>
        <v>-404.67891846464727</v>
      </c>
    </row>
    <row r="6" spans="1:53" ht="19.5" customHeight="1">
      <c r="A6" s="13">
        <f>A5+1</f>
        <v>2</v>
      </c>
      <c r="B6" s="14">
        <v>136</v>
      </c>
      <c r="C6" s="1" t="s">
        <v>7</v>
      </c>
      <c r="D6" s="20">
        <v>19.22</v>
      </c>
      <c r="E6" s="23">
        <v>-13.44</v>
      </c>
      <c r="F6" s="13">
        <f>F5+1</f>
        <v>2</v>
      </c>
      <c r="G6" s="14">
        <v>136</v>
      </c>
      <c r="H6" s="26" t="s">
        <v>7</v>
      </c>
      <c r="I6" s="27">
        <v>44377</v>
      </c>
      <c r="J6" s="30">
        <v>19.59</v>
      </c>
      <c r="K6" s="24">
        <v>0.37</v>
      </c>
      <c r="L6" s="34">
        <f t="shared" ref="L6:L42" si="2">K6*1.19730525</f>
        <v>0.44300294250000005</v>
      </c>
      <c r="M6" s="34">
        <f>L6</f>
        <v>0.44300294250000005</v>
      </c>
      <c r="N6" s="34">
        <f t="shared" ref="N6:N42" si="3">L6-M6</f>
        <v>0</v>
      </c>
      <c r="O6" s="34">
        <f t="shared" ref="O6:O42" si="4">M6*1.9</f>
        <v>0.84170559075000007</v>
      </c>
      <c r="P6" s="34">
        <f t="shared" ref="P6:P42" si="5">N6*2.53348</f>
        <v>0</v>
      </c>
      <c r="Q6" s="34">
        <f t="shared" ref="Q6:Q42" si="6">O6+P6</f>
        <v>0.84170559075000007</v>
      </c>
      <c r="R6" s="43"/>
      <c r="S6" s="41">
        <f t="shared" ref="S6:S42" si="7">E6+Q6-R6</f>
        <v>-12.59829440925</v>
      </c>
      <c r="T6" s="14">
        <f>T5+1</f>
        <v>2</v>
      </c>
      <c r="U6" s="14">
        <v>136</v>
      </c>
      <c r="V6" s="1" t="s">
        <v>7</v>
      </c>
      <c r="W6" s="42">
        <v>44412</v>
      </c>
      <c r="X6" s="49">
        <v>19.59</v>
      </c>
      <c r="Y6" s="41">
        <f t="shared" ref="Y6:Y42" si="8">X6-J6</f>
        <v>0</v>
      </c>
      <c r="Z6" s="46">
        <f>Y6*Z45</f>
        <v>0</v>
      </c>
      <c r="AA6" s="46">
        <v>0</v>
      </c>
      <c r="AB6" s="46">
        <f t="shared" ref="AB6:AB42" si="9">Z6-AA6</f>
        <v>0</v>
      </c>
      <c r="AC6" s="41">
        <f t="shared" ref="AC6:AC42" si="10">AA6*1.98</f>
        <v>0</v>
      </c>
      <c r="AD6" s="41">
        <f t="shared" ref="AD6:AD42" si="11">AB6*2.355573</f>
        <v>0</v>
      </c>
      <c r="AE6" s="41">
        <f t="shared" ref="AE6:AE41" si="12">AC6+AD6</f>
        <v>0</v>
      </c>
      <c r="AF6" s="43"/>
      <c r="AG6" s="41">
        <f t="shared" ref="AG6:AG42" si="13">S6+AE6-AF6</f>
        <v>-12.59829440925</v>
      </c>
      <c r="AH6" s="68">
        <f>AH5+1</f>
        <v>2</v>
      </c>
      <c r="AI6" s="68">
        <v>136</v>
      </c>
      <c r="AJ6" s="76" t="s">
        <v>7</v>
      </c>
      <c r="AK6" s="70">
        <v>44445</v>
      </c>
      <c r="AL6" s="77">
        <v>19.59</v>
      </c>
      <c r="AM6" s="72">
        <f t="shared" ref="AM6:AM42" si="14">AL6-X6</f>
        <v>0</v>
      </c>
      <c r="AN6" s="72">
        <f t="shared" ref="AN6:AN42" si="15">AM6*1.081305</f>
        <v>0</v>
      </c>
      <c r="AO6" s="73">
        <f t="shared" ref="AO6:AO42" si="16">AN6*3.2</f>
        <v>0</v>
      </c>
      <c r="AP6" s="74"/>
      <c r="AQ6" s="72">
        <f t="shared" si="0"/>
        <v>-12.59829440925</v>
      </c>
      <c r="AR6" s="68">
        <f>AR5+1</f>
        <v>2</v>
      </c>
      <c r="AS6" s="68">
        <v>136</v>
      </c>
      <c r="AT6" s="76" t="s">
        <v>7</v>
      </c>
      <c r="AU6" s="70">
        <v>44469</v>
      </c>
      <c r="AV6" s="78">
        <v>19.66</v>
      </c>
      <c r="AW6" s="72">
        <f t="shared" ref="AW6:AW42" si="17">AV6-AL6</f>
        <v>7.0000000000000284E-2</v>
      </c>
      <c r="AX6" s="72">
        <f t="shared" ref="AX6:AX42" si="18">AW6*1.23405</f>
        <v>8.6383500000000363E-2</v>
      </c>
      <c r="AY6" s="73">
        <f t="shared" ref="AY6:AY42" si="19">AX6*3.2</f>
        <v>0.27642720000000115</v>
      </c>
      <c r="AZ6" s="74"/>
      <c r="BA6" s="72">
        <f t="shared" si="1"/>
        <v>-12.32186720925</v>
      </c>
    </row>
    <row r="7" spans="1:53" ht="19.5" customHeight="1">
      <c r="A7" s="13">
        <f t="shared" ref="A7:A43" si="20">A6+1</f>
        <v>3</v>
      </c>
      <c r="B7" s="14">
        <v>139</v>
      </c>
      <c r="C7" s="1" t="s">
        <v>8</v>
      </c>
      <c r="D7" s="20">
        <v>1427.19</v>
      </c>
      <c r="E7" s="19">
        <v>-195.26</v>
      </c>
      <c r="F7" s="13">
        <f t="shared" ref="F7:F43" si="21">F6+1</f>
        <v>3</v>
      </c>
      <c r="G7" s="14">
        <v>139</v>
      </c>
      <c r="H7" s="26" t="s">
        <v>8</v>
      </c>
      <c r="I7" s="27">
        <v>44377</v>
      </c>
      <c r="J7" s="30">
        <v>1431.64</v>
      </c>
      <c r="K7" s="24">
        <v>4.45</v>
      </c>
      <c r="L7" s="34">
        <f t="shared" si="2"/>
        <v>5.3280083625000003</v>
      </c>
      <c r="M7" s="34">
        <f>L7</f>
        <v>5.3280083625000003</v>
      </c>
      <c r="N7" s="34">
        <f t="shared" si="3"/>
        <v>0</v>
      </c>
      <c r="O7" s="34">
        <f t="shared" si="4"/>
        <v>10.12321588875</v>
      </c>
      <c r="P7" s="34">
        <f t="shared" si="5"/>
        <v>0</v>
      </c>
      <c r="Q7" s="34">
        <f t="shared" si="6"/>
        <v>10.12321588875</v>
      </c>
      <c r="R7" s="43"/>
      <c r="S7" s="41">
        <f t="shared" si="7"/>
        <v>-185.13678411124999</v>
      </c>
      <c r="T7" s="14">
        <f t="shared" ref="T7:T42" si="22">T6+1</f>
        <v>3</v>
      </c>
      <c r="U7" s="14">
        <v>139</v>
      </c>
      <c r="V7" s="1" t="s">
        <v>8</v>
      </c>
      <c r="W7" s="42">
        <v>44412</v>
      </c>
      <c r="X7" s="46">
        <v>1436.09</v>
      </c>
      <c r="Y7" s="41">
        <f t="shared" si="8"/>
        <v>4.4499999999998181</v>
      </c>
      <c r="Z7" s="46">
        <v>3.81</v>
      </c>
      <c r="AA7" s="46">
        <f>Z7</f>
        <v>3.81</v>
      </c>
      <c r="AB7" s="46">
        <f t="shared" si="9"/>
        <v>0</v>
      </c>
      <c r="AC7" s="41">
        <f t="shared" si="10"/>
        <v>7.5438000000000001</v>
      </c>
      <c r="AD7" s="41">
        <f t="shared" si="11"/>
        <v>0</v>
      </c>
      <c r="AE7" s="41">
        <f t="shared" si="12"/>
        <v>7.5438000000000001</v>
      </c>
      <c r="AF7" s="43"/>
      <c r="AG7" s="41">
        <f t="shared" si="13"/>
        <v>-177.59298411124999</v>
      </c>
      <c r="AH7" s="68">
        <f t="shared" ref="AH7:AH42" si="23">AH6+1</f>
        <v>3</v>
      </c>
      <c r="AI7" s="68">
        <v>139</v>
      </c>
      <c r="AJ7" s="76" t="s">
        <v>8</v>
      </c>
      <c r="AK7" s="70">
        <v>44351</v>
      </c>
      <c r="AL7" s="79">
        <v>1436.09</v>
      </c>
      <c r="AM7" s="72">
        <v>41.84</v>
      </c>
      <c r="AN7" s="72">
        <f t="shared" si="15"/>
        <v>45.241801200000005</v>
      </c>
      <c r="AO7" s="73">
        <f t="shared" si="16"/>
        <v>144.77376384000002</v>
      </c>
      <c r="AP7" s="74"/>
      <c r="AQ7" s="72">
        <f t="shared" si="0"/>
        <v>-32.819220271249975</v>
      </c>
      <c r="AR7" s="68">
        <f t="shared" ref="AR7:AR42" si="24">AR6+1</f>
        <v>3</v>
      </c>
      <c r="AS7" s="68">
        <v>139</v>
      </c>
      <c r="AT7" s="76" t="s">
        <v>8</v>
      </c>
      <c r="AU7" s="70">
        <v>44351</v>
      </c>
      <c r="AV7" s="79">
        <v>1436.09</v>
      </c>
      <c r="AW7" s="72">
        <v>17.5</v>
      </c>
      <c r="AX7" s="72">
        <f t="shared" si="18"/>
        <v>21.595875000000003</v>
      </c>
      <c r="AY7" s="73">
        <f t="shared" si="19"/>
        <v>69.106800000000007</v>
      </c>
      <c r="AZ7" s="74"/>
      <c r="BA7" s="72">
        <f t="shared" si="1"/>
        <v>36.287579728750032</v>
      </c>
    </row>
    <row r="8" spans="1:53" ht="19.5" customHeight="1">
      <c r="A8" s="13">
        <f t="shared" si="20"/>
        <v>4</v>
      </c>
      <c r="B8" s="14">
        <v>168</v>
      </c>
      <c r="C8" s="1" t="s">
        <v>61</v>
      </c>
      <c r="D8" s="20">
        <v>19440</v>
      </c>
      <c r="E8" s="19">
        <v>4250.3</v>
      </c>
      <c r="F8" s="13">
        <f t="shared" si="21"/>
        <v>4</v>
      </c>
      <c r="G8" s="14">
        <v>168</v>
      </c>
      <c r="H8" s="1" t="s">
        <v>61</v>
      </c>
      <c r="I8" s="27">
        <v>44377</v>
      </c>
      <c r="J8" s="30">
        <v>20044.64</v>
      </c>
      <c r="K8" s="24">
        <v>604.64</v>
      </c>
      <c r="L8" s="34">
        <f t="shared" si="2"/>
        <v>723.93864636000001</v>
      </c>
      <c r="M8" s="24">
        <v>110</v>
      </c>
      <c r="N8" s="34">
        <f t="shared" si="3"/>
        <v>613.93864636000001</v>
      </c>
      <c r="O8" s="34">
        <f t="shared" si="4"/>
        <v>209</v>
      </c>
      <c r="P8" s="34">
        <f t="shared" si="5"/>
        <v>1555.4012817801329</v>
      </c>
      <c r="Q8" s="34">
        <f t="shared" si="6"/>
        <v>1764.4012817801329</v>
      </c>
      <c r="R8" s="43">
        <v>1925.91</v>
      </c>
      <c r="S8" s="41">
        <f t="shared" si="7"/>
        <v>4088.7912817801334</v>
      </c>
      <c r="T8" s="14">
        <f t="shared" si="22"/>
        <v>4</v>
      </c>
      <c r="U8" s="14">
        <v>168</v>
      </c>
      <c r="V8" s="1" t="s">
        <v>61</v>
      </c>
      <c r="W8" s="42">
        <v>44412</v>
      </c>
      <c r="X8" s="50">
        <v>20650.39</v>
      </c>
      <c r="Y8" s="41">
        <f t="shared" si="8"/>
        <v>605.75</v>
      </c>
      <c r="Z8" s="46">
        <v>519.26</v>
      </c>
      <c r="AA8" s="46">
        <f>110</f>
        <v>110</v>
      </c>
      <c r="AB8" s="46">
        <f t="shared" si="9"/>
        <v>409.26</v>
      </c>
      <c r="AC8" s="41">
        <f t="shared" si="10"/>
        <v>217.8</v>
      </c>
      <c r="AD8" s="41">
        <f t="shared" si="11"/>
        <v>964.04180598000005</v>
      </c>
      <c r="AE8" s="41">
        <f t="shared" si="12"/>
        <v>1181.8418059800001</v>
      </c>
      <c r="AF8" s="43">
        <v>2324.38</v>
      </c>
      <c r="AG8" s="41">
        <f t="shared" si="13"/>
        <v>2946.2530877601339</v>
      </c>
      <c r="AH8" s="68">
        <f t="shared" si="23"/>
        <v>4</v>
      </c>
      <c r="AI8" s="68">
        <v>168</v>
      </c>
      <c r="AJ8" s="76" t="s">
        <v>61</v>
      </c>
      <c r="AK8" s="70">
        <v>44445</v>
      </c>
      <c r="AL8" s="80">
        <v>21280.9</v>
      </c>
      <c r="AM8" s="72">
        <f t="shared" si="14"/>
        <v>630.51000000000204</v>
      </c>
      <c r="AN8" s="72">
        <f t="shared" si="15"/>
        <v>681.77361555000221</v>
      </c>
      <c r="AO8" s="73">
        <f t="shared" si="16"/>
        <v>2181.675569760007</v>
      </c>
      <c r="AP8" s="74"/>
      <c r="AQ8" s="72">
        <f t="shared" si="0"/>
        <v>5127.9286575201404</v>
      </c>
      <c r="AR8" s="68">
        <f t="shared" si="24"/>
        <v>4</v>
      </c>
      <c r="AS8" s="68">
        <v>168</v>
      </c>
      <c r="AT8" s="76" t="s">
        <v>61</v>
      </c>
      <c r="AU8" s="70">
        <v>44469</v>
      </c>
      <c r="AV8" s="81">
        <v>21829.88</v>
      </c>
      <c r="AW8" s="72">
        <f t="shared" si="17"/>
        <v>548.97999999999956</v>
      </c>
      <c r="AX8" s="72">
        <f t="shared" si="18"/>
        <v>677.4687689999995</v>
      </c>
      <c r="AY8" s="73">
        <f t="shared" si="19"/>
        <v>2167.9000607999983</v>
      </c>
      <c r="AZ8" s="74">
        <v>2946.25</v>
      </c>
      <c r="BA8" s="72">
        <f t="shared" si="1"/>
        <v>4349.5787183201392</v>
      </c>
    </row>
    <row r="9" spans="1:53" ht="19.5" customHeight="1">
      <c r="A9" s="13">
        <f t="shared" si="20"/>
        <v>5</v>
      </c>
      <c r="B9" s="14">
        <v>169</v>
      </c>
      <c r="C9" s="1" t="s">
        <v>54</v>
      </c>
      <c r="D9" s="25">
        <v>26240.29</v>
      </c>
      <c r="E9" s="23">
        <v>8584.91</v>
      </c>
      <c r="F9" s="13">
        <f t="shared" si="21"/>
        <v>5</v>
      </c>
      <c r="G9" s="14">
        <v>169</v>
      </c>
      <c r="H9" s="1" t="s">
        <v>54</v>
      </c>
      <c r="I9" s="27">
        <v>44377</v>
      </c>
      <c r="J9" s="30">
        <v>26660.959999999999</v>
      </c>
      <c r="K9" s="24">
        <v>420.67</v>
      </c>
      <c r="L9" s="34">
        <f t="shared" si="2"/>
        <v>503.67039951750007</v>
      </c>
      <c r="M9" s="24">
        <v>110</v>
      </c>
      <c r="N9" s="34">
        <f t="shared" si="3"/>
        <v>393.67039951750007</v>
      </c>
      <c r="O9" s="34">
        <f t="shared" si="4"/>
        <v>209</v>
      </c>
      <c r="P9" s="34">
        <f t="shared" si="5"/>
        <v>997.35608376959601</v>
      </c>
      <c r="Q9" s="34">
        <f t="shared" si="6"/>
        <v>1206.3560837695959</v>
      </c>
      <c r="R9" s="43">
        <v>500</v>
      </c>
      <c r="S9" s="41">
        <f t="shared" si="7"/>
        <v>9291.2660837695948</v>
      </c>
      <c r="T9" s="14">
        <f t="shared" si="22"/>
        <v>5</v>
      </c>
      <c r="U9" s="14">
        <v>169</v>
      </c>
      <c r="V9" s="26" t="s">
        <v>74</v>
      </c>
      <c r="W9" s="42">
        <v>44412</v>
      </c>
      <c r="X9" s="50">
        <v>27101.11</v>
      </c>
      <c r="Y9" s="41">
        <f t="shared" si="8"/>
        <v>440.15000000000146</v>
      </c>
      <c r="Z9" s="46">
        <v>377.3</v>
      </c>
      <c r="AA9" s="46">
        <v>110</v>
      </c>
      <c r="AB9" s="46">
        <f t="shared" si="9"/>
        <v>267.3</v>
      </c>
      <c r="AC9" s="41">
        <f t="shared" si="10"/>
        <v>217.8</v>
      </c>
      <c r="AD9" s="41">
        <f t="shared" si="11"/>
        <v>629.64466290000007</v>
      </c>
      <c r="AE9" s="41">
        <f t="shared" si="12"/>
        <v>847.44466290000014</v>
      </c>
      <c r="AF9" s="43">
        <v>10000</v>
      </c>
      <c r="AG9" s="41">
        <f t="shared" si="13"/>
        <v>138.7107466695943</v>
      </c>
      <c r="AH9" s="68">
        <f t="shared" si="23"/>
        <v>5</v>
      </c>
      <c r="AI9" s="68">
        <v>169</v>
      </c>
      <c r="AJ9" s="69" t="s">
        <v>74</v>
      </c>
      <c r="AK9" s="70">
        <v>44445</v>
      </c>
      <c r="AL9" s="80">
        <v>27587.03</v>
      </c>
      <c r="AM9" s="72">
        <f t="shared" si="14"/>
        <v>485.91999999999825</v>
      </c>
      <c r="AN9" s="72">
        <f t="shared" si="15"/>
        <v>525.4277255999981</v>
      </c>
      <c r="AO9" s="73">
        <f t="shared" si="16"/>
        <v>1681.368721919994</v>
      </c>
      <c r="AP9" s="74"/>
      <c r="AQ9" s="72">
        <f t="shared" si="0"/>
        <v>1820.0794685895883</v>
      </c>
      <c r="AR9" s="68">
        <f t="shared" si="24"/>
        <v>5</v>
      </c>
      <c r="AS9" s="68">
        <v>169</v>
      </c>
      <c r="AT9" s="69" t="s">
        <v>74</v>
      </c>
      <c r="AU9" s="70">
        <v>44469</v>
      </c>
      <c r="AV9" s="81">
        <v>27952.57</v>
      </c>
      <c r="AW9" s="72">
        <f t="shared" si="17"/>
        <v>365.54000000000087</v>
      </c>
      <c r="AX9" s="72">
        <f t="shared" si="18"/>
        <v>451.09463700000111</v>
      </c>
      <c r="AY9" s="73">
        <f t="shared" si="19"/>
        <v>1443.5028384000036</v>
      </c>
      <c r="AZ9" s="74"/>
      <c r="BA9" s="72">
        <f t="shared" si="1"/>
        <v>3263.5823069895919</v>
      </c>
    </row>
    <row r="10" spans="1:53" ht="19.5" customHeight="1">
      <c r="A10" s="13">
        <f t="shared" si="20"/>
        <v>6</v>
      </c>
      <c r="B10" s="14">
        <v>204</v>
      </c>
      <c r="C10" s="1" t="s">
        <v>10</v>
      </c>
      <c r="D10" s="25">
        <v>4068.12</v>
      </c>
      <c r="E10" s="23">
        <v>208.38</v>
      </c>
      <c r="F10" s="13">
        <f t="shared" si="21"/>
        <v>6</v>
      </c>
      <c r="G10" s="14">
        <v>204</v>
      </c>
      <c r="H10" s="26" t="s">
        <v>10</v>
      </c>
      <c r="I10" s="27">
        <v>44377</v>
      </c>
      <c r="J10" s="30">
        <v>4190.59</v>
      </c>
      <c r="K10" s="24">
        <v>122.47</v>
      </c>
      <c r="L10" s="34">
        <f t="shared" si="2"/>
        <v>146.6339739675</v>
      </c>
      <c r="M10" s="24">
        <v>110</v>
      </c>
      <c r="N10" s="34">
        <f t="shared" si="3"/>
        <v>36.633973967499998</v>
      </c>
      <c r="O10" s="34">
        <f t="shared" si="4"/>
        <v>209</v>
      </c>
      <c r="P10" s="34">
        <f t="shared" si="5"/>
        <v>92.811440367181888</v>
      </c>
      <c r="Q10" s="34">
        <f t="shared" si="6"/>
        <v>301.81144036718189</v>
      </c>
      <c r="R10" s="43">
        <v>208.39</v>
      </c>
      <c r="S10" s="41">
        <f t="shared" si="7"/>
        <v>301.8014403671819</v>
      </c>
      <c r="T10" s="14">
        <f t="shared" si="22"/>
        <v>6</v>
      </c>
      <c r="U10" s="14">
        <v>204</v>
      </c>
      <c r="V10" s="26" t="s">
        <v>10</v>
      </c>
      <c r="W10" s="42">
        <v>44412</v>
      </c>
      <c r="X10" s="50">
        <v>4273.34</v>
      </c>
      <c r="Y10" s="41">
        <f t="shared" si="8"/>
        <v>82.75</v>
      </c>
      <c r="Z10" s="46">
        <v>70.930000000000007</v>
      </c>
      <c r="AA10" s="46">
        <f>Z10</f>
        <v>70.930000000000007</v>
      </c>
      <c r="AB10" s="46">
        <f t="shared" si="9"/>
        <v>0</v>
      </c>
      <c r="AC10" s="41">
        <f t="shared" si="10"/>
        <v>140.44140000000002</v>
      </c>
      <c r="AD10" s="41">
        <f t="shared" si="11"/>
        <v>0</v>
      </c>
      <c r="AE10" s="41">
        <f t="shared" si="12"/>
        <v>140.44140000000002</v>
      </c>
      <c r="AF10" s="43"/>
      <c r="AG10" s="41">
        <f t="shared" si="13"/>
        <v>442.24284036718188</v>
      </c>
      <c r="AH10" s="68">
        <f t="shared" si="23"/>
        <v>6</v>
      </c>
      <c r="AI10" s="68">
        <v>204</v>
      </c>
      <c r="AJ10" s="69" t="s">
        <v>10</v>
      </c>
      <c r="AK10" s="70">
        <v>44445</v>
      </c>
      <c r="AL10" s="80">
        <v>4341.72</v>
      </c>
      <c r="AM10" s="72">
        <f t="shared" si="14"/>
        <v>68.380000000000109</v>
      </c>
      <c r="AN10" s="72">
        <f t="shared" si="15"/>
        <v>73.939635900000113</v>
      </c>
      <c r="AO10" s="73">
        <f t="shared" si="16"/>
        <v>236.60683488000038</v>
      </c>
      <c r="AP10" s="74">
        <v>312.27999999999997</v>
      </c>
      <c r="AQ10" s="72">
        <f t="shared" si="0"/>
        <v>366.56967524718232</v>
      </c>
      <c r="AR10" s="68">
        <f t="shared" si="24"/>
        <v>6</v>
      </c>
      <c r="AS10" s="68">
        <v>204</v>
      </c>
      <c r="AT10" s="69" t="s">
        <v>10</v>
      </c>
      <c r="AU10" s="70">
        <v>44469</v>
      </c>
      <c r="AV10" s="81">
        <v>4377.95</v>
      </c>
      <c r="AW10" s="72">
        <f t="shared" si="17"/>
        <v>36.229999999999563</v>
      </c>
      <c r="AX10" s="72">
        <f t="shared" si="18"/>
        <v>44.709631499999468</v>
      </c>
      <c r="AY10" s="73">
        <f t="shared" si="19"/>
        <v>143.0708207999983</v>
      </c>
      <c r="AZ10" s="74">
        <v>140.44</v>
      </c>
      <c r="BA10" s="72">
        <f t="shared" si="1"/>
        <v>369.20049604718059</v>
      </c>
    </row>
    <row r="11" spans="1:53" ht="19.5" customHeight="1">
      <c r="A11" s="13">
        <f t="shared" si="20"/>
        <v>7</v>
      </c>
      <c r="B11" s="14">
        <v>205</v>
      </c>
      <c r="C11" s="1" t="s">
        <v>11</v>
      </c>
      <c r="D11" s="20">
        <v>4599.76</v>
      </c>
      <c r="E11" s="19">
        <v>964.69</v>
      </c>
      <c r="F11" s="13">
        <f t="shared" si="21"/>
        <v>7</v>
      </c>
      <c r="G11" s="14">
        <v>205</v>
      </c>
      <c r="H11" s="1" t="s">
        <v>60</v>
      </c>
      <c r="I11" s="27">
        <v>44377</v>
      </c>
      <c r="J11" s="30">
        <v>4823.7</v>
      </c>
      <c r="K11" s="24">
        <v>223.94</v>
      </c>
      <c r="L11" s="34">
        <f t="shared" si="2"/>
        <v>268.12453768500001</v>
      </c>
      <c r="M11" s="24">
        <v>110</v>
      </c>
      <c r="N11" s="34">
        <f t="shared" si="3"/>
        <v>158.12453768500001</v>
      </c>
      <c r="O11" s="34">
        <f t="shared" si="4"/>
        <v>209</v>
      </c>
      <c r="P11" s="34">
        <f t="shared" si="5"/>
        <v>400.60535373419378</v>
      </c>
      <c r="Q11" s="34">
        <f t="shared" si="6"/>
        <v>609.60535373419384</v>
      </c>
      <c r="R11" s="43">
        <v>952</v>
      </c>
      <c r="S11" s="41">
        <f t="shared" si="7"/>
        <v>622.2953537341939</v>
      </c>
      <c r="T11" s="14">
        <f t="shared" si="22"/>
        <v>7</v>
      </c>
      <c r="U11" s="14">
        <v>205</v>
      </c>
      <c r="V11" s="1" t="s">
        <v>60</v>
      </c>
      <c r="W11" s="42">
        <v>44412</v>
      </c>
      <c r="X11" s="50">
        <v>4926.22</v>
      </c>
      <c r="Y11" s="41">
        <f t="shared" si="8"/>
        <v>102.52000000000044</v>
      </c>
      <c r="Z11" s="46">
        <v>87.88</v>
      </c>
      <c r="AA11" s="46">
        <f>Z11</f>
        <v>87.88</v>
      </c>
      <c r="AB11" s="46">
        <f t="shared" si="9"/>
        <v>0</v>
      </c>
      <c r="AC11" s="41">
        <f t="shared" si="10"/>
        <v>174.00239999999999</v>
      </c>
      <c r="AD11" s="41">
        <f t="shared" si="11"/>
        <v>0</v>
      </c>
      <c r="AE11" s="41">
        <f t="shared" si="12"/>
        <v>174.00239999999999</v>
      </c>
      <c r="AF11" s="43"/>
      <c r="AG11" s="41">
        <f t="shared" si="13"/>
        <v>796.29775373419386</v>
      </c>
      <c r="AH11" s="68">
        <f t="shared" si="23"/>
        <v>7</v>
      </c>
      <c r="AI11" s="68">
        <v>205</v>
      </c>
      <c r="AJ11" s="76" t="s">
        <v>60</v>
      </c>
      <c r="AK11" s="70">
        <v>44445</v>
      </c>
      <c r="AL11" s="80">
        <v>5124.6400000000003</v>
      </c>
      <c r="AM11" s="72">
        <f t="shared" si="14"/>
        <v>198.42000000000007</v>
      </c>
      <c r="AN11" s="72">
        <f t="shared" si="15"/>
        <v>214.55253810000008</v>
      </c>
      <c r="AO11" s="73">
        <f t="shared" si="16"/>
        <v>686.56812192000029</v>
      </c>
      <c r="AP11" s="74">
        <v>640</v>
      </c>
      <c r="AQ11" s="72">
        <f t="shared" si="0"/>
        <v>842.86587565419404</v>
      </c>
      <c r="AR11" s="68">
        <f t="shared" si="24"/>
        <v>7</v>
      </c>
      <c r="AS11" s="68">
        <v>205</v>
      </c>
      <c r="AT11" s="76" t="s">
        <v>60</v>
      </c>
      <c r="AU11" s="70">
        <v>44469</v>
      </c>
      <c r="AV11" s="81">
        <v>5372.63</v>
      </c>
      <c r="AW11" s="72">
        <f t="shared" si="17"/>
        <v>247.98999999999978</v>
      </c>
      <c r="AX11" s="72">
        <f t="shared" si="18"/>
        <v>306.03205949999978</v>
      </c>
      <c r="AY11" s="73">
        <f t="shared" si="19"/>
        <v>979.3025903999993</v>
      </c>
      <c r="AZ11" s="74"/>
      <c r="BA11" s="72">
        <f t="shared" si="1"/>
        <v>1822.1684660541932</v>
      </c>
    </row>
    <row r="12" spans="1:53" ht="19.5" customHeight="1">
      <c r="A12" s="13">
        <f t="shared" si="20"/>
        <v>8</v>
      </c>
      <c r="B12" s="14">
        <v>206</v>
      </c>
      <c r="C12" s="26" t="s">
        <v>12</v>
      </c>
      <c r="D12" s="25">
        <v>5929.56</v>
      </c>
      <c r="E12" s="23">
        <v>20.98</v>
      </c>
      <c r="F12" s="13">
        <f t="shared" si="21"/>
        <v>8</v>
      </c>
      <c r="G12" s="14">
        <v>206</v>
      </c>
      <c r="H12" s="26" t="s">
        <v>12</v>
      </c>
      <c r="I12" s="27">
        <v>44377</v>
      </c>
      <c r="J12" s="30">
        <v>6078.54</v>
      </c>
      <c r="K12" s="24">
        <v>148.97999999999999</v>
      </c>
      <c r="L12" s="34">
        <f t="shared" si="2"/>
        <v>178.37453614500001</v>
      </c>
      <c r="M12" s="24">
        <v>110</v>
      </c>
      <c r="N12" s="34">
        <f t="shared" si="3"/>
        <v>68.374536145000008</v>
      </c>
      <c r="O12" s="34">
        <f t="shared" si="4"/>
        <v>209</v>
      </c>
      <c r="P12" s="34">
        <f t="shared" si="5"/>
        <v>173.2255198326346</v>
      </c>
      <c r="Q12" s="34">
        <f t="shared" si="6"/>
        <v>382.22551983263463</v>
      </c>
      <c r="R12" s="43"/>
      <c r="S12" s="41">
        <f t="shared" si="7"/>
        <v>403.20551983263465</v>
      </c>
      <c r="T12" s="14">
        <f t="shared" si="22"/>
        <v>8</v>
      </c>
      <c r="U12" s="14">
        <v>206</v>
      </c>
      <c r="V12" s="26" t="s">
        <v>12</v>
      </c>
      <c r="W12" s="42">
        <v>44412</v>
      </c>
      <c r="X12" s="48">
        <v>6224.14</v>
      </c>
      <c r="Y12" s="41">
        <f t="shared" si="8"/>
        <v>145.60000000000036</v>
      </c>
      <c r="Z12" s="46">
        <v>124.81</v>
      </c>
      <c r="AA12" s="46">
        <v>110</v>
      </c>
      <c r="AB12" s="46">
        <f t="shared" si="9"/>
        <v>14.810000000000002</v>
      </c>
      <c r="AC12" s="41">
        <f t="shared" si="10"/>
        <v>217.8</v>
      </c>
      <c r="AD12" s="41">
        <f t="shared" si="11"/>
        <v>34.886036130000008</v>
      </c>
      <c r="AE12" s="41">
        <f t="shared" si="12"/>
        <v>252.68603613000002</v>
      </c>
      <c r="AF12" s="43"/>
      <c r="AG12" s="41">
        <f t="shared" si="13"/>
        <v>655.8915559626347</v>
      </c>
      <c r="AH12" s="68">
        <f t="shared" si="23"/>
        <v>8</v>
      </c>
      <c r="AI12" s="68">
        <v>206</v>
      </c>
      <c r="AJ12" s="69" t="s">
        <v>12</v>
      </c>
      <c r="AK12" s="70">
        <v>44445</v>
      </c>
      <c r="AL12" s="71">
        <v>6409.13</v>
      </c>
      <c r="AM12" s="72">
        <f t="shared" si="14"/>
        <v>184.98999999999978</v>
      </c>
      <c r="AN12" s="72">
        <f t="shared" si="15"/>
        <v>200.03061194999975</v>
      </c>
      <c r="AO12" s="73">
        <f t="shared" si="16"/>
        <v>640.09795823999923</v>
      </c>
      <c r="AP12" s="74">
        <v>1000</v>
      </c>
      <c r="AQ12" s="72">
        <f t="shared" si="0"/>
        <v>295.98951420263393</v>
      </c>
      <c r="AR12" s="68">
        <f t="shared" si="24"/>
        <v>8</v>
      </c>
      <c r="AS12" s="68">
        <v>206</v>
      </c>
      <c r="AT12" s="69" t="s">
        <v>12</v>
      </c>
      <c r="AU12" s="70">
        <v>44469</v>
      </c>
      <c r="AV12" s="75">
        <v>6539.61</v>
      </c>
      <c r="AW12" s="72">
        <f t="shared" si="17"/>
        <v>130.47999999999956</v>
      </c>
      <c r="AX12" s="72">
        <f t="shared" si="18"/>
        <v>161.01884399999946</v>
      </c>
      <c r="AY12" s="73">
        <f t="shared" si="19"/>
        <v>515.26030079999828</v>
      </c>
      <c r="AZ12" s="74"/>
      <c r="BA12" s="72">
        <f t="shared" si="1"/>
        <v>811.2498150026322</v>
      </c>
    </row>
    <row r="13" spans="1:53" ht="19.5" customHeight="1">
      <c r="A13" s="13">
        <f t="shared" si="20"/>
        <v>9</v>
      </c>
      <c r="B13" s="14">
        <v>207</v>
      </c>
      <c r="C13" s="26" t="s">
        <v>13</v>
      </c>
      <c r="D13" s="25">
        <v>3614.27</v>
      </c>
      <c r="E13" s="23">
        <v>352.77</v>
      </c>
      <c r="F13" s="13">
        <f t="shared" si="21"/>
        <v>9</v>
      </c>
      <c r="G13" s="14">
        <v>207</v>
      </c>
      <c r="H13" s="26" t="s">
        <v>13</v>
      </c>
      <c r="I13" s="27">
        <v>44377</v>
      </c>
      <c r="J13" s="30">
        <v>3751.51</v>
      </c>
      <c r="K13" s="34">
        <f>J13-D13</f>
        <v>137.24000000000024</v>
      </c>
      <c r="L13" s="34">
        <f t="shared" si="2"/>
        <v>164.3181725100003</v>
      </c>
      <c r="M13" s="24">
        <v>110</v>
      </c>
      <c r="N13" s="34">
        <f t="shared" si="3"/>
        <v>54.318172510000295</v>
      </c>
      <c r="O13" s="34">
        <f t="shared" si="4"/>
        <v>209</v>
      </c>
      <c r="P13" s="34">
        <f t="shared" si="5"/>
        <v>137.61400369063554</v>
      </c>
      <c r="Q13" s="34">
        <f t="shared" si="6"/>
        <v>346.61400369063551</v>
      </c>
      <c r="R13" s="43"/>
      <c r="S13" s="41">
        <f t="shared" si="7"/>
        <v>699.3840036906355</v>
      </c>
      <c r="T13" s="14">
        <f t="shared" si="22"/>
        <v>9</v>
      </c>
      <c r="U13" s="14">
        <v>207</v>
      </c>
      <c r="V13" s="26" t="s">
        <v>13</v>
      </c>
      <c r="W13" s="42">
        <v>44412</v>
      </c>
      <c r="X13" s="50">
        <v>4195.13</v>
      </c>
      <c r="Y13" s="41">
        <f t="shared" si="8"/>
        <v>443.61999999999989</v>
      </c>
      <c r="Z13" s="46">
        <v>380.27</v>
      </c>
      <c r="AA13" s="46">
        <v>110</v>
      </c>
      <c r="AB13" s="46">
        <f t="shared" si="9"/>
        <v>270.27</v>
      </c>
      <c r="AC13" s="41">
        <f t="shared" si="10"/>
        <v>217.8</v>
      </c>
      <c r="AD13" s="41">
        <f t="shared" si="11"/>
        <v>636.64071471</v>
      </c>
      <c r="AE13" s="41">
        <f t="shared" si="12"/>
        <v>854.44071471000007</v>
      </c>
      <c r="AF13" s="43"/>
      <c r="AG13" s="41">
        <f t="shared" si="13"/>
        <v>1553.8247184006354</v>
      </c>
      <c r="AH13" s="68">
        <f t="shared" si="23"/>
        <v>9</v>
      </c>
      <c r="AI13" s="68">
        <v>207</v>
      </c>
      <c r="AJ13" s="69" t="s">
        <v>13</v>
      </c>
      <c r="AK13" s="70">
        <v>44445</v>
      </c>
      <c r="AL13" s="80">
        <v>4563.3999999999996</v>
      </c>
      <c r="AM13" s="72">
        <f t="shared" si="14"/>
        <v>368.26999999999953</v>
      </c>
      <c r="AN13" s="72">
        <f t="shared" si="15"/>
        <v>398.2121923499995</v>
      </c>
      <c r="AO13" s="73">
        <f t="shared" si="16"/>
        <v>1274.2790155199984</v>
      </c>
      <c r="AP13" s="74">
        <v>350</v>
      </c>
      <c r="AQ13" s="72">
        <f t="shared" si="0"/>
        <v>2478.1037339206341</v>
      </c>
      <c r="AR13" s="68">
        <f t="shared" si="24"/>
        <v>9</v>
      </c>
      <c r="AS13" s="68">
        <v>207</v>
      </c>
      <c r="AT13" s="69" t="s">
        <v>13</v>
      </c>
      <c r="AU13" s="70">
        <v>44469</v>
      </c>
      <c r="AV13" s="81">
        <v>4650.08</v>
      </c>
      <c r="AW13" s="72">
        <f t="shared" si="17"/>
        <v>86.680000000000291</v>
      </c>
      <c r="AX13" s="72">
        <f t="shared" si="18"/>
        <v>106.96745400000037</v>
      </c>
      <c r="AY13" s="73">
        <f t="shared" si="19"/>
        <v>342.29585280000123</v>
      </c>
      <c r="AZ13" s="74">
        <v>1200</v>
      </c>
      <c r="BA13" s="72">
        <f t="shared" si="1"/>
        <v>1620.3995867206354</v>
      </c>
    </row>
    <row r="14" spans="1:53" ht="19.5" customHeight="1">
      <c r="A14" s="13">
        <f t="shared" si="20"/>
        <v>10</v>
      </c>
      <c r="B14" s="14">
        <v>222</v>
      </c>
      <c r="C14" s="1" t="s">
        <v>14</v>
      </c>
      <c r="D14" s="20">
        <v>30064.15</v>
      </c>
      <c r="E14" s="19">
        <v>1545.52</v>
      </c>
      <c r="F14" s="13">
        <f t="shared" si="21"/>
        <v>10</v>
      </c>
      <c r="G14" s="14">
        <v>222</v>
      </c>
      <c r="H14" s="26" t="s">
        <v>14</v>
      </c>
      <c r="I14" s="27">
        <v>44377</v>
      </c>
      <c r="J14" s="30">
        <v>30279.64</v>
      </c>
      <c r="K14" s="24">
        <v>215.49</v>
      </c>
      <c r="L14" s="34">
        <f t="shared" si="2"/>
        <v>258.00730832250002</v>
      </c>
      <c r="M14" s="24">
        <v>110</v>
      </c>
      <c r="N14" s="34">
        <f t="shared" si="3"/>
        <v>148.00730832250002</v>
      </c>
      <c r="O14" s="34">
        <f t="shared" si="4"/>
        <v>209</v>
      </c>
      <c r="P14" s="34">
        <f t="shared" si="5"/>
        <v>374.97355548888737</v>
      </c>
      <c r="Q14" s="34">
        <f t="shared" si="6"/>
        <v>583.97355548888731</v>
      </c>
      <c r="R14" s="43">
        <v>1545.52</v>
      </c>
      <c r="S14" s="41">
        <f t="shared" si="7"/>
        <v>583.97355548888709</v>
      </c>
      <c r="T14" s="14">
        <f t="shared" si="22"/>
        <v>10</v>
      </c>
      <c r="U14" s="14">
        <v>222</v>
      </c>
      <c r="V14" s="1" t="s">
        <v>14</v>
      </c>
      <c r="W14" s="42">
        <v>44412</v>
      </c>
      <c r="X14" s="50">
        <v>30493.08</v>
      </c>
      <c r="Y14" s="41">
        <f t="shared" si="8"/>
        <v>213.44000000000233</v>
      </c>
      <c r="Z14" s="46">
        <v>182.96</v>
      </c>
      <c r="AA14" s="46">
        <v>110</v>
      </c>
      <c r="AB14" s="46">
        <f t="shared" si="9"/>
        <v>72.960000000000008</v>
      </c>
      <c r="AC14" s="41">
        <f t="shared" si="10"/>
        <v>217.8</v>
      </c>
      <c r="AD14" s="41">
        <f t="shared" si="11"/>
        <v>171.86260608000003</v>
      </c>
      <c r="AE14" s="41">
        <f t="shared" si="12"/>
        <v>389.66260608000005</v>
      </c>
      <c r="AF14" s="43"/>
      <c r="AG14" s="41">
        <f t="shared" si="13"/>
        <v>973.63616156888713</v>
      </c>
      <c r="AH14" s="68">
        <f t="shared" si="23"/>
        <v>10</v>
      </c>
      <c r="AI14" s="68">
        <v>222</v>
      </c>
      <c r="AJ14" s="76" t="s">
        <v>14</v>
      </c>
      <c r="AK14" s="70">
        <v>44445</v>
      </c>
      <c r="AL14" s="80">
        <v>30700.99</v>
      </c>
      <c r="AM14" s="72">
        <f t="shared" si="14"/>
        <v>207.90999999999985</v>
      </c>
      <c r="AN14" s="72">
        <f t="shared" si="15"/>
        <v>224.81412254999984</v>
      </c>
      <c r="AO14" s="73">
        <f t="shared" si="16"/>
        <v>719.4051921599995</v>
      </c>
      <c r="AP14" s="74">
        <v>600.85</v>
      </c>
      <c r="AQ14" s="72">
        <f t="shared" si="0"/>
        <v>1092.1913537288865</v>
      </c>
      <c r="AR14" s="68">
        <f t="shared" si="24"/>
        <v>10</v>
      </c>
      <c r="AS14" s="68">
        <v>222</v>
      </c>
      <c r="AT14" s="76" t="s">
        <v>14</v>
      </c>
      <c r="AU14" s="70">
        <v>44469</v>
      </c>
      <c r="AV14" s="81">
        <v>30866.82</v>
      </c>
      <c r="AW14" s="72">
        <f t="shared" si="17"/>
        <v>165.82999999999811</v>
      </c>
      <c r="AX14" s="72">
        <f t="shared" si="18"/>
        <v>204.64251149999768</v>
      </c>
      <c r="AY14" s="73">
        <f t="shared" si="19"/>
        <v>654.85603679999258</v>
      </c>
      <c r="AZ14" s="74">
        <v>973.64</v>
      </c>
      <c r="BA14" s="72">
        <f t="shared" si="1"/>
        <v>773.40739052887909</v>
      </c>
    </row>
    <row r="15" spans="1:53" ht="19.5" customHeight="1">
      <c r="A15" s="13">
        <f t="shared" si="20"/>
        <v>11</v>
      </c>
      <c r="B15" s="14">
        <v>23</v>
      </c>
      <c r="C15" s="1" t="s">
        <v>15</v>
      </c>
      <c r="D15" s="20">
        <v>8989.01</v>
      </c>
      <c r="E15" s="19">
        <v>730.15</v>
      </c>
      <c r="F15" s="13">
        <f t="shared" si="21"/>
        <v>11</v>
      </c>
      <c r="G15" s="14">
        <v>23</v>
      </c>
      <c r="H15" s="26" t="s">
        <v>15</v>
      </c>
      <c r="I15" s="27">
        <v>44292</v>
      </c>
      <c r="J15" s="44">
        <v>8989.01</v>
      </c>
      <c r="K15" s="24">
        <v>140.94999999999999</v>
      </c>
      <c r="L15" s="34">
        <f t="shared" si="2"/>
        <v>168.76017498749999</v>
      </c>
      <c r="M15" s="24">
        <v>110</v>
      </c>
      <c r="N15" s="34">
        <f t="shared" si="3"/>
        <v>58.760174987499994</v>
      </c>
      <c r="O15" s="34">
        <f t="shared" si="4"/>
        <v>209</v>
      </c>
      <c r="P15" s="34">
        <f t="shared" si="5"/>
        <v>148.86772812733147</v>
      </c>
      <c r="Q15" s="34">
        <f t="shared" si="6"/>
        <v>357.86772812733147</v>
      </c>
      <c r="R15" s="43">
        <v>1200</v>
      </c>
      <c r="S15" s="41">
        <f t="shared" si="7"/>
        <v>-111.98227187266866</v>
      </c>
      <c r="T15" s="14">
        <f t="shared" si="22"/>
        <v>11</v>
      </c>
      <c r="U15" s="14">
        <v>23</v>
      </c>
      <c r="V15" s="1" t="s">
        <v>15</v>
      </c>
      <c r="W15" s="42">
        <v>44412</v>
      </c>
      <c r="X15" s="46">
        <v>9070.2099999999991</v>
      </c>
      <c r="Y15" s="41">
        <f t="shared" si="8"/>
        <v>81.199999999998909</v>
      </c>
      <c r="Z15" s="46">
        <v>69.599999999999994</v>
      </c>
      <c r="AA15" s="46">
        <f>Z15</f>
        <v>69.599999999999994</v>
      </c>
      <c r="AB15" s="46">
        <f t="shared" si="9"/>
        <v>0</v>
      </c>
      <c r="AC15" s="41">
        <f t="shared" si="10"/>
        <v>137.80799999999999</v>
      </c>
      <c r="AD15" s="41">
        <f t="shared" si="11"/>
        <v>0</v>
      </c>
      <c r="AE15" s="41">
        <f t="shared" si="12"/>
        <v>137.80799999999999</v>
      </c>
      <c r="AF15" s="43"/>
      <c r="AG15" s="41">
        <f t="shared" si="13"/>
        <v>25.825728127331331</v>
      </c>
      <c r="AH15" s="68">
        <f t="shared" si="23"/>
        <v>11</v>
      </c>
      <c r="AI15" s="68">
        <v>23</v>
      </c>
      <c r="AJ15" s="76" t="s">
        <v>15</v>
      </c>
      <c r="AK15" s="70">
        <v>44292</v>
      </c>
      <c r="AL15" s="79">
        <v>9070.2099999999991</v>
      </c>
      <c r="AM15" s="72">
        <v>264.44</v>
      </c>
      <c r="AN15" s="72">
        <f t="shared" si="15"/>
        <v>285.94029419999998</v>
      </c>
      <c r="AO15" s="73">
        <f t="shared" si="16"/>
        <v>915.00894143999994</v>
      </c>
      <c r="AP15" s="74">
        <v>2000</v>
      </c>
      <c r="AQ15" s="72">
        <f t="shared" si="0"/>
        <v>-1059.1653304326687</v>
      </c>
      <c r="AR15" s="68">
        <f t="shared" si="24"/>
        <v>11</v>
      </c>
      <c r="AS15" s="68">
        <v>23</v>
      </c>
      <c r="AT15" s="76" t="s">
        <v>15</v>
      </c>
      <c r="AU15" s="70">
        <v>44292</v>
      </c>
      <c r="AV15" s="79">
        <v>9070.2099999999991</v>
      </c>
      <c r="AW15" s="72">
        <v>150.63</v>
      </c>
      <c r="AX15" s="72">
        <f t="shared" si="18"/>
        <v>185.8849515</v>
      </c>
      <c r="AY15" s="73">
        <f t="shared" si="19"/>
        <v>594.8318448</v>
      </c>
      <c r="AZ15" s="74"/>
      <c r="BA15" s="72">
        <f t="shared" si="1"/>
        <v>-464.33348563266873</v>
      </c>
    </row>
    <row r="16" spans="1:53" ht="19.5" customHeight="1">
      <c r="A16" s="13">
        <f t="shared" si="20"/>
        <v>12</v>
      </c>
      <c r="B16" s="14">
        <v>251</v>
      </c>
      <c r="C16" s="1" t="s">
        <v>16</v>
      </c>
      <c r="D16" s="20">
        <v>43585.279999999999</v>
      </c>
      <c r="E16" s="19">
        <v>-1434.41</v>
      </c>
      <c r="F16" s="13">
        <f t="shared" si="21"/>
        <v>12</v>
      </c>
      <c r="G16" s="14">
        <v>251</v>
      </c>
      <c r="H16" s="26" t="s">
        <v>16</v>
      </c>
      <c r="I16" s="27">
        <v>44377</v>
      </c>
      <c r="J16" s="30">
        <v>43977.26</v>
      </c>
      <c r="K16" s="24">
        <v>391.98</v>
      </c>
      <c r="L16" s="34">
        <f t="shared" si="2"/>
        <v>469.31971189500007</v>
      </c>
      <c r="M16" s="24">
        <v>110</v>
      </c>
      <c r="N16" s="34">
        <f t="shared" si="3"/>
        <v>359.31971189500007</v>
      </c>
      <c r="O16" s="34">
        <f t="shared" si="4"/>
        <v>209</v>
      </c>
      <c r="P16" s="34">
        <f t="shared" si="5"/>
        <v>910.32930369174471</v>
      </c>
      <c r="Q16" s="34">
        <f t="shared" si="6"/>
        <v>1119.3293036917448</v>
      </c>
      <c r="R16" s="43">
        <v>3000</v>
      </c>
      <c r="S16" s="41">
        <f t="shared" si="7"/>
        <v>-3315.080696308255</v>
      </c>
      <c r="T16" s="14">
        <f t="shared" si="22"/>
        <v>12</v>
      </c>
      <c r="U16" s="14">
        <v>251</v>
      </c>
      <c r="V16" s="1" t="s">
        <v>16</v>
      </c>
      <c r="W16" s="42">
        <v>44412</v>
      </c>
      <c r="X16" s="50">
        <v>44420.34</v>
      </c>
      <c r="Y16" s="41">
        <f t="shared" si="8"/>
        <v>443.07999999999447</v>
      </c>
      <c r="Z16" s="46">
        <v>379.81</v>
      </c>
      <c r="AA16" s="46">
        <v>110</v>
      </c>
      <c r="AB16" s="46">
        <f t="shared" si="9"/>
        <v>269.81</v>
      </c>
      <c r="AC16" s="41">
        <f t="shared" si="10"/>
        <v>217.8</v>
      </c>
      <c r="AD16" s="41">
        <f t="shared" si="11"/>
        <v>635.55715113000008</v>
      </c>
      <c r="AE16" s="41">
        <f t="shared" si="12"/>
        <v>853.35715113000015</v>
      </c>
      <c r="AF16" s="43"/>
      <c r="AG16" s="41">
        <f t="shared" si="13"/>
        <v>-2461.7235451782549</v>
      </c>
      <c r="AH16" s="68">
        <f t="shared" si="23"/>
        <v>12</v>
      </c>
      <c r="AI16" s="68">
        <v>251</v>
      </c>
      <c r="AJ16" s="76" t="s">
        <v>16</v>
      </c>
      <c r="AK16" s="70">
        <v>44445</v>
      </c>
      <c r="AL16" s="80">
        <v>44921.24</v>
      </c>
      <c r="AM16" s="72">
        <f t="shared" si="14"/>
        <v>500.90000000000146</v>
      </c>
      <c r="AN16" s="72">
        <f t="shared" si="15"/>
        <v>541.62567450000154</v>
      </c>
      <c r="AO16" s="73">
        <f t="shared" si="16"/>
        <v>1733.2021584000049</v>
      </c>
      <c r="AP16" s="74"/>
      <c r="AQ16" s="72">
        <f t="shared" si="0"/>
        <v>-728.52138677824996</v>
      </c>
      <c r="AR16" s="68">
        <f t="shared" si="24"/>
        <v>12</v>
      </c>
      <c r="AS16" s="68">
        <v>251</v>
      </c>
      <c r="AT16" s="76" t="s">
        <v>16</v>
      </c>
      <c r="AU16" s="70">
        <v>44469</v>
      </c>
      <c r="AV16" s="81">
        <v>45240.68</v>
      </c>
      <c r="AW16" s="72">
        <f t="shared" si="17"/>
        <v>319.44000000000233</v>
      </c>
      <c r="AX16" s="72">
        <f t="shared" si="18"/>
        <v>394.20493200000288</v>
      </c>
      <c r="AY16" s="73">
        <f t="shared" si="19"/>
        <v>1261.4557824000094</v>
      </c>
      <c r="AZ16" s="74">
        <v>5000</v>
      </c>
      <c r="BA16" s="72">
        <f t="shared" si="1"/>
        <v>-4467.0656043782401</v>
      </c>
    </row>
    <row r="17" spans="1:53" ht="19.5" customHeight="1">
      <c r="A17" s="13">
        <f t="shared" si="20"/>
        <v>13</v>
      </c>
      <c r="B17" s="14" t="s">
        <v>48</v>
      </c>
      <c r="C17" s="1" t="s">
        <v>17</v>
      </c>
      <c r="D17" s="20">
        <v>2490.81</v>
      </c>
      <c r="E17" s="19">
        <v>-495.28</v>
      </c>
      <c r="F17" s="13">
        <f t="shared" si="21"/>
        <v>13</v>
      </c>
      <c r="G17" s="14" t="s">
        <v>48</v>
      </c>
      <c r="H17" s="26" t="s">
        <v>17</v>
      </c>
      <c r="I17" s="27">
        <v>44377</v>
      </c>
      <c r="J17" s="30">
        <v>2565.6</v>
      </c>
      <c r="K17" s="24">
        <v>74.790000000000006</v>
      </c>
      <c r="L17" s="34">
        <f t="shared" si="2"/>
        <v>89.546459647500015</v>
      </c>
      <c r="M17" s="34">
        <f>L17</f>
        <v>89.546459647500015</v>
      </c>
      <c r="N17" s="34">
        <f t="shared" si="3"/>
        <v>0</v>
      </c>
      <c r="O17" s="34">
        <f t="shared" si="4"/>
        <v>170.13827333025003</v>
      </c>
      <c r="P17" s="34">
        <f t="shared" si="5"/>
        <v>0</v>
      </c>
      <c r="Q17" s="34">
        <f t="shared" si="6"/>
        <v>170.13827333025003</v>
      </c>
      <c r="R17" s="43"/>
      <c r="S17" s="41">
        <f t="shared" si="7"/>
        <v>-325.14172666974991</v>
      </c>
      <c r="T17" s="14">
        <f t="shared" si="22"/>
        <v>13</v>
      </c>
      <c r="U17" s="14" t="s">
        <v>48</v>
      </c>
      <c r="V17" s="1" t="s">
        <v>17</v>
      </c>
      <c r="W17" s="42">
        <v>44412</v>
      </c>
      <c r="X17" s="50">
        <v>2674.35</v>
      </c>
      <c r="Y17" s="41">
        <f t="shared" si="8"/>
        <v>108.75</v>
      </c>
      <c r="Z17" s="46">
        <v>93.22</v>
      </c>
      <c r="AA17" s="46">
        <f>Z17</f>
        <v>93.22</v>
      </c>
      <c r="AB17" s="46">
        <f t="shared" si="9"/>
        <v>0</v>
      </c>
      <c r="AC17" s="41">
        <f t="shared" si="10"/>
        <v>184.57560000000001</v>
      </c>
      <c r="AD17" s="41">
        <f t="shared" si="11"/>
        <v>0</v>
      </c>
      <c r="AE17" s="41">
        <f t="shared" si="12"/>
        <v>184.57560000000001</v>
      </c>
      <c r="AF17" s="43"/>
      <c r="AG17" s="41">
        <f t="shared" si="13"/>
        <v>-140.56612666974991</v>
      </c>
      <c r="AH17" s="68">
        <f t="shared" si="23"/>
        <v>13</v>
      </c>
      <c r="AI17" s="68" t="s">
        <v>48</v>
      </c>
      <c r="AJ17" s="76" t="s">
        <v>17</v>
      </c>
      <c r="AK17" s="70">
        <v>44445</v>
      </c>
      <c r="AL17" s="80">
        <v>2784.56</v>
      </c>
      <c r="AM17" s="72">
        <f t="shared" si="14"/>
        <v>110.21000000000004</v>
      </c>
      <c r="AN17" s="72">
        <f t="shared" si="15"/>
        <v>119.17062405000003</v>
      </c>
      <c r="AO17" s="73">
        <f t="shared" si="16"/>
        <v>381.34599696000009</v>
      </c>
      <c r="AP17" s="74"/>
      <c r="AQ17" s="72">
        <f t="shared" si="0"/>
        <v>240.77987029025019</v>
      </c>
      <c r="AR17" s="68">
        <f t="shared" si="24"/>
        <v>13</v>
      </c>
      <c r="AS17" s="68" t="s">
        <v>48</v>
      </c>
      <c r="AT17" s="76" t="s">
        <v>17</v>
      </c>
      <c r="AU17" s="70">
        <v>44469</v>
      </c>
      <c r="AV17" s="81">
        <v>2834.19</v>
      </c>
      <c r="AW17" s="72">
        <f t="shared" si="17"/>
        <v>49.630000000000109</v>
      </c>
      <c r="AX17" s="72">
        <f t="shared" si="18"/>
        <v>61.245901500000137</v>
      </c>
      <c r="AY17" s="73">
        <f t="shared" si="19"/>
        <v>195.98688480000044</v>
      </c>
      <c r="AZ17" s="74">
        <v>1000</v>
      </c>
      <c r="BA17" s="72">
        <f t="shared" si="1"/>
        <v>-563.23324490974937</v>
      </c>
    </row>
    <row r="18" spans="1:53" ht="19.5" customHeight="1">
      <c r="A18" s="13">
        <f t="shared" si="20"/>
        <v>14</v>
      </c>
      <c r="B18" s="14">
        <v>270</v>
      </c>
      <c r="C18" s="1" t="s">
        <v>18</v>
      </c>
      <c r="D18" s="20">
        <v>21981.71</v>
      </c>
      <c r="E18" s="19">
        <v>455.25</v>
      </c>
      <c r="F18" s="13">
        <f t="shared" si="21"/>
        <v>14</v>
      </c>
      <c r="G18" s="14">
        <v>270</v>
      </c>
      <c r="H18" s="1" t="s">
        <v>59</v>
      </c>
      <c r="I18" s="27">
        <v>44377</v>
      </c>
      <c r="J18" s="30">
        <v>22123.86</v>
      </c>
      <c r="K18" s="24">
        <v>142.15</v>
      </c>
      <c r="L18" s="34">
        <f t="shared" si="2"/>
        <v>170.19694128750001</v>
      </c>
      <c r="M18" s="24">
        <v>110</v>
      </c>
      <c r="N18" s="34">
        <f t="shared" si="3"/>
        <v>60.19694128750001</v>
      </c>
      <c r="O18" s="34">
        <f t="shared" si="4"/>
        <v>209</v>
      </c>
      <c r="P18" s="34">
        <f t="shared" si="5"/>
        <v>152.50774681305552</v>
      </c>
      <c r="Q18" s="34">
        <f t="shared" si="6"/>
        <v>361.50774681305552</v>
      </c>
      <c r="R18" s="43">
        <v>2000</v>
      </c>
      <c r="S18" s="41">
        <f t="shared" si="7"/>
        <v>-1183.2422531869445</v>
      </c>
      <c r="T18" s="14">
        <f t="shared" si="22"/>
        <v>14</v>
      </c>
      <c r="U18" s="14">
        <v>270</v>
      </c>
      <c r="V18" s="1" t="s">
        <v>59</v>
      </c>
      <c r="W18" s="42">
        <v>44412</v>
      </c>
      <c r="X18" s="48">
        <v>22346.18</v>
      </c>
      <c r="Y18" s="41">
        <f t="shared" si="8"/>
        <v>222.31999999999971</v>
      </c>
      <c r="Z18" s="46">
        <v>190.57</v>
      </c>
      <c r="AA18" s="46">
        <v>110</v>
      </c>
      <c r="AB18" s="46">
        <f t="shared" si="9"/>
        <v>80.569999999999993</v>
      </c>
      <c r="AC18" s="41">
        <f t="shared" si="10"/>
        <v>217.8</v>
      </c>
      <c r="AD18" s="41">
        <f t="shared" si="11"/>
        <v>189.78851660999999</v>
      </c>
      <c r="AE18" s="41">
        <f t="shared" si="12"/>
        <v>407.58851661</v>
      </c>
      <c r="AF18" s="43"/>
      <c r="AG18" s="41">
        <f t="shared" si="13"/>
        <v>-775.65373657694454</v>
      </c>
      <c r="AH18" s="68">
        <f t="shared" si="23"/>
        <v>14</v>
      </c>
      <c r="AI18" s="68">
        <v>270</v>
      </c>
      <c r="AJ18" s="76" t="s">
        <v>59</v>
      </c>
      <c r="AK18" s="70">
        <v>44445</v>
      </c>
      <c r="AL18" s="71">
        <v>22527.35</v>
      </c>
      <c r="AM18" s="72">
        <f t="shared" si="14"/>
        <v>181.16999999999825</v>
      </c>
      <c r="AN18" s="72">
        <f t="shared" si="15"/>
        <v>195.90002684999811</v>
      </c>
      <c r="AO18" s="73">
        <f t="shared" si="16"/>
        <v>626.88008591999403</v>
      </c>
      <c r="AP18" s="74"/>
      <c r="AQ18" s="72">
        <f t="shared" si="0"/>
        <v>-148.77365065695051</v>
      </c>
      <c r="AR18" s="68">
        <f t="shared" si="24"/>
        <v>14</v>
      </c>
      <c r="AS18" s="68">
        <v>270</v>
      </c>
      <c r="AT18" s="76" t="s">
        <v>59</v>
      </c>
      <c r="AU18" s="70">
        <v>44469</v>
      </c>
      <c r="AV18" s="75">
        <v>22683.8</v>
      </c>
      <c r="AW18" s="72">
        <f t="shared" si="17"/>
        <v>156.45000000000073</v>
      </c>
      <c r="AX18" s="72">
        <f t="shared" si="18"/>
        <v>193.06712250000092</v>
      </c>
      <c r="AY18" s="73">
        <f t="shared" si="19"/>
        <v>617.81479200000297</v>
      </c>
      <c r="AZ18" s="74">
        <v>10000</v>
      </c>
      <c r="BA18" s="72">
        <f t="shared" si="1"/>
        <v>-9530.958858656948</v>
      </c>
    </row>
    <row r="19" spans="1:53" ht="19.5" customHeight="1">
      <c r="A19" s="13">
        <f t="shared" si="20"/>
        <v>15</v>
      </c>
      <c r="B19" s="14">
        <v>276</v>
      </c>
      <c r="C19" s="1" t="s">
        <v>19</v>
      </c>
      <c r="D19" s="20">
        <v>14247.65</v>
      </c>
      <c r="E19" s="19">
        <v>-2151.31</v>
      </c>
      <c r="F19" s="13">
        <f t="shared" si="21"/>
        <v>15</v>
      </c>
      <c r="G19" s="14">
        <v>276</v>
      </c>
      <c r="H19" s="26" t="s">
        <v>19</v>
      </c>
      <c r="I19" s="27">
        <v>44377</v>
      </c>
      <c r="J19" s="30">
        <v>14270.79</v>
      </c>
      <c r="K19" s="24">
        <v>23.14</v>
      </c>
      <c r="L19" s="34">
        <f t="shared" si="2"/>
        <v>27.705643485000003</v>
      </c>
      <c r="M19" s="34">
        <f>L19</f>
        <v>27.705643485000003</v>
      </c>
      <c r="N19" s="34">
        <f t="shared" si="3"/>
        <v>0</v>
      </c>
      <c r="O19" s="34">
        <f t="shared" si="4"/>
        <v>52.640722621500004</v>
      </c>
      <c r="P19" s="34">
        <f t="shared" si="5"/>
        <v>0</v>
      </c>
      <c r="Q19" s="34">
        <f t="shared" si="6"/>
        <v>52.640722621500004</v>
      </c>
      <c r="R19" s="43"/>
      <c r="S19" s="41">
        <f t="shared" si="7"/>
        <v>-2098.6692773784998</v>
      </c>
      <c r="T19" s="14">
        <f t="shared" si="22"/>
        <v>15</v>
      </c>
      <c r="U19" s="14">
        <v>276</v>
      </c>
      <c r="V19" s="1" t="s">
        <v>76</v>
      </c>
      <c r="W19" s="42">
        <v>44412</v>
      </c>
      <c r="X19" s="50">
        <v>14293.27</v>
      </c>
      <c r="Y19" s="41">
        <f t="shared" si="8"/>
        <v>22.479999999999563</v>
      </c>
      <c r="Z19" s="46">
        <v>19.27</v>
      </c>
      <c r="AA19" s="46">
        <f>Z19</f>
        <v>19.27</v>
      </c>
      <c r="AB19" s="46">
        <f t="shared" si="9"/>
        <v>0</v>
      </c>
      <c r="AC19" s="41">
        <f t="shared" si="10"/>
        <v>38.154600000000002</v>
      </c>
      <c r="AD19" s="41">
        <f t="shared" si="11"/>
        <v>0</v>
      </c>
      <c r="AE19" s="41">
        <f t="shared" si="12"/>
        <v>38.154600000000002</v>
      </c>
      <c r="AF19" s="43"/>
      <c r="AG19" s="41">
        <f t="shared" si="13"/>
        <v>-2060.5146773785</v>
      </c>
      <c r="AH19" s="68">
        <f t="shared" si="23"/>
        <v>15</v>
      </c>
      <c r="AI19" s="68">
        <v>276</v>
      </c>
      <c r="AJ19" s="76" t="s">
        <v>76</v>
      </c>
      <c r="AK19" s="70">
        <v>44445</v>
      </c>
      <c r="AL19" s="80">
        <v>14297.19</v>
      </c>
      <c r="AM19" s="72">
        <f t="shared" si="14"/>
        <v>3.9200000000000728</v>
      </c>
      <c r="AN19" s="72">
        <f t="shared" si="15"/>
        <v>4.238715600000079</v>
      </c>
      <c r="AO19" s="73">
        <f t="shared" si="16"/>
        <v>13.563889920000253</v>
      </c>
      <c r="AP19" s="74"/>
      <c r="AQ19" s="72">
        <f t="shared" si="0"/>
        <v>-2046.9507874584997</v>
      </c>
      <c r="AR19" s="68">
        <f t="shared" si="24"/>
        <v>15</v>
      </c>
      <c r="AS19" s="68">
        <v>276</v>
      </c>
      <c r="AT19" s="76" t="s">
        <v>76</v>
      </c>
      <c r="AU19" s="70">
        <v>44469</v>
      </c>
      <c r="AV19" s="81">
        <v>14323.76</v>
      </c>
      <c r="AW19" s="72">
        <f t="shared" si="17"/>
        <v>26.569999999999709</v>
      </c>
      <c r="AX19" s="72">
        <f t="shared" si="18"/>
        <v>32.788708499999643</v>
      </c>
      <c r="AY19" s="73">
        <f t="shared" si="19"/>
        <v>104.92386719999887</v>
      </c>
      <c r="AZ19" s="74"/>
      <c r="BA19" s="72">
        <f t="shared" si="1"/>
        <v>-1942.0269202585009</v>
      </c>
    </row>
    <row r="20" spans="1:53" ht="19.5" customHeight="1">
      <c r="A20" s="13">
        <f t="shared" si="20"/>
        <v>16</v>
      </c>
      <c r="B20" s="14">
        <v>312</v>
      </c>
      <c r="C20" s="1" t="s">
        <v>20</v>
      </c>
      <c r="D20" s="20">
        <v>8483.99</v>
      </c>
      <c r="E20" s="19">
        <v>-806.21</v>
      </c>
      <c r="F20" s="13">
        <f t="shared" si="21"/>
        <v>16</v>
      </c>
      <c r="G20" s="14">
        <v>312</v>
      </c>
      <c r="H20" s="26" t="s">
        <v>20</v>
      </c>
      <c r="I20" s="27">
        <v>44377</v>
      </c>
      <c r="J20" s="30">
        <v>8516.6200000000008</v>
      </c>
      <c r="K20" s="24">
        <v>32.630000000000003</v>
      </c>
      <c r="L20" s="34">
        <f t="shared" si="2"/>
        <v>39.068070307500008</v>
      </c>
      <c r="M20" s="34">
        <f>L20</f>
        <v>39.068070307500008</v>
      </c>
      <c r="N20" s="34">
        <f t="shared" si="3"/>
        <v>0</v>
      </c>
      <c r="O20" s="34">
        <f t="shared" si="4"/>
        <v>74.229333584250014</v>
      </c>
      <c r="P20" s="34">
        <f t="shared" si="5"/>
        <v>0</v>
      </c>
      <c r="Q20" s="34">
        <f t="shared" si="6"/>
        <v>74.229333584250014</v>
      </c>
      <c r="R20" s="43"/>
      <c r="S20" s="41">
        <f t="shared" si="7"/>
        <v>-731.98066641574997</v>
      </c>
      <c r="T20" s="14">
        <f t="shared" si="22"/>
        <v>16</v>
      </c>
      <c r="U20" s="14">
        <v>312</v>
      </c>
      <c r="V20" s="1" t="s">
        <v>20</v>
      </c>
      <c r="W20" s="42">
        <v>44412</v>
      </c>
      <c r="X20" s="50">
        <v>8533.7199999999993</v>
      </c>
      <c r="Y20" s="41">
        <f t="shared" si="8"/>
        <v>17.099999999998545</v>
      </c>
      <c r="Z20" s="46">
        <v>14.66</v>
      </c>
      <c r="AA20" s="46">
        <f t="shared" ref="AA20:AA25" si="25">Z20</f>
        <v>14.66</v>
      </c>
      <c r="AB20" s="46">
        <f t="shared" si="9"/>
        <v>0</v>
      </c>
      <c r="AC20" s="41">
        <f t="shared" si="10"/>
        <v>29.026800000000001</v>
      </c>
      <c r="AD20" s="41">
        <f t="shared" si="11"/>
        <v>0</v>
      </c>
      <c r="AE20" s="41">
        <f t="shared" si="12"/>
        <v>29.026800000000001</v>
      </c>
      <c r="AF20" s="43"/>
      <c r="AG20" s="41">
        <f t="shared" si="13"/>
        <v>-702.95386641574999</v>
      </c>
      <c r="AH20" s="68">
        <f t="shared" si="23"/>
        <v>16</v>
      </c>
      <c r="AI20" s="68">
        <v>312</v>
      </c>
      <c r="AJ20" s="76" t="s">
        <v>20</v>
      </c>
      <c r="AK20" s="70">
        <v>44445</v>
      </c>
      <c r="AL20" s="80">
        <v>8577.25</v>
      </c>
      <c r="AM20" s="72">
        <f t="shared" si="14"/>
        <v>43.530000000000655</v>
      </c>
      <c r="AN20" s="72">
        <f t="shared" si="15"/>
        <v>47.069206650000709</v>
      </c>
      <c r="AO20" s="73">
        <f t="shared" si="16"/>
        <v>150.62146128000228</v>
      </c>
      <c r="AP20" s="74">
        <v>2000</v>
      </c>
      <c r="AQ20" s="72">
        <f t="shared" si="0"/>
        <v>-2552.3324051357476</v>
      </c>
      <c r="AR20" s="68">
        <f t="shared" si="24"/>
        <v>16</v>
      </c>
      <c r="AS20" s="68">
        <v>312</v>
      </c>
      <c r="AT20" s="76" t="s">
        <v>20</v>
      </c>
      <c r="AU20" s="70">
        <v>44469</v>
      </c>
      <c r="AV20" s="81">
        <v>8625.09</v>
      </c>
      <c r="AW20" s="72">
        <f t="shared" si="17"/>
        <v>47.840000000000146</v>
      </c>
      <c r="AX20" s="72">
        <f t="shared" si="18"/>
        <v>59.036952000000184</v>
      </c>
      <c r="AY20" s="73">
        <f t="shared" si="19"/>
        <v>188.91824640000061</v>
      </c>
      <c r="AZ20" s="74"/>
      <c r="BA20" s="72">
        <f t="shared" si="1"/>
        <v>-2363.4141587357472</v>
      </c>
    </row>
    <row r="21" spans="1:53" ht="19.5" customHeight="1">
      <c r="A21" s="13">
        <f t="shared" si="20"/>
        <v>17</v>
      </c>
      <c r="B21" s="14">
        <v>314</v>
      </c>
      <c r="C21" s="1" t="s">
        <v>21</v>
      </c>
      <c r="D21" s="20">
        <v>602.20000000000005</v>
      </c>
      <c r="E21" s="19">
        <v>403.76</v>
      </c>
      <c r="F21" s="13">
        <f t="shared" si="21"/>
        <v>17</v>
      </c>
      <c r="G21" s="14">
        <v>314</v>
      </c>
      <c r="H21" s="26" t="s">
        <v>21</v>
      </c>
      <c r="I21" s="27">
        <v>44377</v>
      </c>
      <c r="J21" s="30">
        <v>654.61</v>
      </c>
      <c r="K21" s="24">
        <v>52.41</v>
      </c>
      <c r="L21" s="34">
        <f t="shared" si="2"/>
        <v>62.750768152500001</v>
      </c>
      <c r="M21" s="34">
        <f>L21</f>
        <v>62.750768152500001</v>
      </c>
      <c r="N21" s="34">
        <f t="shared" si="3"/>
        <v>0</v>
      </c>
      <c r="O21" s="34">
        <f t="shared" si="4"/>
        <v>119.22645948975</v>
      </c>
      <c r="P21" s="34">
        <f t="shared" si="5"/>
        <v>0</v>
      </c>
      <c r="Q21" s="34">
        <f t="shared" si="6"/>
        <v>119.22645948975</v>
      </c>
      <c r="R21" s="43"/>
      <c r="S21" s="41">
        <f t="shared" si="7"/>
        <v>522.98645948975002</v>
      </c>
      <c r="T21" s="14">
        <f t="shared" si="22"/>
        <v>17</v>
      </c>
      <c r="U21" s="14">
        <v>314</v>
      </c>
      <c r="V21" s="1" t="s">
        <v>21</v>
      </c>
      <c r="W21" s="42">
        <v>44412</v>
      </c>
      <c r="X21" s="49">
        <v>734.15</v>
      </c>
      <c r="Y21" s="41">
        <f t="shared" si="8"/>
        <v>79.539999999999964</v>
      </c>
      <c r="Z21" s="46">
        <v>68.180000000000007</v>
      </c>
      <c r="AA21" s="46">
        <f t="shared" si="25"/>
        <v>68.180000000000007</v>
      </c>
      <c r="AB21" s="46">
        <f t="shared" si="9"/>
        <v>0</v>
      </c>
      <c r="AC21" s="41">
        <f t="shared" si="10"/>
        <v>134.99640000000002</v>
      </c>
      <c r="AD21" s="41">
        <f t="shared" si="11"/>
        <v>0</v>
      </c>
      <c r="AE21" s="41">
        <f t="shared" si="12"/>
        <v>134.99640000000002</v>
      </c>
      <c r="AF21" s="43">
        <v>600</v>
      </c>
      <c r="AG21" s="41">
        <f t="shared" si="13"/>
        <v>57.982859489750012</v>
      </c>
      <c r="AH21" s="68">
        <f t="shared" si="23"/>
        <v>17</v>
      </c>
      <c r="AI21" s="68">
        <v>314</v>
      </c>
      <c r="AJ21" s="76" t="s">
        <v>21</v>
      </c>
      <c r="AK21" s="70">
        <v>44445</v>
      </c>
      <c r="AL21" s="77">
        <v>800.11</v>
      </c>
      <c r="AM21" s="72">
        <f t="shared" si="14"/>
        <v>65.960000000000036</v>
      </c>
      <c r="AN21" s="72">
        <f t="shared" si="15"/>
        <v>71.322877800000043</v>
      </c>
      <c r="AO21" s="73">
        <f t="shared" si="16"/>
        <v>228.23320896000016</v>
      </c>
      <c r="AP21" s="74"/>
      <c r="AQ21" s="72">
        <f t="shared" si="0"/>
        <v>286.2160684497502</v>
      </c>
      <c r="AR21" s="68">
        <f t="shared" si="24"/>
        <v>17</v>
      </c>
      <c r="AS21" s="68">
        <v>314</v>
      </c>
      <c r="AT21" s="76" t="s">
        <v>21</v>
      </c>
      <c r="AU21" s="70">
        <v>44469</v>
      </c>
      <c r="AV21" s="78">
        <v>828.96</v>
      </c>
      <c r="AW21" s="72">
        <f t="shared" si="17"/>
        <v>28.850000000000023</v>
      </c>
      <c r="AX21" s="72">
        <f t="shared" si="18"/>
        <v>35.602342500000027</v>
      </c>
      <c r="AY21" s="73">
        <f t="shared" si="19"/>
        <v>113.92749600000009</v>
      </c>
      <c r="AZ21" s="74"/>
      <c r="BA21" s="72">
        <f t="shared" si="1"/>
        <v>400.14356444975027</v>
      </c>
    </row>
    <row r="22" spans="1:53" ht="19.5" customHeight="1">
      <c r="A22" s="13">
        <f t="shared" si="20"/>
        <v>18</v>
      </c>
      <c r="B22" s="14">
        <v>316</v>
      </c>
      <c r="C22" s="1" t="s">
        <v>22</v>
      </c>
      <c r="D22" s="20">
        <v>2014.3600000000001</v>
      </c>
      <c r="E22" s="19">
        <v>-656.67</v>
      </c>
      <c r="F22" s="13">
        <f t="shared" si="21"/>
        <v>18</v>
      </c>
      <c r="G22" s="14">
        <v>316</v>
      </c>
      <c r="H22" s="26" t="s">
        <v>22</v>
      </c>
      <c r="I22" s="27">
        <v>44377</v>
      </c>
      <c r="J22" s="30">
        <v>2084.9899999999998</v>
      </c>
      <c r="K22" s="24">
        <v>70.63</v>
      </c>
      <c r="L22" s="34">
        <f t="shared" si="2"/>
        <v>84.565669807500001</v>
      </c>
      <c r="M22" s="34">
        <f>L22</f>
        <v>84.565669807500001</v>
      </c>
      <c r="N22" s="34">
        <f t="shared" si="3"/>
        <v>0</v>
      </c>
      <c r="O22" s="34">
        <f t="shared" si="4"/>
        <v>160.67477263424999</v>
      </c>
      <c r="P22" s="34">
        <f t="shared" si="5"/>
        <v>0</v>
      </c>
      <c r="Q22" s="34">
        <f t="shared" si="6"/>
        <v>160.67477263424999</v>
      </c>
      <c r="R22" s="43"/>
      <c r="S22" s="41">
        <f t="shared" si="7"/>
        <v>-495.99522736575</v>
      </c>
      <c r="T22" s="14">
        <f t="shared" si="22"/>
        <v>18</v>
      </c>
      <c r="U22" s="14">
        <v>316</v>
      </c>
      <c r="V22" s="1" t="s">
        <v>22</v>
      </c>
      <c r="W22" s="42">
        <v>44412</v>
      </c>
      <c r="X22" s="50">
        <v>2160.61</v>
      </c>
      <c r="Y22" s="41">
        <f t="shared" si="8"/>
        <v>75.620000000000346</v>
      </c>
      <c r="Z22" s="46">
        <v>64.819999999999993</v>
      </c>
      <c r="AA22" s="46">
        <f t="shared" si="25"/>
        <v>64.819999999999993</v>
      </c>
      <c r="AB22" s="46">
        <f t="shared" si="9"/>
        <v>0</v>
      </c>
      <c r="AC22" s="41">
        <f t="shared" si="10"/>
        <v>128.34359999999998</v>
      </c>
      <c r="AD22" s="41">
        <f t="shared" si="11"/>
        <v>0</v>
      </c>
      <c r="AE22" s="41">
        <f t="shared" si="12"/>
        <v>128.34359999999998</v>
      </c>
      <c r="AF22" s="43"/>
      <c r="AG22" s="41">
        <f t="shared" si="13"/>
        <v>-367.65162736575002</v>
      </c>
      <c r="AH22" s="68">
        <f t="shared" si="23"/>
        <v>18</v>
      </c>
      <c r="AI22" s="68">
        <v>316</v>
      </c>
      <c r="AJ22" s="76" t="s">
        <v>22</v>
      </c>
      <c r="AK22" s="70">
        <v>44445</v>
      </c>
      <c r="AL22" s="80">
        <v>2229.04</v>
      </c>
      <c r="AM22" s="72">
        <f t="shared" si="14"/>
        <v>68.429999999999836</v>
      </c>
      <c r="AN22" s="72">
        <f t="shared" si="15"/>
        <v>73.993701149999822</v>
      </c>
      <c r="AO22" s="73">
        <f t="shared" si="16"/>
        <v>236.77984367999943</v>
      </c>
      <c r="AP22" s="74"/>
      <c r="AQ22" s="72">
        <f t="shared" si="0"/>
        <v>-130.87178368575059</v>
      </c>
      <c r="AR22" s="68">
        <f t="shared" si="24"/>
        <v>18</v>
      </c>
      <c r="AS22" s="68">
        <v>316</v>
      </c>
      <c r="AT22" s="76" t="s">
        <v>22</v>
      </c>
      <c r="AU22" s="70">
        <v>44469</v>
      </c>
      <c r="AV22" s="81">
        <v>2285.69</v>
      </c>
      <c r="AW22" s="72">
        <f t="shared" si="17"/>
        <v>56.650000000000091</v>
      </c>
      <c r="AX22" s="72">
        <f t="shared" si="18"/>
        <v>69.90893250000012</v>
      </c>
      <c r="AY22" s="73">
        <f t="shared" si="19"/>
        <v>223.7085840000004</v>
      </c>
      <c r="AZ22" s="74"/>
      <c r="BA22" s="72">
        <f t="shared" si="1"/>
        <v>92.836800314249814</v>
      </c>
    </row>
    <row r="23" spans="1:53" ht="19.5" customHeight="1">
      <c r="A23" s="13">
        <f t="shared" si="20"/>
        <v>19</v>
      </c>
      <c r="B23" s="14">
        <v>317</v>
      </c>
      <c r="C23" s="1" t="s">
        <v>23</v>
      </c>
      <c r="D23" s="20">
        <v>94394.430000000008</v>
      </c>
      <c r="E23" s="19">
        <v>4359.7299999999996</v>
      </c>
      <c r="F23" s="13">
        <f t="shared" si="21"/>
        <v>19</v>
      </c>
      <c r="G23" s="14">
        <v>317</v>
      </c>
      <c r="H23" s="1" t="s">
        <v>62</v>
      </c>
      <c r="I23" s="27">
        <v>44377</v>
      </c>
      <c r="J23" s="30">
        <v>94549.33</v>
      </c>
      <c r="K23" s="24">
        <v>154.9</v>
      </c>
      <c r="L23" s="34">
        <f t="shared" si="2"/>
        <v>185.46258322500003</v>
      </c>
      <c r="M23" s="24">
        <v>110</v>
      </c>
      <c r="N23" s="34">
        <f t="shared" si="3"/>
        <v>75.462583225000031</v>
      </c>
      <c r="O23" s="34">
        <f t="shared" si="4"/>
        <v>209</v>
      </c>
      <c r="P23" s="34">
        <f t="shared" si="5"/>
        <v>191.18294534887306</v>
      </c>
      <c r="Q23" s="34">
        <f t="shared" si="6"/>
        <v>400.18294534887309</v>
      </c>
      <c r="R23" s="43"/>
      <c r="S23" s="41">
        <f t="shared" si="7"/>
        <v>4759.9129453488731</v>
      </c>
      <c r="T23" s="14">
        <f t="shared" si="22"/>
        <v>19</v>
      </c>
      <c r="U23" s="14">
        <v>317</v>
      </c>
      <c r="V23" s="1" t="s">
        <v>62</v>
      </c>
      <c r="W23" s="42">
        <v>44412</v>
      </c>
      <c r="X23" s="50">
        <v>94638.399999999994</v>
      </c>
      <c r="Y23" s="41">
        <f t="shared" si="8"/>
        <v>89.069999999992433</v>
      </c>
      <c r="Z23" s="46">
        <v>76.349999999999994</v>
      </c>
      <c r="AA23" s="46">
        <f t="shared" si="25"/>
        <v>76.349999999999994</v>
      </c>
      <c r="AB23" s="46">
        <f t="shared" si="9"/>
        <v>0</v>
      </c>
      <c r="AC23" s="41">
        <f t="shared" si="10"/>
        <v>151.17299999999997</v>
      </c>
      <c r="AD23" s="41">
        <f t="shared" si="11"/>
        <v>0</v>
      </c>
      <c r="AE23" s="41">
        <f t="shared" si="12"/>
        <v>151.17299999999997</v>
      </c>
      <c r="AF23" s="43"/>
      <c r="AG23" s="41">
        <f t="shared" si="13"/>
        <v>4911.0859453488729</v>
      </c>
      <c r="AH23" s="68">
        <f t="shared" si="23"/>
        <v>19</v>
      </c>
      <c r="AI23" s="68">
        <v>317</v>
      </c>
      <c r="AJ23" s="76" t="s">
        <v>62</v>
      </c>
      <c r="AK23" s="70">
        <v>44445</v>
      </c>
      <c r="AL23" s="80">
        <v>94784.85</v>
      </c>
      <c r="AM23" s="72">
        <f t="shared" si="14"/>
        <v>146.45000000001164</v>
      </c>
      <c r="AN23" s="72">
        <f t="shared" si="15"/>
        <v>158.35711725001258</v>
      </c>
      <c r="AO23" s="73">
        <f t="shared" si="16"/>
        <v>506.74277520004028</v>
      </c>
      <c r="AP23" s="74"/>
      <c r="AQ23" s="72">
        <f t="shared" si="0"/>
        <v>5417.8287205489132</v>
      </c>
      <c r="AR23" s="68">
        <f t="shared" si="24"/>
        <v>19</v>
      </c>
      <c r="AS23" s="68">
        <v>317</v>
      </c>
      <c r="AT23" s="76" t="s">
        <v>62</v>
      </c>
      <c r="AU23" s="70">
        <v>44469</v>
      </c>
      <c r="AV23" s="81">
        <v>95275.44</v>
      </c>
      <c r="AW23" s="72">
        <f t="shared" si="17"/>
        <v>490.58999999999651</v>
      </c>
      <c r="AX23" s="72">
        <f t="shared" si="18"/>
        <v>605.41258949999576</v>
      </c>
      <c r="AY23" s="73">
        <f t="shared" si="19"/>
        <v>1937.3202863999866</v>
      </c>
      <c r="AZ23" s="74">
        <v>5000</v>
      </c>
      <c r="BA23" s="72">
        <f t="shared" si="1"/>
        <v>2355.1490069489</v>
      </c>
    </row>
    <row r="24" spans="1:53" ht="19.5" customHeight="1">
      <c r="A24" s="13">
        <f t="shared" si="20"/>
        <v>20</v>
      </c>
      <c r="B24" s="14">
        <v>326</v>
      </c>
      <c r="C24" s="1" t="s">
        <v>24</v>
      </c>
      <c r="D24" s="20">
        <v>1022.85</v>
      </c>
      <c r="E24" s="19">
        <v>-314.51</v>
      </c>
      <c r="F24" s="13">
        <f t="shared" si="21"/>
        <v>20</v>
      </c>
      <c r="G24" s="14">
        <v>326</v>
      </c>
      <c r="H24" s="26" t="s">
        <v>24</v>
      </c>
      <c r="I24" s="27">
        <v>44377</v>
      </c>
      <c r="J24" s="30">
        <v>1023.3</v>
      </c>
      <c r="K24" s="24">
        <v>0.45</v>
      </c>
      <c r="L24" s="34">
        <f t="shared" si="2"/>
        <v>0.53878736250000003</v>
      </c>
      <c r="M24" s="34">
        <f>L24</f>
        <v>0.53878736250000003</v>
      </c>
      <c r="N24" s="34">
        <f t="shared" si="3"/>
        <v>0</v>
      </c>
      <c r="O24" s="34">
        <f t="shared" si="4"/>
        <v>1.0236959887500001</v>
      </c>
      <c r="P24" s="34">
        <f t="shared" si="5"/>
        <v>0</v>
      </c>
      <c r="Q24" s="34">
        <f t="shared" si="6"/>
        <v>1.0236959887500001</v>
      </c>
      <c r="R24" s="43">
        <v>500</v>
      </c>
      <c r="S24" s="41">
        <f t="shared" si="7"/>
        <v>-813.48630401125001</v>
      </c>
      <c r="T24" s="14">
        <f t="shared" si="22"/>
        <v>20</v>
      </c>
      <c r="U24" s="14">
        <v>326</v>
      </c>
      <c r="V24" s="1" t="s">
        <v>87</v>
      </c>
      <c r="W24" s="42">
        <v>44412</v>
      </c>
      <c r="X24" s="50">
        <v>1023.31</v>
      </c>
      <c r="Y24" s="41">
        <f t="shared" si="8"/>
        <v>9.9999999999909051E-3</v>
      </c>
      <c r="Z24" s="46">
        <v>0.01</v>
      </c>
      <c r="AA24" s="46">
        <f t="shared" si="25"/>
        <v>0.01</v>
      </c>
      <c r="AB24" s="46">
        <f t="shared" si="9"/>
        <v>0</v>
      </c>
      <c r="AC24" s="41">
        <f t="shared" si="10"/>
        <v>1.9800000000000002E-2</v>
      </c>
      <c r="AD24" s="41">
        <f t="shared" si="11"/>
        <v>0</v>
      </c>
      <c r="AE24" s="41">
        <f t="shared" si="12"/>
        <v>1.9800000000000002E-2</v>
      </c>
      <c r="AF24" s="43"/>
      <c r="AG24" s="41">
        <f t="shared" si="13"/>
        <v>-813.46650401124998</v>
      </c>
      <c r="AH24" s="68">
        <f t="shared" si="23"/>
        <v>20</v>
      </c>
      <c r="AI24" s="68">
        <v>326</v>
      </c>
      <c r="AJ24" s="76" t="s">
        <v>75</v>
      </c>
      <c r="AK24" s="70">
        <v>44445</v>
      </c>
      <c r="AL24" s="80">
        <v>1023.77</v>
      </c>
      <c r="AM24" s="72">
        <f t="shared" si="14"/>
        <v>0.46000000000003638</v>
      </c>
      <c r="AN24" s="72">
        <f t="shared" si="15"/>
        <v>0.49740030000003932</v>
      </c>
      <c r="AO24" s="73">
        <f t="shared" si="16"/>
        <v>1.5916809600001258</v>
      </c>
      <c r="AP24" s="74"/>
      <c r="AQ24" s="72">
        <f t="shared" si="0"/>
        <v>-811.8748230512499</v>
      </c>
      <c r="AR24" s="68">
        <f t="shared" si="24"/>
        <v>20</v>
      </c>
      <c r="AS24" s="68">
        <v>326</v>
      </c>
      <c r="AT24" s="76" t="s">
        <v>75</v>
      </c>
      <c r="AU24" s="70">
        <v>44469</v>
      </c>
      <c r="AV24" s="81">
        <v>1023.77</v>
      </c>
      <c r="AW24" s="72">
        <f t="shared" si="17"/>
        <v>0</v>
      </c>
      <c r="AX24" s="72">
        <f t="shared" si="18"/>
        <v>0</v>
      </c>
      <c r="AY24" s="73">
        <f t="shared" si="19"/>
        <v>0</v>
      </c>
      <c r="AZ24" s="74"/>
      <c r="BA24" s="72">
        <f t="shared" si="1"/>
        <v>-811.8748230512499</v>
      </c>
    </row>
    <row r="25" spans="1:53" ht="19.5" customHeight="1">
      <c r="A25" s="13">
        <f t="shared" si="20"/>
        <v>21</v>
      </c>
      <c r="B25" s="14">
        <v>345</v>
      </c>
      <c r="C25" s="1" t="s">
        <v>25</v>
      </c>
      <c r="D25" s="20">
        <v>1855.15</v>
      </c>
      <c r="E25" s="19">
        <v>23.82</v>
      </c>
      <c r="F25" s="13">
        <f t="shared" si="21"/>
        <v>21</v>
      </c>
      <c r="G25" s="14">
        <v>345</v>
      </c>
      <c r="H25" s="26" t="s">
        <v>25</v>
      </c>
      <c r="I25" s="27">
        <v>44377</v>
      </c>
      <c r="J25" s="30">
        <v>1855.15</v>
      </c>
      <c r="K25" s="24">
        <v>0</v>
      </c>
      <c r="L25" s="34">
        <f t="shared" si="2"/>
        <v>0</v>
      </c>
      <c r="M25" s="34">
        <f t="shared" ref="M25:M26" si="26">L25</f>
        <v>0</v>
      </c>
      <c r="N25" s="34">
        <f t="shared" si="3"/>
        <v>0</v>
      </c>
      <c r="O25" s="34">
        <f t="shared" si="4"/>
        <v>0</v>
      </c>
      <c r="P25" s="34">
        <f t="shared" si="5"/>
        <v>0</v>
      </c>
      <c r="Q25" s="34">
        <f t="shared" si="6"/>
        <v>0</v>
      </c>
      <c r="R25" s="43"/>
      <c r="S25" s="41">
        <f t="shared" si="7"/>
        <v>23.82</v>
      </c>
      <c r="T25" s="14">
        <f t="shared" si="22"/>
        <v>21</v>
      </c>
      <c r="U25" s="14">
        <v>345</v>
      </c>
      <c r="V25" s="1" t="s">
        <v>25</v>
      </c>
      <c r="W25" s="42">
        <v>44412</v>
      </c>
      <c r="X25" s="50">
        <v>1855.2</v>
      </c>
      <c r="Y25" s="41">
        <f t="shared" si="8"/>
        <v>4.9999999999954525E-2</v>
      </c>
      <c r="Z25" s="46">
        <v>0.04</v>
      </c>
      <c r="AA25" s="46">
        <f t="shared" si="25"/>
        <v>0.04</v>
      </c>
      <c r="AB25" s="46">
        <f t="shared" si="9"/>
        <v>0</v>
      </c>
      <c r="AC25" s="41">
        <f t="shared" si="10"/>
        <v>7.9200000000000007E-2</v>
      </c>
      <c r="AD25" s="41">
        <f t="shared" si="11"/>
        <v>0</v>
      </c>
      <c r="AE25" s="41">
        <f t="shared" si="12"/>
        <v>7.9200000000000007E-2</v>
      </c>
      <c r="AF25" s="43"/>
      <c r="AG25" s="41">
        <f t="shared" si="13"/>
        <v>23.8992</v>
      </c>
      <c r="AH25" s="68">
        <f t="shared" si="23"/>
        <v>21</v>
      </c>
      <c r="AI25" s="68">
        <v>345</v>
      </c>
      <c r="AJ25" s="76" t="s">
        <v>25</v>
      </c>
      <c r="AK25" s="70">
        <v>44445</v>
      </c>
      <c r="AL25" s="80">
        <v>1855.77</v>
      </c>
      <c r="AM25" s="72">
        <f t="shared" si="14"/>
        <v>0.56999999999993634</v>
      </c>
      <c r="AN25" s="72">
        <f t="shared" si="15"/>
        <v>0.61634384999993108</v>
      </c>
      <c r="AO25" s="73">
        <f t="shared" si="16"/>
        <v>1.9723003199997795</v>
      </c>
      <c r="AP25" s="74"/>
      <c r="AQ25" s="72">
        <f t="shared" si="0"/>
        <v>25.871500319999779</v>
      </c>
      <c r="AR25" s="68">
        <f t="shared" si="24"/>
        <v>21</v>
      </c>
      <c r="AS25" s="68">
        <v>345</v>
      </c>
      <c r="AT25" s="76" t="s">
        <v>25</v>
      </c>
      <c r="AU25" s="70">
        <v>44469</v>
      </c>
      <c r="AV25" s="81">
        <v>1855.31</v>
      </c>
      <c r="AW25" s="72">
        <f t="shared" si="17"/>
        <v>-0.46000000000003638</v>
      </c>
      <c r="AX25" s="72">
        <f t="shared" si="18"/>
        <v>-0.56766300000004488</v>
      </c>
      <c r="AY25" s="73">
        <f t="shared" si="19"/>
        <v>-1.8165216000001436</v>
      </c>
      <c r="AZ25" s="74"/>
      <c r="BA25" s="72">
        <f t="shared" si="1"/>
        <v>24.054978719999635</v>
      </c>
    </row>
    <row r="26" spans="1:53" ht="19.5" customHeight="1">
      <c r="A26" s="13">
        <f t="shared" si="20"/>
        <v>22</v>
      </c>
      <c r="B26" s="14">
        <v>348</v>
      </c>
      <c r="C26" s="1" t="s">
        <v>26</v>
      </c>
      <c r="D26" s="20">
        <v>51.81</v>
      </c>
      <c r="E26" s="19">
        <v>-131.07</v>
      </c>
      <c r="F26" s="13">
        <f t="shared" si="21"/>
        <v>22</v>
      </c>
      <c r="G26" s="14">
        <v>348</v>
      </c>
      <c r="H26" s="26" t="s">
        <v>26</v>
      </c>
      <c r="I26" s="27">
        <v>44377</v>
      </c>
      <c r="J26" s="30">
        <v>52.4</v>
      </c>
      <c r="K26" s="24">
        <v>0.59</v>
      </c>
      <c r="L26" s="34">
        <f t="shared" si="2"/>
        <v>0.70641009750000006</v>
      </c>
      <c r="M26" s="34">
        <f t="shared" si="26"/>
        <v>0.70641009750000006</v>
      </c>
      <c r="N26" s="34">
        <f t="shared" si="3"/>
        <v>0</v>
      </c>
      <c r="O26" s="34">
        <f t="shared" si="4"/>
        <v>1.34217918525</v>
      </c>
      <c r="P26" s="34">
        <f t="shared" si="5"/>
        <v>0</v>
      </c>
      <c r="Q26" s="34">
        <f t="shared" si="6"/>
        <v>1.34217918525</v>
      </c>
      <c r="R26" s="43"/>
      <c r="S26" s="41">
        <f t="shared" si="7"/>
        <v>-129.72782081475</v>
      </c>
      <c r="T26" s="14">
        <f t="shared" si="22"/>
        <v>22</v>
      </c>
      <c r="U26" s="14">
        <v>348</v>
      </c>
      <c r="V26" s="1" t="s">
        <v>26</v>
      </c>
      <c r="W26" s="42">
        <v>44412</v>
      </c>
      <c r="X26" s="49">
        <v>53.03</v>
      </c>
      <c r="Y26" s="41">
        <f t="shared" si="8"/>
        <v>0.63000000000000256</v>
      </c>
      <c r="Z26" s="46">
        <v>0.54</v>
      </c>
      <c r="AA26" s="46">
        <f>Z26</f>
        <v>0.54</v>
      </c>
      <c r="AB26" s="46">
        <f t="shared" si="9"/>
        <v>0</v>
      </c>
      <c r="AC26" s="41">
        <f t="shared" si="10"/>
        <v>1.0692000000000002</v>
      </c>
      <c r="AD26" s="41">
        <f t="shared" si="11"/>
        <v>0</v>
      </c>
      <c r="AE26" s="41">
        <f t="shared" si="12"/>
        <v>1.0692000000000002</v>
      </c>
      <c r="AF26" s="43"/>
      <c r="AG26" s="41">
        <f t="shared" si="13"/>
        <v>-128.65862081475001</v>
      </c>
      <c r="AH26" s="68">
        <f t="shared" si="23"/>
        <v>22</v>
      </c>
      <c r="AI26" s="68">
        <v>348</v>
      </c>
      <c r="AJ26" s="76" t="s">
        <v>26</v>
      </c>
      <c r="AK26" s="70">
        <v>44445</v>
      </c>
      <c r="AL26" s="77">
        <v>53.47</v>
      </c>
      <c r="AM26" s="72">
        <f t="shared" si="14"/>
        <v>0.43999999999999773</v>
      </c>
      <c r="AN26" s="72">
        <f t="shared" si="15"/>
        <v>0.47577419999999754</v>
      </c>
      <c r="AO26" s="73">
        <f t="shared" si="16"/>
        <v>1.5224774399999923</v>
      </c>
      <c r="AP26" s="74"/>
      <c r="AQ26" s="72">
        <f t="shared" si="0"/>
        <v>-127.13614337475002</v>
      </c>
      <c r="AR26" s="68">
        <f t="shared" si="24"/>
        <v>22</v>
      </c>
      <c r="AS26" s="68">
        <v>348</v>
      </c>
      <c r="AT26" s="76" t="s">
        <v>26</v>
      </c>
      <c r="AU26" s="70">
        <v>44469</v>
      </c>
      <c r="AV26" s="78">
        <v>53.74</v>
      </c>
      <c r="AW26" s="72">
        <f t="shared" si="17"/>
        <v>0.27000000000000313</v>
      </c>
      <c r="AX26" s="72">
        <f t="shared" si="18"/>
        <v>0.33319350000000386</v>
      </c>
      <c r="AY26" s="73">
        <f t="shared" si="19"/>
        <v>1.0662192000000124</v>
      </c>
      <c r="AZ26" s="74"/>
      <c r="BA26" s="72">
        <f t="shared" si="1"/>
        <v>-126.06992417475001</v>
      </c>
    </row>
    <row r="27" spans="1:53" ht="19.5" customHeight="1">
      <c r="A27" s="13">
        <f t="shared" si="20"/>
        <v>23</v>
      </c>
      <c r="B27" s="14">
        <v>360</v>
      </c>
      <c r="C27" s="1" t="s">
        <v>27</v>
      </c>
      <c r="D27" s="20">
        <v>16179.99</v>
      </c>
      <c r="E27" s="19">
        <v>2108.1799999999998</v>
      </c>
      <c r="F27" s="13">
        <f t="shared" si="21"/>
        <v>23</v>
      </c>
      <c r="G27" s="14">
        <v>360</v>
      </c>
      <c r="H27" s="26" t="s">
        <v>27</v>
      </c>
      <c r="I27" s="27">
        <v>44377</v>
      </c>
      <c r="J27" s="30">
        <v>16559.88</v>
      </c>
      <c r="K27" s="24">
        <v>379.89</v>
      </c>
      <c r="L27" s="34">
        <f t="shared" si="2"/>
        <v>454.84429142250002</v>
      </c>
      <c r="M27" s="24">
        <v>110</v>
      </c>
      <c r="N27" s="34">
        <f t="shared" si="3"/>
        <v>344.84429142250002</v>
      </c>
      <c r="O27" s="34">
        <f t="shared" si="4"/>
        <v>209</v>
      </c>
      <c r="P27" s="34">
        <f t="shared" si="5"/>
        <v>873.65611543307534</v>
      </c>
      <c r="Q27" s="34">
        <f t="shared" si="6"/>
        <v>1082.6561154330752</v>
      </c>
      <c r="R27" s="43">
        <v>3000</v>
      </c>
      <c r="S27" s="41">
        <f t="shared" si="7"/>
        <v>190.83611543307507</v>
      </c>
      <c r="T27" s="14">
        <f t="shared" si="22"/>
        <v>23</v>
      </c>
      <c r="U27" s="14">
        <v>360</v>
      </c>
      <c r="V27" s="1" t="s">
        <v>27</v>
      </c>
      <c r="W27" s="42">
        <v>44412</v>
      </c>
      <c r="X27" s="50">
        <v>16983.509999999998</v>
      </c>
      <c r="Y27" s="41">
        <f t="shared" si="8"/>
        <v>423.62999999999738</v>
      </c>
      <c r="Z27" s="46">
        <v>363.13</v>
      </c>
      <c r="AA27" s="46">
        <v>110</v>
      </c>
      <c r="AB27" s="46">
        <f t="shared" si="9"/>
        <v>253.13</v>
      </c>
      <c r="AC27" s="41">
        <f t="shared" si="10"/>
        <v>217.8</v>
      </c>
      <c r="AD27" s="41">
        <f t="shared" si="11"/>
        <v>596.26619348999998</v>
      </c>
      <c r="AE27" s="41">
        <f t="shared" si="12"/>
        <v>814.06619348999993</v>
      </c>
      <c r="AF27" s="43">
        <v>3000</v>
      </c>
      <c r="AG27" s="41">
        <f t="shared" si="13"/>
        <v>-1995.097691076925</v>
      </c>
      <c r="AH27" s="68">
        <f t="shared" si="23"/>
        <v>23</v>
      </c>
      <c r="AI27" s="68">
        <v>360</v>
      </c>
      <c r="AJ27" s="76" t="s">
        <v>27</v>
      </c>
      <c r="AK27" s="70">
        <v>44445</v>
      </c>
      <c r="AL27" s="80">
        <v>17261.990000000002</v>
      </c>
      <c r="AM27" s="72">
        <f t="shared" si="14"/>
        <v>278.4800000000032</v>
      </c>
      <c r="AN27" s="72">
        <f t="shared" si="15"/>
        <v>301.12181640000347</v>
      </c>
      <c r="AO27" s="73">
        <f t="shared" si="16"/>
        <v>963.58981248001112</v>
      </c>
      <c r="AP27" s="74"/>
      <c r="AQ27" s="72">
        <f t="shared" si="0"/>
        <v>-1031.507878596914</v>
      </c>
      <c r="AR27" s="68">
        <f t="shared" si="24"/>
        <v>23</v>
      </c>
      <c r="AS27" s="68">
        <v>360</v>
      </c>
      <c r="AT27" s="76" t="s">
        <v>27</v>
      </c>
      <c r="AU27" s="70">
        <v>44469</v>
      </c>
      <c r="AV27" s="81">
        <v>17485</v>
      </c>
      <c r="AW27" s="72">
        <f t="shared" si="17"/>
        <v>223.0099999999984</v>
      </c>
      <c r="AX27" s="72">
        <f t="shared" si="18"/>
        <v>275.20549049999806</v>
      </c>
      <c r="AY27" s="73">
        <f t="shared" si="19"/>
        <v>880.65756959999385</v>
      </c>
      <c r="AZ27" s="74"/>
      <c r="BA27" s="72">
        <f t="shared" si="1"/>
        <v>-150.85030899692015</v>
      </c>
    </row>
    <row r="28" spans="1:53" ht="19.5" customHeight="1">
      <c r="A28" s="13">
        <f t="shared" si="20"/>
        <v>24</v>
      </c>
      <c r="B28" s="14">
        <v>39</v>
      </c>
      <c r="C28" s="1" t="s">
        <v>28</v>
      </c>
      <c r="D28" s="20">
        <v>18000.330000000002</v>
      </c>
      <c r="E28" s="19">
        <v>5840.43</v>
      </c>
      <c r="F28" s="13">
        <f t="shared" si="21"/>
        <v>24</v>
      </c>
      <c r="G28" s="14">
        <v>39</v>
      </c>
      <c r="H28" s="26" t="s">
        <v>28</v>
      </c>
      <c r="I28" s="27">
        <v>44377</v>
      </c>
      <c r="J28" s="30">
        <v>18108.64</v>
      </c>
      <c r="K28" s="24">
        <v>108.31</v>
      </c>
      <c r="L28" s="34">
        <f t="shared" si="2"/>
        <v>129.6801316275</v>
      </c>
      <c r="M28" s="24">
        <v>110</v>
      </c>
      <c r="N28" s="34">
        <f t="shared" si="3"/>
        <v>19.680131627500003</v>
      </c>
      <c r="O28" s="34">
        <f t="shared" si="4"/>
        <v>209</v>
      </c>
      <c r="P28" s="34">
        <f t="shared" si="5"/>
        <v>49.859219875638708</v>
      </c>
      <c r="Q28" s="34">
        <f t="shared" si="6"/>
        <v>258.8592198756387</v>
      </c>
      <c r="R28" s="43">
        <v>5000</v>
      </c>
      <c r="S28" s="41">
        <f t="shared" si="7"/>
        <v>1099.289219875639</v>
      </c>
      <c r="T28" s="14">
        <f t="shared" si="22"/>
        <v>24</v>
      </c>
      <c r="U28" s="14">
        <v>39</v>
      </c>
      <c r="V28" s="1" t="s">
        <v>28</v>
      </c>
      <c r="W28" s="42">
        <v>44412</v>
      </c>
      <c r="X28" s="50">
        <v>18281.21</v>
      </c>
      <c r="Y28" s="41">
        <f t="shared" si="8"/>
        <v>172.56999999999971</v>
      </c>
      <c r="Z28" s="46">
        <v>147.93</v>
      </c>
      <c r="AA28" s="46">
        <v>110</v>
      </c>
      <c r="AB28" s="46">
        <f t="shared" si="9"/>
        <v>37.930000000000007</v>
      </c>
      <c r="AC28" s="41">
        <f t="shared" si="10"/>
        <v>217.8</v>
      </c>
      <c r="AD28" s="41">
        <f t="shared" si="11"/>
        <v>89.346883890000015</v>
      </c>
      <c r="AE28" s="41">
        <f t="shared" si="12"/>
        <v>307.14688389000003</v>
      </c>
      <c r="AF28" s="43">
        <v>5000</v>
      </c>
      <c r="AG28" s="41">
        <f t="shared" si="13"/>
        <v>-3593.563896234361</v>
      </c>
      <c r="AH28" s="68">
        <f t="shared" si="23"/>
        <v>24</v>
      </c>
      <c r="AI28" s="68">
        <v>39</v>
      </c>
      <c r="AJ28" s="76" t="s">
        <v>28</v>
      </c>
      <c r="AK28" s="70">
        <v>44445</v>
      </c>
      <c r="AL28" s="80">
        <v>18569.62</v>
      </c>
      <c r="AM28" s="72">
        <f t="shared" si="14"/>
        <v>288.40999999999985</v>
      </c>
      <c r="AN28" s="72">
        <f t="shared" si="15"/>
        <v>311.85917504999981</v>
      </c>
      <c r="AO28" s="73">
        <f t="shared" si="16"/>
        <v>997.9493601599994</v>
      </c>
      <c r="AP28" s="74"/>
      <c r="AQ28" s="72">
        <f t="shared" si="0"/>
        <v>-2595.6145360743617</v>
      </c>
      <c r="AR28" s="68">
        <f t="shared" si="24"/>
        <v>24</v>
      </c>
      <c r="AS28" s="68">
        <v>39</v>
      </c>
      <c r="AT28" s="76" t="s">
        <v>28</v>
      </c>
      <c r="AU28" s="70">
        <v>44469</v>
      </c>
      <c r="AV28" s="81">
        <v>19383.45</v>
      </c>
      <c r="AW28" s="72">
        <f t="shared" si="17"/>
        <v>813.83000000000175</v>
      </c>
      <c r="AX28" s="72">
        <f t="shared" si="18"/>
        <v>1004.3069115000022</v>
      </c>
      <c r="AY28" s="73">
        <f t="shared" si="19"/>
        <v>3213.7821168000073</v>
      </c>
      <c r="AZ28" s="74"/>
      <c r="BA28" s="72">
        <f t="shared" si="1"/>
        <v>618.16758072564562</v>
      </c>
    </row>
    <row r="29" spans="1:53" ht="19.5" customHeight="1">
      <c r="A29" s="13">
        <f t="shared" si="20"/>
        <v>25</v>
      </c>
      <c r="B29" s="14">
        <v>400</v>
      </c>
      <c r="C29" s="1" t="s">
        <v>29</v>
      </c>
      <c r="D29" s="20">
        <v>164891</v>
      </c>
      <c r="E29" s="19">
        <v>23593.81</v>
      </c>
      <c r="F29" s="13">
        <f t="shared" si="21"/>
        <v>25</v>
      </c>
      <c r="G29" s="14">
        <v>400</v>
      </c>
      <c r="H29" s="1" t="s">
        <v>58</v>
      </c>
      <c r="I29" s="27">
        <v>44377</v>
      </c>
      <c r="J29" s="30">
        <v>165488.03</v>
      </c>
      <c r="K29" s="24">
        <v>597.03</v>
      </c>
      <c r="L29" s="34">
        <f t="shared" si="2"/>
        <v>714.82715340750008</v>
      </c>
      <c r="M29" s="24">
        <v>110</v>
      </c>
      <c r="N29" s="34">
        <f t="shared" si="3"/>
        <v>604.82715340750008</v>
      </c>
      <c r="O29" s="34">
        <f t="shared" si="4"/>
        <v>209</v>
      </c>
      <c r="P29" s="34">
        <f t="shared" si="5"/>
        <v>1532.3174966148333</v>
      </c>
      <c r="Q29" s="34">
        <f t="shared" si="6"/>
        <v>1741.3174966148333</v>
      </c>
      <c r="R29" s="43">
        <v>17100</v>
      </c>
      <c r="S29" s="41">
        <f t="shared" si="7"/>
        <v>8235.1274966148339</v>
      </c>
      <c r="T29" s="14">
        <f t="shared" si="22"/>
        <v>25</v>
      </c>
      <c r="U29" s="14">
        <v>400</v>
      </c>
      <c r="V29" s="1" t="s">
        <v>58</v>
      </c>
      <c r="W29" s="42">
        <v>44412</v>
      </c>
      <c r="X29" s="50">
        <v>166074.69</v>
      </c>
      <c r="Y29" s="41">
        <f t="shared" si="8"/>
        <v>586.66000000000349</v>
      </c>
      <c r="Z29" s="46">
        <v>502.88</v>
      </c>
      <c r="AA29" s="46">
        <v>110</v>
      </c>
      <c r="AB29" s="46">
        <f t="shared" si="9"/>
        <v>392.88</v>
      </c>
      <c r="AC29" s="41">
        <f t="shared" si="10"/>
        <v>217.8</v>
      </c>
      <c r="AD29" s="41">
        <f t="shared" si="11"/>
        <v>925.45752024000001</v>
      </c>
      <c r="AE29" s="41">
        <f t="shared" si="12"/>
        <v>1143.2575202400001</v>
      </c>
      <c r="AF29" s="43">
        <v>10000</v>
      </c>
      <c r="AG29" s="41">
        <f t="shared" si="13"/>
        <v>-621.61498314516575</v>
      </c>
      <c r="AH29" s="68">
        <f t="shared" si="23"/>
        <v>25</v>
      </c>
      <c r="AI29" s="68">
        <v>400</v>
      </c>
      <c r="AJ29" s="76" t="s">
        <v>58</v>
      </c>
      <c r="AK29" s="70">
        <v>44445</v>
      </c>
      <c r="AL29" s="80">
        <v>166948.49</v>
      </c>
      <c r="AM29" s="72">
        <f t="shared" si="14"/>
        <v>873.79999999998836</v>
      </c>
      <c r="AN29" s="72">
        <f>AM29*1.08131</f>
        <v>944.84867799998744</v>
      </c>
      <c r="AO29" s="73">
        <f t="shared" si="16"/>
        <v>3023.5157695999601</v>
      </c>
      <c r="AP29" s="74"/>
      <c r="AQ29" s="72">
        <f t="shared" si="0"/>
        <v>2401.9007864547943</v>
      </c>
      <c r="AR29" s="68">
        <f t="shared" si="24"/>
        <v>25</v>
      </c>
      <c r="AS29" s="68">
        <v>400</v>
      </c>
      <c r="AT29" s="76" t="s">
        <v>58</v>
      </c>
      <c r="AU29" s="70">
        <v>44469</v>
      </c>
      <c r="AV29" s="81">
        <v>168143.61</v>
      </c>
      <c r="AW29" s="72">
        <f t="shared" si="17"/>
        <v>1195.1199999999953</v>
      </c>
      <c r="AX29" s="72">
        <f>AW29*1.23403</f>
        <v>1474.8139335999942</v>
      </c>
      <c r="AY29" s="73">
        <f t="shared" si="19"/>
        <v>4719.4045875199818</v>
      </c>
      <c r="AZ29" s="74"/>
      <c r="BA29" s="72">
        <f t="shared" si="1"/>
        <v>7121.3053739747756</v>
      </c>
    </row>
    <row r="30" spans="1:53" ht="19.5" customHeight="1">
      <c r="A30" s="13">
        <f t="shared" si="20"/>
        <v>26</v>
      </c>
      <c r="B30" s="14">
        <v>405</v>
      </c>
      <c r="C30" s="1" t="s">
        <v>30</v>
      </c>
      <c r="D30" s="20">
        <v>6531.6</v>
      </c>
      <c r="E30" s="19">
        <v>1010.94</v>
      </c>
      <c r="F30" s="13">
        <f t="shared" si="21"/>
        <v>26</v>
      </c>
      <c r="G30" s="14">
        <v>405</v>
      </c>
      <c r="H30" s="26" t="s">
        <v>30</v>
      </c>
      <c r="I30" s="27">
        <v>44377</v>
      </c>
      <c r="J30" s="30">
        <v>6650.37</v>
      </c>
      <c r="K30" s="24">
        <v>118.77</v>
      </c>
      <c r="L30" s="34">
        <f t="shared" si="2"/>
        <v>142.20394454250001</v>
      </c>
      <c r="M30" s="24">
        <v>110</v>
      </c>
      <c r="N30" s="34">
        <f t="shared" si="3"/>
        <v>32.203944542500011</v>
      </c>
      <c r="O30" s="34">
        <f t="shared" si="4"/>
        <v>209</v>
      </c>
      <c r="P30" s="34">
        <f t="shared" si="5"/>
        <v>81.588049419532922</v>
      </c>
      <c r="Q30" s="34">
        <f t="shared" si="6"/>
        <v>290.58804941953292</v>
      </c>
      <c r="R30" s="43">
        <v>2000</v>
      </c>
      <c r="S30" s="41">
        <f t="shared" si="7"/>
        <v>-698.47195058046691</v>
      </c>
      <c r="T30" s="14">
        <f t="shared" si="22"/>
        <v>26</v>
      </c>
      <c r="U30" s="14">
        <v>405</v>
      </c>
      <c r="V30" s="1" t="s">
        <v>30</v>
      </c>
      <c r="W30" s="42">
        <v>44412</v>
      </c>
      <c r="X30" s="50">
        <v>6840.82</v>
      </c>
      <c r="Y30" s="41">
        <f t="shared" si="8"/>
        <v>190.44999999999982</v>
      </c>
      <c r="Z30" s="46">
        <v>163.25</v>
      </c>
      <c r="AA30" s="46">
        <v>110</v>
      </c>
      <c r="AB30" s="46">
        <f t="shared" si="9"/>
        <v>53.25</v>
      </c>
      <c r="AC30" s="41">
        <f t="shared" si="10"/>
        <v>217.8</v>
      </c>
      <c r="AD30" s="41">
        <f t="shared" si="11"/>
        <v>125.43426225</v>
      </c>
      <c r="AE30" s="41">
        <f t="shared" si="12"/>
        <v>343.23426225000003</v>
      </c>
      <c r="AF30" s="43"/>
      <c r="AG30" s="41">
        <f t="shared" si="13"/>
        <v>-355.23768833046688</v>
      </c>
      <c r="AH30" s="68">
        <f t="shared" si="23"/>
        <v>26</v>
      </c>
      <c r="AI30" s="68">
        <v>405</v>
      </c>
      <c r="AJ30" s="76" t="s">
        <v>30</v>
      </c>
      <c r="AK30" s="70">
        <v>44445</v>
      </c>
      <c r="AL30" s="80">
        <v>7048.23</v>
      </c>
      <c r="AM30" s="72">
        <f t="shared" si="14"/>
        <v>207.40999999999985</v>
      </c>
      <c r="AN30" s="72">
        <f t="shared" si="15"/>
        <v>224.27347004999984</v>
      </c>
      <c r="AO30" s="73">
        <f t="shared" si="16"/>
        <v>717.67510415999959</v>
      </c>
      <c r="AP30" s="74"/>
      <c r="AQ30" s="72">
        <f t="shared" si="0"/>
        <v>362.43741582953271</v>
      </c>
      <c r="AR30" s="68">
        <f t="shared" si="24"/>
        <v>26</v>
      </c>
      <c r="AS30" s="68">
        <v>405</v>
      </c>
      <c r="AT30" s="76" t="s">
        <v>30</v>
      </c>
      <c r="AU30" s="70">
        <v>44469</v>
      </c>
      <c r="AV30" s="81">
        <v>7292.95</v>
      </c>
      <c r="AW30" s="72">
        <f t="shared" si="17"/>
        <v>244.72000000000025</v>
      </c>
      <c r="AX30" s="72">
        <f>AW30*1.23403</f>
        <v>301.99182160000032</v>
      </c>
      <c r="AY30" s="73">
        <f t="shared" si="19"/>
        <v>966.37382912000112</v>
      </c>
      <c r="AZ30" s="74"/>
      <c r="BA30" s="72">
        <f t="shared" si="1"/>
        <v>1328.8112449495338</v>
      </c>
    </row>
    <row r="31" spans="1:53" ht="19.5" customHeight="1">
      <c r="A31" s="13">
        <f t="shared" si="20"/>
        <v>27</v>
      </c>
      <c r="B31" s="14">
        <v>41</v>
      </c>
      <c r="C31" s="1" t="s">
        <v>31</v>
      </c>
      <c r="D31" s="20">
        <v>738.89</v>
      </c>
      <c r="E31" s="19">
        <v>89.63</v>
      </c>
      <c r="F31" s="13">
        <f t="shared" si="21"/>
        <v>27</v>
      </c>
      <c r="G31" s="14">
        <v>41</v>
      </c>
      <c r="H31" s="26" t="s">
        <v>31</v>
      </c>
      <c r="I31" s="27">
        <v>44377</v>
      </c>
      <c r="J31" s="30">
        <v>799.77</v>
      </c>
      <c r="K31" s="24">
        <v>60.88</v>
      </c>
      <c r="L31" s="34">
        <f t="shared" si="2"/>
        <v>72.891943620000006</v>
      </c>
      <c r="M31" s="34">
        <f>L31</f>
        <v>72.891943620000006</v>
      </c>
      <c r="N31" s="34">
        <f t="shared" si="3"/>
        <v>0</v>
      </c>
      <c r="O31" s="34">
        <f t="shared" si="4"/>
        <v>138.494692878</v>
      </c>
      <c r="P31" s="34">
        <f t="shared" si="5"/>
        <v>0</v>
      </c>
      <c r="Q31" s="34">
        <f t="shared" si="6"/>
        <v>138.494692878</v>
      </c>
      <c r="R31" s="43"/>
      <c r="S31" s="41">
        <f t="shared" si="7"/>
        <v>228.12469287799999</v>
      </c>
      <c r="T31" s="14">
        <f t="shared" si="22"/>
        <v>27</v>
      </c>
      <c r="U31" s="14">
        <v>41</v>
      </c>
      <c r="V31" s="1" t="s">
        <v>31</v>
      </c>
      <c r="W31" s="42">
        <v>44412</v>
      </c>
      <c r="X31" s="49">
        <v>846.46</v>
      </c>
      <c r="Y31" s="41">
        <f t="shared" si="8"/>
        <v>46.690000000000055</v>
      </c>
      <c r="Z31" s="46">
        <v>40.020000000000003</v>
      </c>
      <c r="AA31" s="46">
        <f>Z31</f>
        <v>40.020000000000003</v>
      </c>
      <c r="AB31" s="46">
        <f t="shared" si="9"/>
        <v>0</v>
      </c>
      <c r="AC31" s="41">
        <f t="shared" si="10"/>
        <v>79.23960000000001</v>
      </c>
      <c r="AD31" s="41">
        <f t="shared" si="11"/>
        <v>0</v>
      </c>
      <c r="AE31" s="41">
        <f t="shared" si="12"/>
        <v>79.23960000000001</v>
      </c>
      <c r="AF31" s="43">
        <v>1000</v>
      </c>
      <c r="AG31" s="41">
        <f t="shared" si="13"/>
        <v>-692.63570712199999</v>
      </c>
      <c r="AH31" s="68">
        <f t="shared" si="23"/>
        <v>27</v>
      </c>
      <c r="AI31" s="68">
        <v>41</v>
      </c>
      <c r="AJ31" s="76" t="s">
        <v>31</v>
      </c>
      <c r="AK31" s="70">
        <v>44445</v>
      </c>
      <c r="AL31" s="77">
        <v>875.3</v>
      </c>
      <c r="AM31" s="72">
        <f t="shared" si="14"/>
        <v>28.839999999999918</v>
      </c>
      <c r="AN31" s="72">
        <f t="shared" si="15"/>
        <v>31.184836199999911</v>
      </c>
      <c r="AO31" s="73">
        <f t="shared" si="16"/>
        <v>99.79147583999972</v>
      </c>
      <c r="AP31" s="74"/>
      <c r="AQ31" s="72">
        <f t="shared" si="0"/>
        <v>-592.84423128200024</v>
      </c>
      <c r="AR31" s="68">
        <f t="shared" si="24"/>
        <v>27</v>
      </c>
      <c r="AS31" s="68">
        <v>41</v>
      </c>
      <c r="AT31" s="76" t="s">
        <v>31</v>
      </c>
      <c r="AU31" s="70">
        <v>44469</v>
      </c>
      <c r="AV31" s="78">
        <v>879.85</v>
      </c>
      <c r="AW31" s="72">
        <f t="shared" si="17"/>
        <v>4.5500000000000682</v>
      </c>
      <c r="AX31" s="72">
        <f t="shared" si="18"/>
        <v>5.6149275000000847</v>
      </c>
      <c r="AY31" s="73">
        <f t="shared" si="19"/>
        <v>17.967768000000273</v>
      </c>
      <c r="AZ31" s="74"/>
      <c r="BA31" s="72">
        <f t="shared" si="1"/>
        <v>-574.87646328199992</v>
      </c>
    </row>
    <row r="32" spans="1:53" ht="19.5" customHeight="1">
      <c r="A32" s="13">
        <f t="shared" si="20"/>
        <v>28</v>
      </c>
      <c r="B32" s="14">
        <v>42</v>
      </c>
      <c r="C32" s="1" t="s">
        <v>32</v>
      </c>
      <c r="D32" s="20">
        <v>725.48</v>
      </c>
      <c r="E32" s="19">
        <v>400.97</v>
      </c>
      <c r="F32" s="13">
        <f t="shared" si="21"/>
        <v>28</v>
      </c>
      <c r="G32" s="14">
        <v>42</v>
      </c>
      <c r="H32" s="26" t="s">
        <v>32</v>
      </c>
      <c r="I32" s="27">
        <v>44377</v>
      </c>
      <c r="J32" s="30">
        <v>816.64</v>
      </c>
      <c r="K32" s="24">
        <v>91.16</v>
      </c>
      <c r="L32" s="34">
        <f t="shared" si="2"/>
        <v>109.14634659000001</v>
      </c>
      <c r="M32" s="34">
        <f t="shared" ref="M32:M33" si="27">L32</f>
        <v>109.14634659000001</v>
      </c>
      <c r="N32" s="34">
        <f t="shared" si="3"/>
        <v>0</v>
      </c>
      <c r="O32" s="34">
        <f t="shared" si="4"/>
        <v>207.37805852100001</v>
      </c>
      <c r="P32" s="34">
        <f t="shared" si="5"/>
        <v>0</v>
      </c>
      <c r="Q32" s="34">
        <f t="shared" si="6"/>
        <v>207.37805852100001</v>
      </c>
      <c r="R32" s="43"/>
      <c r="S32" s="41">
        <f t="shared" si="7"/>
        <v>608.34805852099998</v>
      </c>
      <c r="T32" s="14">
        <f t="shared" si="22"/>
        <v>28</v>
      </c>
      <c r="U32" s="14">
        <v>42</v>
      </c>
      <c r="V32" s="1" t="s">
        <v>32</v>
      </c>
      <c r="W32" s="42">
        <v>44412</v>
      </c>
      <c r="X32" s="49">
        <v>919.6</v>
      </c>
      <c r="Y32" s="41">
        <f t="shared" si="8"/>
        <v>102.96000000000004</v>
      </c>
      <c r="Z32" s="46">
        <v>88.26</v>
      </c>
      <c r="AA32" s="46">
        <f t="shared" ref="AA32:AA34" si="28">Z32</f>
        <v>88.26</v>
      </c>
      <c r="AB32" s="46">
        <f t="shared" si="9"/>
        <v>0</v>
      </c>
      <c r="AC32" s="41">
        <f t="shared" si="10"/>
        <v>174.75480000000002</v>
      </c>
      <c r="AD32" s="41">
        <f t="shared" si="11"/>
        <v>0</v>
      </c>
      <c r="AE32" s="41">
        <f t="shared" si="12"/>
        <v>174.75480000000002</v>
      </c>
      <c r="AF32" s="43">
        <v>400</v>
      </c>
      <c r="AG32" s="41">
        <f t="shared" si="13"/>
        <v>383.10285852100003</v>
      </c>
      <c r="AH32" s="68">
        <f t="shared" si="23"/>
        <v>28</v>
      </c>
      <c r="AI32" s="68">
        <v>42</v>
      </c>
      <c r="AJ32" s="76" t="s">
        <v>32</v>
      </c>
      <c r="AK32" s="70">
        <v>44445</v>
      </c>
      <c r="AL32" s="77">
        <v>987.16</v>
      </c>
      <c r="AM32" s="72">
        <f t="shared" si="14"/>
        <v>67.559999999999945</v>
      </c>
      <c r="AN32" s="72">
        <f t="shared" si="15"/>
        <v>73.052965799999939</v>
      </c>
      <c r="AO32" s="73">
        <f t="shared" si="16"/>
        <v>233.76949055999981</v>
      </c>
      <c r="AP32" s="74"/>
      <c r="AQ32" s="72">
        <f t="shared" si="0"/>
        <v>616.87234908099981</v>
      </c>
      <c r="AR32" s="68">
        <f t="shared" si="24"/>
        <v>28</v>
      </c>
      <c r="AS32" s="68">
        <v>42</v>
      </c>
      <c r="AT32" s="76" t="s">
        <v>32</v>
      </c>
      <c r="AU32" s="70">
        <v>44469</v>
      </c>
      <c r="AV32" s="78">
        <v>996.63</v>
      </c>
      <c r="AW32" s="72">
        <f t="shared" si="17"/>
        <v>9.4700000000000273</v>
      </c>
      <c r="AX32" s="72">
        <f t="shared" si="18"/>
        <v>11.686453500000034</v>
      </c>
      <c r="AY32" s="73">
        <f t="shared" si="19"/>
        <v>37.396651200000115</v>
      </c>
      <c r="AZ32" s="74">
        <v>800</v>
      </c>
      <c r="BA32" s="72">
        <f t="shared" si="1"/>
        <v>-145.73099971900012</v>
      </c>
    </row>
    <row r="33" spans="1:53" ht="19.5" customHeight="1">
      <c r="A33" s="13">
        <f t="shared" si="20"/>
        <v>29</v>
      </c>
      <c r="B33" s="14">
        <v>91</v>
      </c>
      <c r="C33" s="1" t="s">
        <v>33</v>
      </c>
      <c r="D33" s="20">
        <v>1157.94</v>
      </c>
      <c r="E33" s="19">
        <v>-93.72</v>
      </c>
      <c r="F33" s="13">
        <f t="shared" si="21"/>
        <v>29</v>
      </c>
      <c r="G33" s="14">
        <v>91</v>
      </c>
      <c r="H33" s="26" t="s">
        <v>33</v>
      </c>
      <c r="I33" s="27">
        <v>44377</v>
      </c>
      <c r="J33" s="30">
        <v>1201.8</v>
      </c>
      <c r="K33" s="24">
        <v>43.86</v>
      </c>
      <c r="L33" s="34">
        <f t="shared" si="2"/>
        <v>52.513808265000002</v>
      </c>
      <c r="M33" s="34">
        <f t="shared" si="27"/>
        <v>52.513808265000002</v>
      </c>
      <c r="N33" s="34">
        <f t="shared" si="3"/>
        <v>0</v>
      </c>
      <c r="O33" s="34">
        <f t="shared" si="4"/>
        <v>99.776235703499992</v>
      </c>
      <c r="P33" s="34">
        <f t="shared" si="5"/>
        <v>0</v>
      </c>
      <c r="Q33" s="34">
        <f t="shared" si="6"/>
        <v>99.776235703499992</v>
      </c>
      <c r="R33" s="43"/>
      <c r="S33" s="41">
        <f t="shared" si="7"/>
        <v>6.0562357034999934</v>
      </c>
      <c r="T33" s="14">
        <f t="shared" si="22"/>
        <v>29</v>
      </c>
      <c r="U33" s="14">
        <v>91</v>
      </c>
      <c r="V33" s="1" t="s">
        <v>33</v>
      </c>
      <c r="W33" s="42">
        <v>44412</v>
      </c>
      <c r="X33" s="50">
        <v>1288.23</v>
      </c>
      <c r="Y33" s="41">
        <f t="shared" si="8"/>
        <v>86.430000000000064</v>
      </c>
      <c r="Z33" s="46">
        <v>74.09</v>
      </c>
      <c r="AA33" s="46">
        <f t="shared" si="28"/>
        <v>74.09</v>
      </c>
      <c r="AB33" s="46">
        <f t="shared" si="9"/>
        <v>0</v>
      </c>
      <c r="AC33" s="41">
        <f t="shared" si="10"/>
        <v>146.69820000000001</v>
      </c>
      <c r="AD33" s="41">
        <f t="shared" si="11"/>
        <v>0</v>
      </c>
      <c r="AE33" s="41">
        <f t="shared" si="12"/>
        <v>146.69820000000001</v>
      </c>
      <c r="AF33" s="43"/>
      <c r="AG33" s="41">
        <f t="shared" si="13"/>
        <v>152.75443570350001</v>
      </c>
      <c r="AH33" s="68">
        <f t="shared" si="23"/>
        <v>29</v>
      </c>
      <c r="AI33" s="68">
        <v>91</v>
      </c>
      <c r="AJ33" s="76" t="s">
        <v>33</v>
      </c>
      <c r="AK33" s="70">
        <v>44445</v>
      </c>
      <c r="AL33" s="80">
        <v>1354.42</v>
      </c>
      <c r="AM33" s="72">
        <f t="shared" si="14"/>
        <v>66.190000000000055</v>
      </c>
      <c r="AN33" s="72">
        <f t="shared" si="15"/>
        <v>71.571577950000062</v>
      </c>
      <c r="AO33" s="73">
        <f t="shared" si="16"/>
        <v>229.02904944000022</v>
      </c>
      <c r="AP33" s="74"/>
      <c r="AQ33" s="72">
        <f t="shared" si="0"/>
        <v>381.78348514350023</v>
      </c>
      <c r="AR33" s="68">
        <f t="shared" si="24"/>
        <v>29</v>
      </c>
      <c r="AS33" s="68">
        <v>91</v>
      </c>
      <c r="AT33" s="76" t="s">
        <v>33</v>
      </c>
      <c r="AU33" s="70">
        <v>44469</v>
      </c>
      <c r="AV33" s="81">
        <v>1373.68</v>
      </c>
      <c r="AW33" s="72">
        <f t="shared" si="17"/>
        <v>19.259999999999991</v>
      </c>
      <c r="AX33" s="72">
        <f t="shared" si="18"/>
        <v>23.76780299999999</v>
      </c>
      <c r="AY33" s="73">
        <f t="shared" si="19"/>
        <v>76.056969599999974</v>
      </c>
      <c r="AZ33" s="74">
        <v>1500</v>
      </c>
      <c r="BA33" s="72">
        <f t="shared" si="1"/>
        <v>-1042.1595452564998</v>
      </c>
    </row>
    <row r="34" spans="1:53" ht="19.5" customHeight="1">
      <c r="A34" s="13">
        <f t="shared" si="20"/>
        <v>30</v>
      </c>
      <c r="B34" s="14">
        <v>159</v>
      </c>
      <c r="C34" s="1" t="s">
        <v>34</v>
      </c>
      <c r="D34" s="20">
        <v>5.83</v>
      </c>
      <c r="E34" s="19">
        <v>15.71</v>
      </c>
      <c r="F34" s="13">
        <f t="shared" si="21"/>
        <v>30</v>
      </c>
      <c r="G34" s="14">
        <v>159</v>
      </c>
      <c r="H34" s="26" t="s">
        <v>34</v>
      </c>
      <c r="I34" s="27">
        <v>44377</v>
      </c>
      <c r="J34" s="30">
        <v>9.15</v>
      </c>
      <c r="K34" s="24">
        <v>3.32</v>
      </c>
      <c r="L34" s="34">
        <f t="shared" si="2"/>
        <v>3.97505343</v>
      </c>
      <c r="M34" s="34">
        <f>L34</f>
        <v>3.97505343</v>
      </c>
      <c r="N34" s="34">
        <f t="shared" si="3"/>
        <v>0</v>
      </c>
      <c r="O34" s="34">
        <f t="shared" si="4"/>
        <v>7.5526015169999994</v>
      </c>
      <c r="P34" s="34">
        <f t="shared" si="5"/>
        <v>0</v>
      </c>
      <c r="Q34" s="34">
        <f t="shared" si="6"/>
        <v>7.5526015169999994</v>
      </c>
      <c r="R34" s="43"/>
      <c r="S34" s="41">
        <f t="shared" si="7"/>
        <v>23.262601517</v>
      </c>
      <c r="T34" s="14">
        <f t="shared" si="22"/>
        <v>30</v>
      </c>
      <c r="U34" s="14">
        <v>159</v>
      </c>
      <c r="V34" s="1" t="s">
        <v>34</v>
      </c>
      <c r="W34" s="42">
        <v>44412</v>
      </c>
      <c r="X34" s="49">
        <v>11.32</v>
      </c>
      <c r="Y34" s="41">
        <f t="shared" si="8"/>
        <v>2.17</v>
      </c>
      <c r="Z34" s="46">
        <v>1.86</v>
      </c>
      <c r="AA34" s="46">
        <f t="shared" si="28"/>
        <v>1.86</v>
      </c>
      <c r="AB34" s="46">
        <f t="shared" si="9"/>
        <v>0</v>
      </c>
      <c r="AC34" s="41">
        <f t="shared" si="10"/>
        <v>3.6828000000000003</v>
      </c>
      <c r="AD34" s="41">
        <f t="shared" si="11"/>
        <v>0</v>
      </c>
      <c r="AE34" s="41">
        <f t="shared" si="12"/>
        <v>3.6828000000000003</v>
      </c>
      <c r="AF34" s="43"/>
      <c r="AG34" s="41">
        <f t="shared" si="13"/>
        <v>26.945401517000001</v>
      </c>
      <c r="AH34" s="68">
        <f t="shared" si="23"/>
        <v>30</v>
      </c>
      <c r="AI34" s="68">
        <v>159</v>
      </c>
      <c r="AJ34" s="76" t="s">
        <v>34</v>
      </c>
      <c r="AK34" s="70">
        <v>44445</v>
      </c>
      <c r="AL34" s="77">
        <v>29.49</v>
      </c>
      <c r="AM34" s="72">
        <f t="shared" si="14"/>
        <v>18.169999999999998</v>
      </c>
      <c r="AN34" s="72">
        <f t="shared" si="15"/>
        <v>19.647311849999998</v>
      </c>
      <c r="AO34" s="73">
        <f t="shared" si="16"/>
        <v>62.871397919999993</v>
      </c>
      <c r="AP34" s="74"/>
      <c r="AQ34" s="72">
        <f t="shared" si="0"/>
        <v>89.816799436999986</v>
      </c>
      <c r="AR34" s="68">
        <f t="shared" si="24"/>
        <v>30</v>
      </c>
      <c r="AS34" s="68">
        <v>159</v>
      </c>
      <c r="AT34" s="76" t="s">
        <v>34</v>
      </c>
      <c r="AU34" s="70">
        <v>44469</v>
      </c>
      <c r="AV34" s="78">
        <v>29.92</v>
      </c>
      <c r="AW34" s="72">
        <f t="shared" si="17"/>
        <v>0.43000000000000327</v>
      </c>
      <c r="AX34" s="72">
        <f t="shared" si="18"/>
        <v>0.5306415000000041</v>
      </c>
      <c r="AY34" s="73">
        <f t="shared" si="19"/>
        <v>1.6980528000000132</v>
      </c>
      <c r="AZ34" s="74"/>
      <c r="BA34" s="72">
        <f t="shared" si="1"/>
        <v>91.514852236999999</v>
      </c>
    </row>
    <row r="35" spans="1:53" ht="19.5" customHeight="1">
      <c r="A35" s="13">
        <f t="shared" si="20"/>
        <v>31</v>
      </c>
      <c r="B35" s="14">
        <v>88</v>
      </c>
      <c r="C35" s="1" t="s">
        <v>35</v>
      </c>
      <c r="D35" s="20">
        <v>7418.88</v>
      </c>
      <c r="E35" s="19">
        <v>6713</v>
      </c>
      <c r="F35" s="13">
        <f t="shared" si="21"/>
        <v>31</v>
      </c>
      <c r="G35" s="14">
        <v>88</v>
      </c>
      <c r="H35" s="26" t="s">
        <v>35</v>
      </c>
      <c r="I35" s="27">
        <v>44377</v>
      </c>
      <c r="J35" s="30">
        <v>7544.63</v>
      </c>
      <c r="K35" s="24">
        <v>125.75</v>
      </c>
      <c r="L35" s="34">
        <f t="shared" si="2"/>
        <v>150.56113518750001</v>
      </c>
      <c r="M35" s="24">
        <v>110</v>
      </c>
      <c r="N35" s="34">
        <f t="shared" si="3"/>
        <v>40.561135187500014</v>
      </c>
      <c r="O35" s="34">
        <f t="shared" si="4"/>
        <v>209</v>
      </c>
      <c r="P35" s="34">
        <f t="shared" si="5"/>
        <v>102.76082477482754</v>
      </c>
      <c r="Q35" s="34">
        <f t="shared" si="6"/>
        <v>311.76082477482754</v>
      </c>
      <c r="R35" s="43">
        <f>710+5500</f>
        <v>6210</v>
      </c>
      <c r="S35" s="41">
        <f t="shared" si="7"/>
        <v>814.7608247748276</v>
      </c>
      <c r="T35" s="14">
        <f t="shared" si="22"/>
        <v>31</v>
      </c>
      <c r="U35" s="14">
        <v>88</v>
      </c>
      <c r="V35" s="1" t="s">
        <v>35</v>
      </c>
      <c r="W35" s="42">
        <v>44412</v>
      </c>
      <c r="X35" s="50">
        <v>7914.12</v>
      </c>
      <c r="Y35" s="41">
        <f t="shared" si="8"/>
        <v>369.48999999999978</v>
      </c>
      <c r="Z35" s="46">
        <v>316.73</v>
      </c>
      <c r="AA35" s="46">
        <v>110</v>
      </c>
      <c r="AB35" s="46">
        <f t="shared" si="9"/>
        <v>206.73000000000002</v>
      </c>
      <c r="AC35" s="41">
        <f t="shared" si="10"/>
        <v>217.8</v>
      </c>
      <c r="AD35" s="41">
        <f t="shared" si="11"/>
        <v>486.96760629000005</v>
      </c>
      <c r="AE35" s="41">
        <f t="shared" si="12"/>
        <v>704.76760629</v>
      </c>
      <c r="AF35" s="43"/>
      <c r="AG35" s="41">
        <f t="shared" si="13"/>
        <v>1519.5284310648276</v>
      </c>
      <c r="AH35" s="68">
        <f t="shared" si="23"/>
        <v>31</v>
      </c>
      <c r="AI35" s="68">
        <v>88</v>
      </c>
      <c r="AJ35" s="76" t="s">
        <v>35</v>
      </c>
      <c r="AK35" s="70">
        <v>44445</v>
      </c>
      <c r="AL35" s="80">
        <v>8231.75</v>
      </c>
      <c r="AM35" s="72">
        <f t="shared" si="14"/>
        <v>317.63000000000011</v>
      </c>
      <c r="AN35" s="72">
        <f t="shared" si="15"/>
        <v>343.45490715000011</v>
      </c>
      <c r="AO35" s="73">
        <f t="shared" si="16"/>
        <v>1099.0557028800004</v>
      </c>
      <c r="AP35" s="74">
        <v>830</v>
      </c>
      <c r="AQ35" s="72">
        <f t="shared" si="0"/>
        <v>1788.584133944828</v>
      </c>
      <c r="AR35" s="68">
        <f t="shared" si="24"/>
        <v>31</v>
      </c>
      <c r="AS35" s="68">
        <v>88</v>
      </c>
      <c r="AT35" s="76" t="s">
        <v>35</v>
      </c>
      <c r="AU35" s="70">
        <v>44469</v>
      </c>
      <c r="AV35" s="81">
        <v>8568.4699999999993</v>
      </c>
      <c r="AW35" s="72">
        <f t="shared" si="17"/>
        <v>336.71999999999935</v>
      </c>
      <c r="AX35" s="72">
        <f t="shared" si="18"/>
        <v>415.5293159999992</v>
      </c>
      <c r="AY35" s="73">
        <f t="shared" si="19"/>
        <v>1329.6938111999975</v>
      </c>
      <c r="AZ35" s="74">
        <v>690</v>
      </c>
      <c r="BA35" s="72">
        <f t="shared" si="1"/>
        <v>2428.2779451448255</v>
      </c>
    </row>
    <row r="36" spans="1:53" ht="19.5" customHeight="1">
      <c r="A36" s="13">
        <f t="shared" si="20"/>
        <v>32</v>
      </c>
      <c r="B36" s="14">
        <v>89</v>
      </c>
      <c r="C36" s="1" t="s">
        <v>36</v>
      </c>
      <c r="D36" s="20">
        <v>6.16</v>
      </c>
      <c r="E36" s="19">
        <v>21.07</v>
      </c>
      <c r="F36" s="13">
        <f t="shared" si="21"/>
        <v>32</v>
      </c>
      <c r="G36" s="14">
        <v>89</v>
      </c>
      <c r="H36" s="26" t="s">
        <v>36</v>
      </c>
      <c r="I36" s="27">
        <v>44377</v>
      </c>
      <c r="J36" s="30">
        <v>18.66</v>
      </c>
      <c r="K36" s="24">
        <v>12.5</v>
      </c>
      <c r="L36" s="34">
        <f t="shared" si="2"/>
        <v>14.966315625000002</v>
      </c>
      <c r="M36" s="34">
        <f>L36</f>
        <v>14.966315625000002</v>
      </c>
      <c r="N36" s="34">
        <f t="shared" si="3"/>
        <v>0</v>
      </c>
      <c r="O36" s="34">
        <f t="shared" si="4"/>
        <v>28.435999687500001</v>
      </c>
      <c r="P36" s="34">
        <f t="shared" si="5"/>
        <v>0</v>
      </c>
      <c r="Q36" s="34">
        <f t="shared" si="6"/>
        <v>28.435999687500001</v>
      </c>
      <c r="R36" s="43"/>
      <c r="S36" s="41">
        <f t="shared" si="7"/>
        <v>49.505999687500001</v>
      </c>
      <c r="T36" s="14">
        <f t="shared" si="22"/>
        <v>32</v>
      </c>
      <c r="U36" s="14">
        <v>89</v>
      </c>
      <c r="V36" s="1" t="s">
        <v>36</v>
      </c>
      <c r="W36" s="42">
        <v>44412</v>
      </c>
      <c r="X36" s="49">
        <v>43.2</v>
      </c>
      <c r="Y36" s="41">
        <f t="shared" si="8"/>
        <v>24.540000000000003</v>
      </c>
      <c r="Z36" s="46">
        <v>21.04</v>
      </c>
      <c r="AA36" s="46">
        <f>Z36</f>
        <v>21.04</v>
      </c>
      <c r="AB36" s="46">
        <f t="shared" si="9"/>
        <v>0</v>
      </c>
      <c r="AC36" s="41">
        <f t="shared" si="10"/>
        <v>41.659199999999998</v>
      </c>
      <c r="AD36" s="41">
        <f t="shared" si="11"/>
        <v>0</v>
      </c>
      <c r="AE36" s="41">
        <f t="shared" si="12"/>
        <v>41.659199999999998</v>
      </c>
      <c r="AF36" s="43"/>
      <c r="AG36" s="41">
        <f t="shared" si="13"/>
        <v>91.165199687500007</v>
      </c>
      <c r="AH36" s="68">
        <f t="shared" si="23"/>
        <v>32</v>
      </c>
      <c r="AI36" s="68">
        <v>89</v>
      </c>
      <c r="AJ36" s="76" t="s">
        <v>36</v>
      </c>
      <c r="AK36" s="70">
        <v>44445</v>
      </c>
      <c r="AL36" s="77">
        <v>44.27</v>
      </c>
      <c r="AM36" s="72">
        <f t="shared" si="14"/>
        <v>1.0700000000000003</v>
      </c>
      <c r="AN36" s="72">
        <f t="shared" si="15"/>
        <v>1.1569963500000002</v>
      </c>
      <c r="AO36" s="73">
        <f t="shared" si="16"/>
        <v>3.7023883200000007</v>
      </c>
      <c r="AP36" s="74"/>
      <c r="AQ36" s="72">
        <f t="shared" si="0"/>
        <v>94.867588007500004</v>
      </c>
      <c r="AR36" s="68">
        <f t="shared" si="24"/>
        <v>32</v>
      </c>
      <c r="AS36" s="68">
        <v>89</v>
      </c>
      <c r="AT36" s="76" t="s">
        <v>36</v>
      </c>
      <c r="AU36" s="70">
        <v>44469</v>
      </c>
      <c r="AV36" s="78">
        <v>44.41</v>
      </c>
      <c r="AW36" s="72">
        <f t="shared" si="17"/>
        <v>0.13999999999999346</v>
      </c>
      <c r="AX36" s="72">
        <f t="shared" si="18"/>
        <v>0.17276699999999195</v>
      </c>
      <c r="AY36" s="73">
        <f t="shared" si="19"/>
        <v>0.55285439999997432</v>
      </c>
      <c r="AZ36" s="74"/>
      <c r="BA36" s="72">
        <f t="shared" si="1"/>
        <v>95.420442407499976</v>
      </c>
    </row>
    <row r="37" spans="1:53" ht="19.5" customHeight="1">
      <c r="A37" s="13">
        <f t="shared" si="20"/>
        <v>33</v>
      </c>
      <c r="B37" s="14">
        <v>349</v>
      </c>
      <c r="C37" s="1" t="s">
        <v>37</v>
      </c>
      <c r="D37" s="20">
        <v>7305.6900000000005</v>
      </c>
      <c r="E37" s="19">
        <v>1.7</v>
      </c>
      <c r="F37" s="13">
        <f t="shared" si="21"/>
        <v>33</v>
      </c>
      <c r="G37" s="14">
        <v>349</v>
      </c>
      <c r="H37" s="26" t="s">
        <v>37</v>
      </c>
      <c r="I37" s="27">
        <v>44377</v>
      </c>
      <c r="J37" s="30">
        <v>7311.99</v>
      </c>
      <c r="K37" s="24">
        <v>6.3</v>
      </c>
      <c r="L37" s="34">
        <f t="shared" si="2"/>
        <v>7.5430230750000007</v>
      </c>
      <c r="M37" s="34">
        <f t="shared" ref="M37:M42" si="29">L37</f>
        <v>7.5430230750000007</v>
      </c>
      <c r="N37" s="34">
        <f t="shared" si="3"/>
        <v>0</v>
      </c>
      <c r="O37" s="34">
        <f t="shared" si="4"/>
        <v>14.3317438425</v>
      </c>
      <c r="P37" s="34">
        <f t="shared" si="5"/>
        <v>0</v>
      </c>
      <c r="Q37" s="34">
        <f t="shared" si="6"/>
        <v>14.3317438425</v>
      </c>
      <c r="R37" s="43"/>
      <c r="S37" s="41">
        <f t="shared" si="7"/>
        <v>16.031743842499999</v>
      </c>
      <c r="T37" s="14">
        <f t="shared" si="22"/>
        <v>33</v>
      </c>
      <c r="U37" s="14">
        <v>349</v>
      </c>
      <c r="V37" s="1" t="s">
        <v>37</v>
      </c>
      <c r="W37" s="42">
        <v>44412</v>
      </c>
      <c r="X37" s="50">
        <v>7385.24</v>
      </c>
      <c r="Y37" s="41">
        <f t="shared" si="8"/>
        <v>73.25</v>
      </c>
      <c r="Z37" s="46">
        <v>62.79</v>
      </c>
      <c r="AA37" s="46">
        <f t="shared" ref="AA37:AA42" si="30">Z37</f>
        <v>62.79</v>
      </c>
      <c r="AB37" s="46">
        <f t="shared" si="9"/>
        <v>0</v>
      </c>
      <c r="AC37" s="41">
        <f t="shared" si="10"/>
        <v>124.32419999999999</v>
      </c>
      <c r="AD37" s="41">
        <f t="shared" si="11"/>
        <v>0</v>
      </c>
      <c r="AE37" s="41">
        <f t="shared" si="12"/>
        <v>124.32419999999999</v>
      </c>
      <c r="AF37" s="43"/>
      <c r="AG37" s="41">
        <f t="shared" si="13"/>
        <v>140.35594384249998</v>
      </c>
      <c r="AH37" s="68">
        <f t="shared" si="23"/>
        <v>33</v>
      </c>
      <c r="AI37" s="68">
        <v>349</v>
      </c>
      <c r="AJ37" s="76" t="s">
        <v>37</v>
      </c>
      <c r="AK37" s="70">
        <v>44445</v>
      </c>
      <c r="AL37" s="80">
        <v>7457.12</v>
      </c>
      <c r="AM37" s="72">
        <f t="shared" si="14"/>
        <v>71.880000000000109</v>
      </c>
      <c r="AN37" s="72">
        <f t="shared" si="15"/>
        <v>77.724203400000121</v>
      </c>
      <c r="AO37" s="73">
        <f t="shared" si="16"/>
        <v>248.7174508800004</v>
      </c>
      <c r="AP37" s="74"/>
      <c r="AQ37" s="72">
        <f t="shared" si="0"/>
        <v>389.07339472250038</v>
      </c>
      <c r="AR37" s="68">
        <f t="shared" si="24"/>
        <v>33</v>
      </c>
      <c r="AS37" s="68">
        <v>349</v>
      </c>
      <c r="AT37" s="76" t="s">
        <v>37</v>
      </c>
      <c r="AU37" s="70">
        <v>44469</v>
      </c>
      <c r="AV37" s="81">
        <v>7471.26</v>
      </c>
      <c r="AW37" s="72">
        <f t="shared" si="17"/>
        <v>14.140000000000327</v>
      </c>
      <c r="AX37" s="72">
        <f t="shared" si="18"/>
        <v>17.449467000000407</v>
      </c>
      <c r="AY37" s="73">
        <f t="shared" si="19"/>
        <v>55.838294400001303</v>
      </c>
      <c r="AZ37" s="74">
        <v>1000</v>
      </c>
      <c r="BA37" s="72">
        <f t="shared" si="1"/>
        <v>-555.08831087749832</v>
      </c>
    </row>
    <row r="38" spans="1:53" ht="19.5" customHeight="1">
      <c r="A38" s="13">
        <f t="shared" si="20"/>
        <v>34</v>
      </c>
      <c r="B38" s="14">
        <v>356</v>
      </c>
      <c r="C38" s="1" t="s">
        <v>38</v>
      </c>
      <c r="D38" s="20">
        <v>1598.66</v>
      </c>
      <c r="E38" s="19">
        <v>16.78</v>
      </c>
      <c r="F38" s="13">
        <f t="shared" si="21"/>
        <v>34</v>
      </c>
      <c r="G38" s="14">
        <v>356</v>
      </c>
      <c r="H38" s="26" t="s">
        <v>38</v>
      </c>
      <c r="I38" s="27">
        <v>44377</v>
      </c>
      <c r="J38" s="30">
        <v>1626.86</v>
      </c>
      <c r="K38" s="24">
        <v>28.2</v>
      </c>
      <c r="L38" s="34">
        <f t="shared" si="2"/>
        <v>33.764008050000001</v>
      </c>
      <c r="M38" s="34">
        <f t="shared" si="29"/>
        <v>33.764008050000001</v>
      </c>
      <c r="N38" s="34">
        <f t="shared" si="3"/>
        <v>0</v>
      </c>
      <c r="O38" s="34">
        <f t="shared" si="4"/>
        <v>64.151615294999999</v>
      </c>
      <c r="P38" s="34">
        <f t="shared" si="5"/>
        <v>0</v>
      </c>
      <c r="Q38" s="34">
        <f t="shared" si="6"/>
        <v>64.151615294999999</v>
      </c>
      <c r="R38" s="43"/>
      <c r="S38" s="41">
        <f t="shared" si="7"/>
        <v>80.931615295</v>
      </c>
      <c r="T38" s="14">
        <f t="shared" si="22"/>
        <v>34</v>
      </c>
      <c r="U38" s="14">
        <v>356</v>
      </c>
      <c r="V38" s="1" t="s">
        <v>38</v>
      </c>
      <c r="W38" s="42">
        <v>44412</v>
      </c>
      <c r="X38" s="50">
        <v>1635.76</v>
      </c>
      <c r="Y38" s="41">
        <f t="shared" si="8"/>
        <v>8.9000000000000909</v>
      </c>
      <c r="Z38" s="46">
        <v>7.63</v>
      </c>
      <c r="AA38" s="46">
        <f t="shared" si="30"/>
        <v>7.63</v>
      </c>
      <c r="AB38" s="46">
        <f t="shared" si="9"/>
        <v>0</v>
      </c>
      <c r="AC38" s="41">
        <f t="shared" si="10"/>
        <v>15.1074</v>
      </c>
      <c r="AD38" s="41">
        <f t="shared" si="11"/>
        <v>0</v>
      </c>
      <c r="AE38" s="41">
        <f t="shared" si="12"/>
        <v>15.1074</v>
      </c>
      <c r="AF38" s="43"/>
      <c r="AG38" s="41">
        <f t="shared" si="13"/>
        <v>96.039015294999999</v>
      </c>
      <c r="AH38" s="68">
        <f t="shared" si="23"/>
        <v>34</v>
      </c>
      <c r="AI38" s="68">
        <v>356</v>
      </c>
      <c r="AJ38" s="76" t="s">
        <v>38</v>
      </c>
      <c r="AK38" s="70">
        <v>44445</v>
      </c>
      <c r="AL38" s="80">
        <v>1663.8</v>
      </c>
      <c r="AM38" s="72">
        <f t="shared" si="14"/>
        <v>28.039999999999964</v>
      </c>
      <c r="AN38" s="72">
        <f t="shared" si="15"/>
        <v>30.319792199999959</v>
      </c>
      <c r="AO38" s="73">
        <f t="shared" si="16"/>
        <v>97.023335039999878</v>
      </c>
      <c r="AP38" s="74"/>
      <c r="AQ38" s="72">
        <f t="shared" si="0"/>
        <v>193.06235033499988</v>
      </c>
      <c r="AR38" s="68">
        <f t="shared" si="24"/>
        <v>34</v>
      </c>
      <c r="AS38" s="68">
        <v>356</v>
      </c>
      <c r="AT38" s="76" t="s">
        <v>38</v>
      </c>
      <c r="AU38" s="70">
        <v>44469</v>
      </c>
      <c r="AV38" s="81">
        <v>1685.07</v>
      </c>
      <c r="AW38" s="72">
        <f t="shared" si="17"/>
        <v>21.269999999999982</v>
      </c>
      <c r="AX38" s="72">
        <f t="shared" si="18"/>
        <v>26.24824349999998</v>
      </c>
      <c r="AY38" s="73">
        <f t="shared" si="19"/>
        <v>83.994379199999941</v>
      </c>
      <c r="AZ38" s="74"/>
      <c r="BA38" s="72">
        <f t="shared" si="1"/>
        <v>277.05672953499982</v>
      </c>
    </row>
    <row r="39" spans="1:53" ht="19.5" customHeight="1">
      <c r="A39" s="13">
        <f t="shared" si="20"/>
        <v>35</v>
      </c>
      <c r="B39" s="14">
        <v>5</v>
      </c>
      <c r="C39" s="1" t="s">
        <v>39</v>
      </c>
      <c r="D39" s="20">
        <v>578.56000000000006</v>
      </c>
      <c r="E39" s="19">
        <v>0</v>
      </c>
      <c r="F39" s="13">
        <f t="shared" si="21"/>
        <v>35</v>
      </c>
      <c r="G39" s="14">
        <v>5</v>
      </c>
      <c r="H39" s="26" t="s">
        <v>39</v>
      </c>
      <c r="I39" s="27">
        <v>44377</v>
      </c>
      <c r="J39" s="30">
        <v>580.33000000000004</v>
      </c>
      <c r="K39" s="24">
        <v>1.77</v>
      </c>
      <c r="L39" s="34">
        <f t="shared" si="2"/>
        <v>2.1192302925000002</v>
      </c>
      <c r="M39" s="34">
        <f t="shared" si="29"/>
        <v>2.1192302925000002</v>
      </c>
      <c r="N39" s="34">
        <f t="shared" si="3"/>
        <v>0</v>
      </c>
      <c r="O39" s="34">
        <f t="shared" si="4"/>
        <v>4.0265375557500001</v>
      </c>
      <c r="P39" s="34">
        <f t="shared" si="5"/>
        <v>0</v>
      </c>
      <c r="Q39" s="34">
        <f t="shared" si="6"/>
        <v>4.0265375557500001</v>
      </c>
      <c r="R39" s="43"/>
      <c r="S39" s="41">
        <f t="shared" si="7"/>
        <v>4.0265375557500001</v>
      </c>
      <c r="T39" s="14">
        <f t="shared" si="22"/>
        <v>35</v>
      </c>
      <c r="U39" s="14">
        <v>5</v>
      </c>
      <c r="V39" s="1" t="s">
        <v>39</v>
      </c>
      <c r="W39" s="42">
        <v>44412</v>
      </c>
      <c r="X39" s="49">
        <v>587.92999999999995</v>
      </c>
      <c r="Y39" s="41">
        <f t="shared" si="8"/>
        <v>7.5999999999999091</v>
      </c>
      <c r="Z39" s="46">
        <v>6.51</v>
      </c>
      <c r="AA39" s="46">
        <f t="shared" si="30"/>
        <v>6.51</v>
      </c>
      <c r="AB39" s="46">
        <f t="shared" si="9"/>
        <v>0</v>
      </c>
      <c r="AC39" s="41">
        <f t="shared" si="10"/>
        <v>12.889799999999999</v>
      </c>
      <c r="AD39" s="41">
        <f t="shared" si="11"/>
        <v>0</v>
      </c>
      <c r="AE39" s="41">
        <f t="shared" si="12"/>
        <v>12.889799999999999</v>
      </c>
      <c r="AF39" s="43"/>
      <c r="AG39" s="41">
        <f t="shared" si="13"/>
        <v>16.916337555749998</v>
      </c>
      <c r="AH39" s="68">
        <f t="shared" si="23"/>
        <v>35</v>
      </c>
      <c r="AI39" s="68">
        <v>5</v>
      </c>
      <c r="AJ39" s="76" t="s">
        <v>39</v>
      </c>
      <c r="AK39" s="70">
        <v>44445</v>
      </c>
      <c r="AL39" s="77">
        <v>592.89</v>
      </c>
      <c r="AM39" s="72">
        <f t="shared" si="14"/>
        <v>4.9600000000000364</v>
      </c>
      <c r="AN39" s="72">
        <f t="shared" si="15"/>
        <v>5.3632728000000389</v>
      </c>
      <c r="AO39" s="73">
        <f t="shared" si="16"/>
        <v>17.162472960000127</v>
      </c>
      <c r="AP39" s="74"/>
      <c r="AQ39" s="72">
        <f t="shared" si="0"/>
        <v>34.078810515750121</v>
      </c>
      <c r="AR39" s="68">
        <f t="shared" si="24"/>
        <v>35</v>
      </c>
      <c r="AS39" s="68">
        <v>5</v>
      </c>
      <c r="AT39" s="76" t="s">
        <v>39</v>
      </c>
      <c r="AU39" s="70">
        <v>44469</v>
      </c>
      <c r="AV39" s="78">
        <v>592.89</v>
      </c>
      <c r="AW39" s="72">
        <f t="shared" si="17"/>
        <v>0</v>
      </c>
      <c r="AX39" s="72">
        <f t="shared" si="18"/>
        <v>0</v>
      </c>
      <c r="AY39" s="73">
        <f t="shared" si="19"/>
        <v>0</v>
      </c>
      <c r="AZ39" s="74"/>
      <c r="BA39" s="72">
        <f t="shared" si="1"/>
        <v>34.078810515750121</v>
      </c>
    </row>
    <row r="40" spans="1:53" ht="19.5" customHeight="1">
      <c r="A40" s="13">
        <f t="shared" si="20"/>
        <v>36</v>
      </c>
      <c r="B40" s="14">
        <v>50</v>
      </c>
      <c r="C40" s="1" t="s">
        <v>40</v>
      </c>
      <c r="D40" s="20">
        <v>51.870000000000005</v>
      </c>
      <c r="E40" s="19">
        <v>0.02</v>
      </c>
      <c r="F40" s="13">
        <f t="shared" si="21"/>
        <v>36</v>
      </c>
      <c r="G40" s="14">
        <v>50</v>
      </c>
      <c r="H40" s="26" t="s">
        <v>40</v>
      </c>
      <c r="I40" s="27">
        <v>44377</v>
      </c>
      <c r="J40" s="30">
        <v>51.87</v>
      </c>
      <c r="K40" s="24">
        <v>0</v>
      </c>
      <c r="L40" s="34">
        <f t="shared" si="2"/>
        <v>0</v>
      </c>
      <c r="M40" s="34">
        <f t="shared" si="29"/>
        <v>0</v>
      </c>
      <c r="N40" s="34">
        <f t="shared" si="3"/>
        <v>0</v>
      </c>
      <c r="O40" s="34">
        <f t="shared" si="4"/>
        <v>0</v>
      </c>
      <c r="P40" s="34">
        <f t="shared" si="5"/>
        <v>0</v>
      </c>
      <c r="Q40" s="34">
        <f t="shared" si="6"/>
        <v>0</v>
      </c>
      <c r="R40" s="43"/>
      <c r="S40" s="41">
        <f t="shared" si="7"/>
        <v>0.02</v>
      </c>
      <c r="T40" s="14">
        <f t="shared" si="22"/>
        <v>36</v>
      </c>
      <c r="U40" s="14">
        <v>50</v>
      </c>
      <c r="V40" s="1" t="s">
        <v>40</v>
      </c>
      <c r="W40" s="42">
        <v>44412</v>
      </c>
      <c r="X40" s="49">
        <v>53.67</v>
      </c>
      <c r="Y40" s="41">
        <f t="shared" si="8"/>
        <v>1.8000000000000043</v>
      </c>
      <c r="Z40" s="46">
        <v>1.54</v>
      </c>
      <c r="AA40" s="46">
        <f t="shared" si="30"/>
        <v>1.54</v>
      </c>
      <c r="AB40" s="46">
        <f t="shared" si="9"/>
        <v>0</v>
      </c>
      <c r="AC40" s="41">
        <f t="shared" si="10"/>
        <v>3.0491999999999999</v>
      </c>
      <c r="AD40" s="41">
        <f t="shared" si="11"/>
        <v>0</v>
      </c>
      <c r="AE40" s="41">
        <f t="shared" si="12"/>
        <v>3.0491999999999999</v>
      </c>
      <c r="AF40" s="43"/>
      <c r="AG40" s="41">
        <f t="shared" si="13"/>
        <v>3.0691999999999999</v>
      </c>
      <c r="AH40" s="68">
        <f t="shared" si="23"/>
        <v>36</v>
      </c>
      <c r="AI40" s="68">
        <v>50</v>
      </c>
      <c r="AJ40" s="76" t="s">
        <v>40</v>
      </c>
      <c r="AK40" s="70">
        <v>44445</v>
      </c>
      <c r="AL40" s="77">
        <v>53.67</v>
      </c>
      <c r="AM40" s="72">
        <f t="shared" si="14"/>
        <v>0</v>
      </c>
      <c r="AN40" s="72">
        <f t="shared" si="15"/>
        <v>0</v>
      </c>
      <c r="AO40" s="73">
        <f t="shared" si="16"/>
        <v>0</v>
      </c>
      <c r="AP40" s="74"/>
      <c r="AQ40" s="72">
        <f t="shared" si="0"/>
        <v>3.0691999999999999</v>
      </c>
      <c r="AR40" s="68">
        <f t="shared" si="24"/>
        <v>36</v>
      </c>
      <c r="AS40" s="68">
        <v>50</v>
      </c>
      <c r="AT40" s="76" t="s">
        <v>40</v>
      </c>
      <c r="AU40" s="70">
        <v>44469</v>
      </c>
      <c r="AV40" s="78">
        <v>53.67</v>
      </c>
      <c r="AW40" s="72">
        <f t="shared" si="17"/>
        <v>0</v>
      </c>
      <c r="AX40" s="72">
        <f t="shared" si="18"/>
        <v>0</v>
      </c>
      <c r="AY40" s="73">
        <f t="shared" si="19"/>
        <v>0</v>
      </c>
      <c r="AZ40" s="74"/>
      <c r="BA40" s="72">
        <f t="shared" si="1"/>
        <v>3.0691999999999999</v>
      </c>
    </row>
    <row r="41" spans="1:53" ht="19.5" customHeight="1">
      <c r="A41" s="13">
        <f t="shared" si="20"/>
        <v>37</v>
      </c>
      <c r="B41" s="14">
        <v>53</v>
      </c>
      <c r="C41" s="1" t="s">
        <v>41</v>
      </c>
      <c r="D41" s="20">
        <v>1126.7</v>
      </c>
      <c r="E41" s="19">
        <v>0.08</v>
      </c>
      <c r="F41" s="13">
        <f t="shared" si="21"/>
        <v>37</v>
      </c>
      <c r="G41" s="14">
        <v>53</v>
      </c>
      <c r="H41" s="26" t="s">
        <v>41</v>
      </c>
      <c r="I41" s="27">
        <v>44377</v>
      </c>
      <c r="J41" s="30">
        <v>1126.71</v>
      </c>
      <c r="K41" s="24">
        <v>0.01</v>
      </c>
      <c r="L41" s="34">
        <f t="shared" si="2"/>
        <v>1.1973052500000001E-2</v>
      </c>
      <c r="M41" s="34">
        <f t="shared" si="29"/>
        <v>1.1973052500000001E-2</v>
      </c>
      <c r="N41" s="34">
        <f t="shared" si="3"/>
        <v>0</v>
      </c>
      <c r="O41" s="34">
        <f t="shared" si="4"/>
        <v>2.274879975E-2</v>
      </c>
      <c r="P41" s="34">
        <f t="shared" si="5"/>
        <v>0</v>
      </c>
      <c r="Q41" s="34">
        <f t="shared" si="6"/>
        <v>2.274879975E-2</v>
      </c>
      <c r="R41" s="43"/>
      <c r="S41" s="41">
        <f t="shared" si="7"/>
        <v>0.10274879975000001</v>
      </c>
      <c r="T41" s="14">
        <f t="shared" si="22"/>
        <v>37</v>
      </c>
      <c r="U41" s="14">
        <v>53</v>
      </c>
      <c r="V41" s="1" t="s">
        <v>41</v>
      </c>
      <c r="W41" s="42">
        <v>44412</v>
      </c>
      <c r="X41" s="50">
        <v>1126.72</v>
      </c>
      <c r="Y41" s="41">
        <f t="shared" si="8"/>
        <v>9.9999999999909051E-3</v>
      </c>
      <c r="Z41" s="46">
        <v>0.01</v>
      </c>
      <c r="AA41" s="46">
        <f t="shared" si="30"/>
        <v>0.01</v>
      </c>
      <c r="AB41" s="46">
        <f t="shared" si="9"/>
        <v>0</v>
      </c>
      <c r="AC41" s="41">
        <f t="shared" si="10"/>
        <v>1.9800000000000002E-2</v>
      </c>
      <c r="AD41" s="41">
        <f t="shared" si="11"/>
        <v>0</v>
      </c>
      <c r="AE41" s="41">
        <f t="shared" si="12"/>
        <v>1.9800000000000002E-2</v>
      </c>
      <c r="AF41" s="43"/>
      <c r="AG41" s="41">
        <f t="shared" si="13"/>
        <v>0.12254879975000001</v>
      </c>
      <c r="AH41" s="68">
        <f t="shared" si="23"/>
        <v>37</v>
      </c>
      <c r="AI41" s="68">
        <v>53</v>
      </c>
      <c r="AJ41" s="76" t="s">
        <v>41</v>
      </c>
      <c r="AK41" s="70">
        <v>44445</v>
      </c>
      <c r="AL41" s="80">
        <v>1126.72</v>
      </c>
      <c r="AM41" s="72">
        <f t="shared" si="14"/>
        <v>0</v>
      </c>
      <c r="AN41" s="72">
        <f t="shared" si="15"/>
        <v>0</v>
      </c>
      <c r="AO41" s="73">
        <f t="shared" si="16"/>
        <v>0</v>
      </c>
      <c r="AP41" s="74"/>
      <c r="AQ41" s="72">
        <f t="shared" si="0"/>
        <v>0.12254879975000001</v>
      </c>
      <c r="AR41" s="68">
        <f t="shared" si="24"/>
        <v>37</v>
      </c>
      <c r="AS41" s="68">
        <v>53</v>
      </c>
      <c r="AT41" s="76" t="s">
        <v>41</v>
      </c>
      <c r="AU41" s="70">
        <v>44469</v>
      </c>
      <c r="AV41" s="81">
        <v>1126.73</v>
      </c>
      <c r="AW41" s="72">
        <f t="shared" si="17"/>
        <v>9.9999999999909051E-3</v>
      </c>
      <c r="AX41" s="72">
        <f t="shared" si="18"/>
        <v>1.2340499999988777E-2</v>
      </c>
      <c r="AY41" s="73">
        <f t="shared" si="19"/>
        <v>3.9489599999964091E-2</v>
      </c>
      <c r="AZ41" s="74"/>
      <c r="BA41" s="72">
        <f t="shared" si="1"/>
        <v>0.16203839974996409</v>
      </c>
    </row>
    <row r="42" spans="1:53" ht="19.5" customHeight="1">
      <c r="A42" s="13">
        <f t="shared" si="20"/>
        <v>38</v>
      </c>
      <c r="B42" s="14">
        <v>362</v>
      </c>
      <c r="C42" s="1" t="s">
        <v>42</v>
      </c>
      <c r="D42" s="20"/>
      <c r="E42" s="19"/>
      <c r="F42" s="13">
        <f t="shared" si="21"/>
        <v>38</v>
      </c>
      <c r="G42" s="14">
        <v>362</v>
      </c>
      <c r="H42" s="26" t="s">
        <v>42</v>
      </c>
      <c r="I42" s="27">
        <v>44377</v>
      </c>
      <c r="J42" s="45">
        <v>4.6100000000000003</v>
      </c>
      <c r="K42" s="24">
        <v>4.6100000000000003</v>
      </c>
      <c r="L42" s="34">
        <f t="shared" si="2"/>
        <v>5.5195772025000007</v>
      </c>
      <c r="M42" s="34">
        <f t="shared" si="29"/>
        <v>5.5195772025000007</v>
      </c>
      <c r="N42" s="34">
        <f t="shared" si="3"/>
        <v>0</v>
      </c>
      <c r="O42" s="34">
        <f t="shared" si="4"/>
        <v>10.487196684750002</v>
      </c>
      <c r="P42" s="34">
        <f t="shared" si="5"/>
        <v>0</v>
      </c>
      <c r="Q42" s="34">
        <f t="shared" si="6"/>
        <v>10.487196684750002</v>
      </c>
      <c r="R42" s="43"/>
      <c r="S42" s="41">
        <f t="shared" si="7"/>
        <v>10.487196684750002</v>
      </c>
      <c r="T42" s="14">
        <f t="shared" si="22"/>
        <v>38</v>
      </c>
      <c r="U42" s="14">
        <v>362</v>
      </c>
      <c r="V42" s="1" t="s">
        <v>42</v>
      </c>
      <c r="W42" s="42">
        <v>44412</v>
      </c>
      <c r="X42" s="51">
        <v>20.81</v>
      </c>
      <c r="Y42" s="41">
        <f t="shared" si="8"/>
        <v>16.2</v>
      </c>
      <c r="Z42" s="46">
        <v>13.89</v>
      </c>
      <c r="AA42" s="46">
        <f t="shared" si="30"/>
        <v>13.89</v>
      </c>
      <c r="AB42" s="46">
        <f t="shared" si="9"/>
        <v>0</v>
      </c>
      <c r="AC42" s="41">
        <f t="shared" si="10"/>
        <v>27.502200000000002</v>
      </c>
      <c r="AD42" s="41">
        <f t="shared" si="11"/>
        <v>0</v>
      </c>
      <c r="AE42" s="41">
        <f>AC42+AD42</f>
        <v>27.502200000000002</v>
      </c>
      <c r="AF42" s="43"/>
      <c r="AG42" s="41">
        <f t="shared" si="13"/>
        <v>37.989396684750005</v>
      </c>
      <c r="AH42" s="68">
        <f t="shared" si="23"/>
        <v>38</v>
      </c>
      <c r="AI42" s="68">
        <v>362</v>
      </c>
      <c r="AJ42" s="76" t="s">
        <v>42</v>
      </c>
      <c r="AK42" s="70">
        <v>44445</v>
      </c>
      <c r="AL42" s="82">
        <v>24.73</v>
      </c>
      <c r="AM42" s="72">
        <f t="shared" si="14"/>
        <v>3.9200000000000017</v>
      </c>
      <c r="AN42" s="72">
        <f t="shared" si="15"/>
        <v>4.2387156000000017</v>
      </c>
      <c r="AO42" s="73">
        <f t="shared" si="16"/>
        <v>13.563889920000006</v>
      </c>
      <c r="AP42" s="74"/>
      <c r="AQ42" s="72">
        <f t="shared" si="0"/>
        <v>51.553286604750014</v>
      </c>
      <c r="AR42" s="68">
        <f t="shared" si="24"/>
        <v>38</v>
      </c>
      <c r="AS42" s="68">
        <v>362</v>
      </c>
      <c r="AT42" s="76" t="s">
        <v>42</v>
      </c>
      <c r="AU42" s="70">
        <v>44469</v>
      </c>
      <c r="AV42" s="83">
        <v>28.31</v>
      </c>
      <c r="AW42" s="72">
        <f t="shared" si="17"/>
        <v>3.5799999999999983</v>
      </c>
      <c r="AX42" s="72">
        <f t="shared" si="18"/>
        <v>4.4178989999999985</v>
      </c>
      <c r="AY42" s="73">
        <f t="shared" si="19"/>
        <v>14.137276799999995</v>
      </c>
      <c r="AZ42" s="74"/>
      <c r="BA42" s="72">
        <f t="shared" si="1"/>
        <v>65.690563404750009</v>
      </c>
    </row>
    <row r="43" spans="1:53" ht="29.25" customHeight="1">
      <c r="A43" s="13">
        <f t="shared" si="20"/>
        <v>39</v>
      </c>
      <c r="B43" s="14">
        <v>132</v>
      </c>
      <c r="C43" s="2" t="s">
        <v>6</v>
      </c>
      <c r="D43" s="21">
        <v>6185.64</v>
      </c>
      <c r="E43" s="19">
        <v>-2.75</v>
      </c>
      <c r="F43" s="13">
        <f t="shared" si="21"/>
        <v>39</v>
      </c>
      <c r="G43" s="14">
        <v>132</v>
      </c>
      <c r="H43" s="29" t="s">
        <v>6</v>
      </c>
      <c r="I43" s="27">
        <v>44104</v>
      </c>
      <c r="J43" s="30">
        <v>6185.64</v>
      </c>
      <c r="K43" s="24">
        <v>0</v>
      </c>
      <c r="L43" s="34">
        <f>K43*1.19730525</f>
        <v>0</v>
      </c>
      <c r="M43" s="24">
        <v>0</v>
      </c>
      <c r="N43" s="34">
        <f>L43-M43</f>
        <v>0</v>
      </c>
      <c r="O43" s="34">
        <f>M43*1.9</f>
        <v>0</v>
      </c>
      <c r="P43" s="34">
        <f>N43*2.53348</f>
        <v>0</v>
      </c>
      <c r="Q43" s="34">
        <f>O43+P43</f>
        <v>0</v>
      </c>
      <c r="R43" s="43"/>
      <c r="S43" s="41">
        <f>E43+Q43-R43</f>
        <v>-2.75</v>
      </c>
      <c r="T43" s="14"/>
      <c r="U43" s="14"/>
      <c r="V43" s="3" t="s">
        <v>43</v>
      </c>
      <c r="W43" s="15"/>
      <c r="X43" s="41">
        <f t="shared" ref="X43:AG43" si="31">SUM(X5:X42)</f>
        <v>533919.68000000017</v>
      </c>
      <c r="Y43" s="41">
        <f t="shared" si="31"/>
        <v>5366.3199999999888</v>
      </c>
      <c r="Z43" s="41">
        <f t="shared" si="31"/>
        <v>4600.0000000000009</v>
      </c>
      <c r="AA43" s="41">
        <f t="shared" si="31"/>
        <v>2271.1</v>
      </c>
      <c r="AB43" s="41">
        <f t="shared" si="31"/>
        <v>2328.8999999999996</v>
      </c>
      <c r="AC43" s="41">
        <f t="shared" si="31"/>
        <v>4496.7780000000012</v>
      </c>
      <c r="AD43" s="41">
        <f t="shared" si="31"/>
        <v>5485.8939596999999</v>
      </c>
      <c r="AE43" s="41">
        <f t="shared" si="31"/>
        <v>9982.671959700001</v>
      </c>
      <c r="AF43" s="41">
        <f t="shared" si="31"/>
        <v>32324.38</v>
      </c>
      <c r="AG43" s="41">
        <f t="shared" si="31"/>
        <v>-709.60632824422169</v>
      </c>
      <c r="AH43" s="68"/>
      <c r="AI43" s="68"/>
      <c r="AJ43" s="84" t="s">
        <v>43</v>
      </c>
      <c r="AK43" s="85"/>
      <c r="AL43" s="86">
        <f t="shared" ref="AL43:AQ43" si="32">SUM(AL5:AL42)</f>
        <v>539532.17000000004</v>
      </c>
      <c r="AM43" s="86">
        <f t="shared" si="32"/>
        <v>5918.7700000000023</v>
      </c>
      <c r="AN43" s="86">
        <f t="shared" si="32"/>
        <v>6399.999963850003</v>
      </c>
      <c r="AO43" s="86">
        <f t="shared" si="32"/>
        <v>20479.999884320012</v>
      </c>
      <c r="AP43" s="87">
        <f t="shared" si="32"/>
        <v>7733.1299999999992</v>
      </c>
      <c r="AQ43" s="86">
        <f t="shared" si="32"/>
        <v>12037.263556075792</v>
      </c>
      <c r="AR43" s="68"/>
      <c r="AS43" s="68"/>
      <c r="AT43" s="84" t="s">
        <v>43</v>
      </c>
      <c r="AU43" s="85"/>
      <c r="AV43" s="86">
        <f t="shared" ref="AV43:BA43" si="33">SUM(AV5:AV42)</f>
        <v>545198.51000000013</v>
      </c>
      <c r="AW43" s="86">
        <f t="shared" si="33"/>
        <v>5834.4699999999939</v>
      </c>
      <c r="AX43" s="86">
        <f t="shared" si="33"/>
        <v>7199.9989066999924</v>
      </c>
      <c r="AY43" s="86">
        <f t="shared" si="33"/>
        <v>23039.996501439975</v>
      </c>
      <c r="AZ43" s="87">
        <f t="shared" si="33"/>
        <v>30250.33</v>
      </c>
      <c r="BA43" s="86">
        <f t="shared" si="33"/>
        <v>4826.9300575157622</v>
      </c>
    </row>
    <row r="44" spans="1:53" ht="36" customHeight="1">
      <c r="A44" s="13"/>
      <c r="B44" s="14"/>
      <c r="C44" s="3" t="s">
        <v>43</v>
      </c>
      <c r="D44" s="22">
        <v>530202.77999999991</v>
      </c>
      <c r="E44" s="19">
        <f>SUM(E5:E42)</f>
        <v>55159.429999999993</v>
      </c>
      <c r="F44" s="13"/>
      <c r="G44" s="14"/>
      <c r="H44" s="3" t="s">
        <v>43</v>
      </c>
      <c r="I44" s="3"/>
      <c r="J44" s="28">
        <f>SUM(J5:J42)</f>
        <v>528553.35999999987</v>
      </c>
      <c r="K44" s="4">
        <f>SUM(K5:K42)</f>
        <v>4677.17</v>
      </c>
      <c r="L44" s="32">
        <f>SUM(L5:L42)</f>
        <v>5600.0001961425005</v>
      </c>
      <c r="M44" s="32">
        <v>2389.1921459999999</v>
      </c>
      <c r="N44" s="33">
        <v>3210.8078540000001</v>
      </c>
      <c r="O44" s="33">
        <f>SUM(O5:O42)</f>
        <v>4717.897788798251</v>
      </c>
      <c r="P44" s="33">
        <f>SUM(P5:P42)</f>
        <v>7896.5939232575292</v>
      </c>
      <c r="Q44" s="37">
        <f>SUM(Q5:Q42)</f>
        <v>12614.491712055777</v>
      </c>
      <c r="R44" s="31">
        <f>SUM(R5:R41)</f>
        <v>46141.82</v>
      </c>
      <c r="S44" s="16">
        <f>SUM(S5:S42)</f>
        <v>21632.101712055774</v>
      </c>
      <c r="V44" s="6" t="s">
        <v>44</v>
      </c>
      <c r="W44" s="6"/>
      <c r="X44" s="6"/>
      <c r="Y44" s="7"/>
      <c r="Z44" s="5"/>
      <c r="AA44" s="7"/>
      <c r="AB44" s="7"/>
      <c r="AC44" s="7"/>
      <c r="AD44" s="36"/>
      <c r="AE44" s="39">
        <f>AE43+AG45</f>
        <v>14720.001959700001</v>
      </c>
      <c r="AF44" s="8"/>
      <c r="AG44" s="15"/>
      <c r="AH44"/>
      <c r="AJ44" s="54" t="s">
        <v>44</v>
      </c>
      <c r="AK44" s="54"/>
      <c r="AL44" s="54"/>
      <c r="AM44" s="55"/>
      <c r="AN44" s="56"/>
      <c r="AO44" s="57">
        <v>20480</v>
      </c>
      <c r="AP44" s="8"/>
      <c r="AQ44" s="15"/>
      <c r="AT44" s="54" t="s">
        <v>44</v>
      </c>
      <c r="AU44" s="54"/>
      <c r="AV44" s="54"/>
      <c r="AW44" s="55"/>
      <c r="AX44" s="56"/>
      <c r="AY44" s="57">
        <f>AY43</f>
        <v>23039.996501439975</v>
      </c>
      <c r="AZ44" s="8"/>
      <c r="BA44" s="15"/>
    </row>
    <row r="45" spans="1:53" ht="19.5" customHeight="1">
      <c r="H45" s="6" t="s">
        <v>44</v>
      </c>
      <c r="I45" s="6"/>
      <c r="J45" s="6"/>
      <c r="K45" s="7"/>
      <c r="L45" s="5">
        <v>17080</v>
      </c>
      <c r="M45" s="7"/>
      <c r="N45" s="7"/>
      <c r="O45" s="7"/>
      <c r="P45" s="36"/>
      <c r="Q45" s="39"/>
      <c r="R45" s="8"/>
      <c r="S45" s="15"/>
      <c r="V45" s="92" t="s">
        <v>72</v>
      </c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>
        <v>4737.33</v>
      </c>
      <c r="AH45"/>
      <c r="AJ45" s="92"/>
      <c r="AK45" s="92"/>
      <c r="AL45" s="92"/>
      <c r="AM45" s="92"/>
      <c r="AN45" s="92"/>
      <c r="AO45" s="92"/>
      <c r="AP45" s="92"/>
      <c r="AQ45" s="38"/>
    </row>
    <row r="46" spans="1:53">
      <c r="AG46" s="52"/>
    </row>
    <row r="47" spans="1:53">
      <c r="AG47" s="52"/>
      <c r="AQ47" s="35"/>
      <c r="AZ47" s="35"/>
    </row>
    <row r="48" spans="1:53">
      <c r="S48" s="35">
        <f>E44+Q44-R44</f>
        <v>21632.101712055774</v>
      </c>
      <c r="AG48" s="52">
        <f>S48+AE44-AF43</f>
        <v>4027.7236717557716</v>
      </c>
    </row>
  </sheetData>
  <mergeCells count="10">
    <mergeCell ref="AR3:BA3"/>
    <mergeCell ref="AJ45:AP45"/>
    <mergeCell ref="G2:S2"/>
    <mergeCell ref="T2:AG2"/>
    <mergeCell ref="A3:E3"/>
    <mergeCell ref="F3:S3"/>
    <mergeCell ref="T3:AG3"/>
    <mergeCell ref="V45:AF45"/>
    <mergeCell ref="AN2:AO2"/>
    <mergeCell ref="AH3:AQ3"/>
  </mergeCells>
  <pageMargins left="0.70866141732283472" right="0.11811023622047245" top="0.74803149606299213" bottom="0.74803149606299213" header="0.31496062992125984" footer="0.31496062992125984"/>
  <pageSetup paperSize="9" scale="2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topLeftCell="AX1" zoomScale="86" zoomScaleNormal="86" workbookViewId="0">
      <selection activeCell="BI12" sqref="BI12"/>
    </sheetView>
  </sheetViews>
  <sheetFormatPr defaultRowHeight="15"/>
  <cols>
    <col min="1" max="1" width="7.28515625" style="10" customWidth="1"/>
    <col min="2" max="2" width="7.28515625" style="12" customWidth="1"/>
    <col min="3" max="3" width="31" customWidth="1"/>
    <col min="4" max="4" width="11.85546875" style="10" customWidth="1"/>
    <col min="5" max="5" width="16.28515625" style="10" customWidth="1"/>
    <col min="6" max="6" width="6.85546875" style="10" customWidth="1"/>
    <col min="7" max="7" width="7.28515625" style="12" customWidth="1"/>
    <col min="8" max="8" width="26.42578125" customWidth="1"/>
    <col min="9" max="9" width="11" customWidth="1"/>
    <col min="10" max="10" width="16.5703125" customWidth="1"/>
    <col min="11" max="11" width="13.7109375" customWidth="1"/>
    <col min="12" max="12" width="14.28515625" customWidth="1"/>
    <col min="13" max="13" width="11.28515625" customWidth="1"/>
    <col min="14" max="16" width="12.42578125" customWidth="1"/>
    <col min="17" max="17" width="13.5703125" customWidth="1"/>
    <col min="18" max="18" width="10.85546875" customWidth="1"/>
    <col min="19" max="19" width="11.7109375" customWidth="1"/>
    <col min="22" max="22" width="26.28515625" customWidth="1"/>
    <col min="23" max="23" width="11.7109375" customWidth="1"/>
    <col min="24" max="24" width="12" style="47" customWidth="1"/>
    <col min="25" max="25" width="9.85546875" customWidth="1"/>
    <col min="26" max="26" width="11.42578125" customWidth="1"/>
    <col min="27" max="30" width="9.140625" style="47"/>
    <col min="31" max="31" width="11.7109375" style="47" customWidth="1"/>
    <col min="32" max="32" width="11.28515625" style="47" customWidth="1"/>
    <col min="33" max="33" width="12.42578125" style="47" customWidth="1"/>
    <col min="34" max="34" width="6.7109375" style="47" customWidth="1"/>
    <col min="35" max="35" width="8.140625" customWidth="1"/>
    <col min="36" max="36" width="24.42578125" customWidth="1"/>
    <col min="37" max="37" width="13.140625" customWidth="1"/>
    <col min="38" max="38" width="14" customWidth="1"/>
    <col min="39" max="39" width="10.85546875" customWidth="1"/>
    <col min="40" max="40" width="10.5703125" customWidth="1"/>
    <col min="41" max="41" width="10.85546875" customWidth="1"/>
    <col min="42" max="42" width="9.85546875" customWidth="1"/>
    <col min="43" max="43" width="11.42578125" customWidth="1"/>
    <col min="44" max="44" width="7.28515625" customWidth="1"/>
    <col min="45" max="45" width="7.140625" customWidth="1"/>
    <col min="46" max="46" width="26.7109375" customWidth="1"/>
    <col min="47" max="47" width="12.7109375" customWidth="1"/>
    <col min="48" max="48" width="13.5703125" customWidth="1"/>
    <col min="49" max="49" width="10.42578125" customWidth="1"/>
    <col min="50" max="50" width="11" customWidth="1"/>
    <col min="51" max="51" width="12.85546875" customWidth="1"/>
    <col min="52" max="52" width="11.42578125" customWidth="1"/>
    <col min="53" max="53" width="11.7109375" customWidth="1"/>
    <col min="56" max="56" width="10.85546875" customWidth="1"/>
    <col min="57" max="57" width="31.42578125" customWidth="1"/>
    <col min="58" max="58" width="14.42578125" customWidth="1"/>
    <col min="59" max="59" width="16.5703125" customWidth="1"/>
    <col min="60" max="60" width="11.85546875" customWidth="1"/>
    <col min="61" max="61" width="17.140625" customWidth="1"/>
    <col min="62" max="62" width="12.140625" customWidth="1"/>
    <col min="63" max="63" width="12.7109375" customWidth="1"/>
    <col min="64" max="64" width="13.7109375" customWidth="1"/>
  </cols>
  <sheetData>
    <row r="1" spans="1:64" ht="15.75">
      <c r="AA1" s="52"/>
      <c r="BE1" s="95" t="s">
        <v>56</v>
      </c>
      <c r="BF1" s="95"/>
      <c r="BG1" s="95"/>
      <c r="BH1" s="95"/>
      <c r="BI1" s="95"/>
      <c r="BJ1" s="95"/>
      <c r="BK1" s="95"/>
      <c r="BL1" s="95"/>
    </row>
    <row r="2" spans="1:64" ht="18.75">
      <c r="G2" s="93" t="s">
        <v>56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 t="s">
        <v>56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M2" t="s">
        <v>78</v>
      </c>
      <c r="AN2" s="94">
        <v>8.1309999999999993E-2</v>
      </c>
      <c r="AO2" s="94"/>
      <c r="AX2" s="67"/>
      <c r="BE2" s="96"/>
      <c r="BF2" s="96"/>
      <c r="BG2" s="96"/>
      <c r="BH2" s="97" t="s">
        <v>78</v>
      </c>
      <c r="BI2" s="98">
        <v>0.21129999999999999</v>
      </c>
      <c r="BJ2" s="96"/>
      <c r="BK2" s="96"/>
      <c r="BL2" s="96"/>
    </row>
    <row r="3" spans="1:64">
      <c r="A3" s="89" t="s">
        <v>52</v>
      </c>
      <c r="B3" s="90"/>
      <c r="C3" s="90"/>
      <c r="D3" s="90"/>
      <c r="E3" s="91"/>
      <c r="F3" s="89" t="s">
        <v>51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89" t="s">
        <v>57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1"/>
      <c r="AH3" s="89" t="s">
        <v>81</v>
      </c>
      <c r="AI3" s="90"/>
      <c r="AJ3" s="90"/>
      <c r="AK3" s="90"/>
      <c r="AL3" s="90"/>
      <c r="AM3" s="90"/>
      <c r="AN3" s="90"/>
      <c r="AO3" s="90"/>
      <c r="AP3" s="90"/>
      <c r="AQ3" s="91"/>
      <c r="AR3" s="89" t="s">
        <v>80</v>
      </c>
      <c r="AS3" s="90"/>
      <c r="AT3" s="90"/>
      <c r="AU3" s="90"/>
      <c r="AV3" s="90"/>
      <c r="AW3" s="90"/>
      <c r="AX3" s="90"/>
      <c r="AY3" s="90"/>
      <c r="AZ3" s="90"/>
      <c r="BA3" s="91"/>
      <c r="BB3" s="89" t="s">
        <v>88</v>
      </c>
      <c r="BC3" s="90"/>
      <c r="BD3" s="90"/>
      <c r="BE3" s="90"/>
      <c r="BF3" s="90"/>
      <c r="BG3" s="90"/>
      <c r="BH3" s="90"/>
      <c r="BI3" s="90"/>
      <c r="BJ3" s="90"/>
      <c r="BK3" s="90"/>
      <c r="BL3" s="91"/>
    </row>
    <row r="4" spans="1:64" ht="89.25">
      <c r="A4" s="11" t="s">
        <v>47</v>
      </c>
      <c r="B4" s="11" t="s">
        <v>46</v>
      </c>
      <c r="C4" s="9" t="s">
        <v>0</v>
      </c>
      <c r="D4" s="17" t="s">
        <v>45</v>
      </c>
      <c r="E4" s="18" t="s">
        <v>50</v>
      </c>
      <c r="F4" s="11" t="s">
        <v>47</v>
      </c>
      <c r="G4" s="11" t="s">
        <v>46</v>
      </c>
      <c r="H4" s="9" t="s">
        <v>0</v>
      </c>
      <c r="I4" s="11" t="s">
        <v>53</v>
      </c>
      <c r="J4" s="17" t="s">
        <v>45</v>
      </c>
      <c r="K4" s="9" t="s">
        <v>1</v>
      </c>
      <c r="L4" s="9" t="s">
        <v>2</v>
      </c>
      <c r="M4" s="11" t="s">
        <v>3</v>
      </c>
      <c r="N4" s="11" t="s">
        <v>70</v>
      </c>
      <c r="O4" s="11" t="s">
        <v>71</v>
      </c>
      <c r="P4" s="11" t="s">
        <v>68</v>
      </c>
      <c r="Q4" s="9" t="s">
        <v>69</v>
      </c>
      <c r="R4" s="11" t="s">
        <v>55</v>
      </c>
      <c r="S4" s="18" t="s">
        <v>49</v>
      </c>
      <c r="T4" s="11" t="s">
        <v>47</v>
      </c>
      <c r="U4" s="11" t="s">
        <v>46</v>
      </c>
      <c r="V4" s="9" t="s">
        <v>0</v>
      </c>
      <c r="W4" s="11" t="s">
        <v>53</v>
      </c>
      <c r="X4" s="17" t="s">
        <v>45</v>
      </c>
      <c r="Y4" s="9" t="s">
        <v>1</v>
      </c>
      <c r="Z4" s="9" t="s">
        <v>2</v>
      </c>
      <c r="AA4" s="9" t="s">
        <v>3</v>
      </c>
      <c r="AB4" s="9" t="s">
        <v>4</v>
      </c>
      <c r="AC4" s="9" t="s">
        <v>63</v>
      </c>
      <c r="AD4" s="11" t="s">
        <v>67</v>
      </c>
      <c r="AE4" s="11" t="s">
        <v>66</v>
      </c>
      <c r="AF4" s="11" t="s">
        <v>64</v>
      </c>
      <c r="AG4" s="17" t="s">
        <v>65</v>
      </c>
      <c r="AH4" s="11" t="s">
        <v>47</v>
      </c>
      <c r="AI4" s="11" t="s">
        <v>46</v>
      </c>
      <c r="AJ4" s="9" t="s">
        <v>0</v>
      </c>
      <c r="AK4" s="11" t="s">
        <v>53</v>
      </c>
      <c r="AL4" s="17" t="s">
        <v>45</v>
      </c>
      <c r="AM4" s="9" t="s">
        <v>1</v>
      </c>
      <c r="AN4" s="9" t="s">
        <v>83</v>
      </c>
      <c r="AO4" s="11" t="s">
        <v>77</v>
      </c>
      <c r="AP4" s="11" t="s">
        <v>79</v>
      </c>
      <c r="AQ4" s="17" t="s">
        <v>86</v>
      </c>
      <c r="AR4" s="11" t="s">
        <v>47</v>
      </c>
      <c r="AS4" s="11" t="s">
        <v>46</v>
      </c>
      <c r="AT4" s="9" t="s">
        <v>0</v>
      </c>
      <c r="AU4" s="11" t="s">
        <v>53</v>
      </c>
      <c r="AV4" s="17" t="s">
        <v>45</v>
      </c>
      <c r="AW4" s="9" t="s">
        <v>1</v>
      </c>
      <c r="AX4" s="9" t="s">
        <v>84</v>
      </c>
      <c r="AY4" s="11" t="s">
        <v>77</v>
      </c>
      <c r="AZ4" s="11" t="s">
        <v>82</v>
      </c>
      <c r="BA4" s="17" t="s">
        <v>85</v>
      </c>
      <c r="BB4" s="11" t="s">
        <v>47</v>
      </c>
      <c r="BC4" s="11" t="s">
        <v>46</v>
      </c>
      <c r="BD4" s="11" t="s">
        <v>90</v>
      </c>
      <c r="BE4" s="9" t="s">
        <v>0</v>
      </c>
      <c r="BF4" s="11" t="s">
        <v>53</v>
      </c>
      <c r="BG4" s="17" t="s">
        <v>45</v>
      </c>
      <c r="BH4" s="9" t="s">
        <v>1</v>
      </c>
      <c r="BI4" s="9" t="s">
        <v>91</v>
      </c>
      <c r="BJ4" s="11" t="s">
        <v>77</v>
      </c>
      <c r="BK4" s="11" t="s">
        <v>89</v>
      </c>
      <c r="BL4" s="17" t="s">
        <v>85</v>
      </c>
    </row>
    <row r="5" spans="1:64" ht="19.5" customHeight="1">
      <c r="A5" s="13">
        <v>1</v>
      </c>
      <c r="B5" s="14">
        <v>105</v>
      </c>
      <c r="C5" s="1" t="s">
        <v>5</v>
      </c>
      <c r="D5" s="20">
        <v>2577.75</v>
      </c>
      <c r="E5" s="19">
        <v>-261.27</v>
      </c>
      <c r="F5" s="13">
        <v>1</v>
      </c>
      <c r="G5" s="14">
        <v>105</v>
      </c>
      <c r="H5" s="26" t="s">
        <v>5</v>
      </c>
      <c r="I5" s="27">
        <v>44377</v>
      </c>
      <c r="J5" s="30">
        <v>2709.69</v>
      </c>
      <c r="K5" s="24">
        <v>131.94</v>
      </c>
      <c r="L5" s="34">
        <f>K5*1.19730525</f>
        <v>157.972454685</v>
      </c>
      <c r="M5" s="24">
        <v>110</v>
      </c>
      <c r="N5" s="34">
        <f>L5-M5</f>
        <v>47.972454685000002</v>
      </c>
      <c r="O5" s="34">
        <f>M5*1.9</f>
        <v>209</v>
      </c>
      <c r="P5" s="34">
        <f>N5*2.53348</f>
        <v>121.53725449535381</v>
      </c>
      <c r="Q5" s="34">
        <f>O5+P5</f>
        <v>330.53725449535381</v>
      </c>
      <c r="R5" s="43">
        <v>1000</v>
      </c>
      <c r="S5" s="41">
        <f>E5+Q5-R5</f>
        <v>-930.73274550464612</v>
      </c>
      <c r="T5" s="14">
        <v>1</v>
      </c>
      <c r="U5" s="14">
        <v>105</v>
      </c>
      <c r="V5" s="26" t="s">
        <v>5</v>
      </c>
      <c r="W5" s="42">
        <v>44412</v>
      </c>
      <c r="X5" s="48">
        <v>2784.53</v>
      </c>
      <c r="Y5" s="41">
        <f>X5-J5</f>
        <v>74.840000000000146</v>
      </c>
      <c r="Z5" s="46">
        <v>64.150000000000006</v>
      </c>
      <c r="AA5" s="46">
        <f>Z5</f>
        <v>64.150000000000006</v>
      </c>
      <c r="AB5" s="46">
        <f>Z5-AA5</f>
        <v>0</v>
      </c>
      <c r="AC5" s="41">
        <f>AA5*1.98</f>
        <v>127.01700000000001</v>
      </c>
      <c r="AD5" s="23">
        <f>AB5*2.355573</f>
        <v>0</v>
      </c>
      <c r="AE5" s="41">
        <f>AC5+AD5</f>
        <v>127.01700000000001</v>
      </c>
      <c r="AF5" s="43"/>
      <c r="AG5" s="41">
        <f>S5+AE5-AF5</f>
        <v>-803.71574550464607</v>
      </c>
      <c r="AH5" s="68">
        <v>1</v>
      </c>
      <c r="AI5" s="68">
        <v>105</v>
      </c>
      <c r="AJ5" s="69" t="s">
        <v>5</v>
      </c>
      <c r="AK5" s="70">
        <v>44445</v>
      </c>
      <c r="AL5" s="71">
        <v>2874.22</v>
      </c>
      <c r="AM5" s="72">
        <f>AL5-X5</f>
        <v>89.6899999999996</v>
      </c>
      <c r="AN5" s="72">
        <f>AM5*1.081305</f>
        <v>96.982245449999567</v>
      </c>
      <c r="AO5" s="73">
        <f>AN5*3.2</f>
        <v>310.34318543999865</v>
      </c>
      <c r="AP5" s="74"/>
      <c r="AQ5" s="72">
        <f t="shared" ref="AQ5:AQ42" si="0">AG5+AO5-AP5</f>
        <v>-493.37256006464742</v>
      </c>
      <c r="AR5" s="68">
        <v>1</v>
      </c>
      <c r="AS5" s="68">
        <v>105</v>
      </c>
      <c r="AT5" s="69" t="s">
        <v>5</v>
      </c>
      <c r="AU5" s="70">
        <v>44469</v>
      </c>
      <c r="AV5" s="75">
        <v>2896.68</v>
      </c>
      <c r="AW5" s="72">
        <f>AV5-AL5</f>
        <v>22.460000000000036</v>
      </c>
      <c r="AX5" s="72">
        <f>AW5*1.23405</f>
        <v>27.716763000000046</v>
      </c>
      <c r="AY5" s="73">
        <f>AX5*3.2</f>
        <v>88.693641600000149</v>
      </c>
      <c r="AZ5" s="74"/>
      <c r="BA5" s="72">
        <f t="shared" ref="BA5:BA42" si="1">AQ5+AY5-AZ5</f>
        <v>-404.67891846464727</v>
      </c>
      <c r="BB5" s="68">
        <v>1</v>
      </c>
      <c r="BC5" s="68">
        <v>105</v>
      </c>
      <c r="BD5" s="68">
        <v>2556659</v>
      </c>
      <c r="BE5" s="69" t="s">
        <v>5</v>
      </c>
      <c r="BF5" s="70">
        <v>44500</v>
      </c>
      <c r="BG5" s="75">
        <v>2914.087</v>
      </c>
      <c r="BH5" s="72">
        <f>BG5-AV5</f>
        <v>17.407000000000153</v>
      </c>
      <c r="BI5" s="72">
        <f>BH5*1.211333</f>
        <v>21.085673531000186</v>
      </c>
      <c r="BJ5" s="73">
        <f>BI5*3.2</f>
        <v>67.474155299200604</v>
      </c>
      <c r="BK5" s="74"/>
      <c r="BL5" s="72">
        <f t="shared" ref="BL5:BL42" si="2">BA5+BJ5-BK5</f>
        <v>-337.20476316544665</v>
      </c>
    </row>
    <row r="6" spans="1:64" ht="19.5" customHeight="1">
      <c r="A6" s="13">
        <f>A5+1</f>
        <v>2</v>
      </c>
      <c r="B6" s="14">
        <v>136</v>
      </c>
      <c r="C6" s="1" t="s">
        <v>7</v>
      </c>
      <c r="D6" s="20">
        <v>19.22</v>
      </c>
      <c r="E6" s="23">
        <v>-13.44</v>
      </c>
      <c r="F6" s="13">
        <f>F5+1</f>
        <v>2</v>
      </c>
      <c r="G6" s="14">
        <v>136</v>
      </c>
      <c r="H6" s="26" t="s">
        <v>7</v>
      </c>
      <c r="I6" s="27">
        <v>44377</v>
      </c>
      <c r="J6" s="30">
        <v>19.59</v>
      </c>
      <c r="K6" s="24">
        <v>0.37</v>
      </c>
      <c r="L6" s="34">
        <f t="shared" ref="L6:L42" si="3">K6*1.19730525</f>
        <v>0.44300294250000005</v>
      </c>
      <c r="M6" s="34">
        <f>L6</f>
        <v>0.44300294250000005</v>
      </c>
      <c r="N6" s="34">
        <f t="shared" ref="N6:N42" si="4">L6-M6</f>
        <v>0</v>
      </c>
      <c r="O6" s="34">
        <f t="shared" ref="O6:O42" si="5">M6*1.9</f>
        <v>0.84170559075000007</v>
      </c>
      <c r="P6" s="34">
        <f t="shared" ref="P6:P42" si="6">N6*2.53348</f>
        <v>0</v>
      </c>
      <c r="Q6" s="34">
        <f t="shared" ref="Q6:Q42" si="7">O6+P6</f>
        <v>0.84170559075000007</v>
      </c>
      <c r="R6" s="43"/>
      <c r="S6" s="41">
        <f t="shared" ref="S6:S42" si="8">E6+Q6-R6</f>
        <v>-12.59829440925</v>
      </c>
      <c r="T6" s="14">
        <f>T5+1</f>
        <v>2</v>
      </c>
      <c r="U6" s="14">
        <v>136</v>
      </c>
      <c r="V6" s="1" t="s">
        <v>7</v>
      </c>
      <c r="W6" s="42">
        <v>44412</v>
      </c>
      <c r="X6" s="49">
        <v>19.59</v>
      </c>
      <c r="Y6" s="41">
        <f t="shared" ref="Y6:Y42" si="9">X6-J6</f>
        <v>0</v>
      </c>
      <c r="Z6" s="46">
        <f>Y6*Z45</f>
        <v>0</v>
      </c>
      <c r="AA6" s="46">
        <v>0</v>
      </c>
      <c r="AB6" s="46">
        <f t="shared" ref="AB6:AB42" si="10">Z6-AA6</f>
        <v>0</v>
      </c>
      <c r="AC6" s="41">
        <f t="shared" ref="AC6:AC42" si="11">AA6*1.98</f>
        <v>0</v>
      </c>
      <c r="AD6" s="41">
        <f t="shared" ref="AD6:AD42" si="12">AB6*2.355573</f>
        <v>0</v>
      </c>
      <c r="AE6" s="41">
        <f t="shared" ref="AE6:AE41" si="13">AC6+AD6</f>
        <v>0</v>
      </c>
      <c r="AF6" s="43"/>
      <c r="AG6" s="41">
        <f t="shared" ref="AG6:AG42" si="14">S6+AE6-AF6</f>
        <v>-12.59829440925</v>
      </c>
      <c r="AH6" s="68">
        <f>AH5+1</f>
        <v>2</v>
      </c>
      <c r="AI6" s="68">
        <v>136</v>
      </c>
      <c r="AJ6" s="76" t="s">
        <v>7</v>
      </c>
      <c r="AK6" s="70">
        <v>44445</v>
      </c>
      <c r="AL6" s="77">
        <v>19.59</v>
      </c>
      <c r="AM6" s="72">
        <f t="shared" ref="AM6:AM42" si="15">AL6-X6</f>
        <v>0</v>
      </c>
      <c r="AN6" s="72">
        <f t="shared" ref="AN6:AN42" si="16">AM6*1.081305</f>
        <v>0</v>
      </c>
      <c r="AO6" s="73">
        <f t="shared" ref="AO6:AO42" si="17">AN6*3.2</f>
        <v>0</v>
      </c>
      <c r="AP6" s="74"/>
      <c r="AQ6" s="72">
        <f t="shared" si="0"/>
        <v>-12.59829440925</v>
      </c>
      <c r="AR6" s="68">
        <f>AR5+1</f>
        <v>2</v>
      </c>
      <c r="AS6" s="68">
        <v>136</v>
      </c>
      <c r="AT6" s="76" t="s">
        <v>7</v>
      </c>
      <c r="AU6" s="70">
        <v>44469</v>
      </c>
      <c r="AV6" s="78">
        <v>19.66</v>
      </c>
      <c r="AW6" s="72">
        <f t="shared" ref="AW6:AW42" si="18">AV6-AL6</f>
        <v>7.0000000000000284E-2</v>
      </c>
      <c r="AX6" s="72">
        <f t="shared" ref="AX6:AX42" si="19">AW6*1.23405</f>
        <v>8.6383500000000363E-2</v>
      </c>
      <c r="AY6" s="73">
        <f t="shared" ref="AY6:AY42" si="20">AX6*3.2</f>
        <v>0.27642720000000115</v>
      </c>
      <c r="AZ6" s="74"/>
      <c r="BA6" s="72">
        <f t="shared" si="1"/>
        <v>-12.32186720925</v>
      </c>
      <c r="BB6" s="68">
        <f>BB5+1</f>
        <v>2</v>
      </c>
      <c r="BC6" s="68">
        <v>136</v>
      </c>
      <c r="BD6" s="68">
        <v>2816917</v>
      </c>
      <c r="BE6" s="76" t="s">
        <v>7</v>
      </c>
      <c r="BF6" s="70">
        <v>44500</v>
      </c>
      <c r="BG6" s="78">
        <v>19.71</v>
      </c>
      <c r="BH6" s="72">
        <f t="shared" ref="BH6" si="21">BG6-AV6</f>
        <v>5.0000000000000711E-2</v>
      </c>
      <c r="BI6" s="72">
        <f t="shared" ref="BI6:BI42" si="22">BH6*1.211333</f>
        <v>6.056665000000086E-2</v>
      </c>
      <c r="BJ6" s="73">
        <f t="shared" ref="BJ6:BJ42" si="23">BI6*3.2</f>
        <v>0.19381328000000275</v>
      </c>
      <c r="BK6" s="74"/>
      <c r="BL6" s="72">
        <f t="shared" si="2"/>
        <v>-12.128053929249997</v>
      </c>
    </row>
    <row r="7" spans="1:64" ht="19.5" customHeight="1">
      <c r="A7" s="13">
        <f t="shared" ref="A7:A43" si="24">A6+1</f>
        <v>3</v>
      </c>
      <c r="B7" s="14">
        <v>139</v>
      </c>
      <c r="C7" s="1" t="s">
        <v>8</v>
      </c>
      <c r="D7" s="20">
        <v>1427.19</v>
      </c>
      <c r="E7" s="19">
        <v>-195.26</v>
      </c>
      <c r="F7" s="13">
        <f t="shared" ref="F7:F43" si="25">F6+1</f>
        <v>3</v>
      </c>
      <c r="G7" s="14">
        <v>139</v>
      </c>
      <c r="H7" s="26" t="s">
        <v>8</v>
      </c>
      <c r="I7" s="27">
        <v>44377</v>
      </c>
      <c r="J7" s="30">
        <v>1431.64</v>
      </c>
      <c r="K7" s="24">
        <v>4.45</v>
      </c>
      <c r="L7" s="34">
        <f t="shared" si="3"/>
        <v>5.3280083625000003</v>
      </c>
      <c r="M7" s="34">
        <f>L7</f>
        <v>5.3280083625000003</v>
      </c>
      <c r="N7" s="34">
        <f t="shared" si="4"/>
        <v>0</v>
      </c>
      <c r="O7" s="34">
        <f t="shared" si="5"/>
        <v>10.12321588875</v>
      </c>
      <c r="P7" s="34">
        <f t="shared" si="6"/>
        <v>0</v>
      </c>
      <c r="Q7" s="34">
        <f t="shared" si="7"/>
        <v>10.12321588875</v>
      </c>
      <c r="R7" s="43"/>
      <c r="S7" s="41">
        <f t="shared" si="8"/>
        <v>-185.13678411124999</v>
      </c>
      <c r="T7" s="14">
        <f t="shared" ref="T7:T42" si="26">T6+1</f>
        <v>3</v>
      </c>
      <c r="U7" s="14">
        <v>139</v>
      </c>
      <c r="V7" s="1" t="s">
        <v>8</v>
      </c>
      <c r="W7" s="42">
        <v>44412</v>
      </c>
      <c r="X7" s="46">
        <v>1436.09</v>
      </c>
      <c r="Y7" s="41">
        <f t="shared" si="9"/>
        <v>4.4499999999998181</v>
      </c>
      <c r="Z7" s="46">
        <v>3.81</v>
      </c>
      <c r="AA7" s="46">
        <f>Z7</f>
        <v>3.81</v>
      </c>
      <c r="AB7" s="46">
        <f t="shared" si="10"/>
        <v>0</v>
      </c>
      <c r="AC7" s="41">
        <f t="shared" si="11"/>
        <v>7.5438000000000001</v>
      </c>
      <c r="AD7" s="41">
        <f t="shared" si="12"/>
        <v>0</v>
      </c>
      <c r="AE7" s="41">
        <f t="shared" si="13"/>
        <v>7.5438000000000001</v>
      </c>
      <c r="AF7" s="43"/>
      <c r="AG7" s="41">
        <f t="shared" si="14"/>
        <v>-177.59298411124999</v>
      </c>
      <c r="AH7" s="68">
        <f t="shared" ref="AH7:AH42" si="27">AH6+1</f>
        <v>3</v>
      </c>
      <c r="AI7" s="68">
        <v>139</v>
      </c>
      <c r="AJ7" s="76" t="s">
        <v>8</v>
      </c>
      <c r="AK7" s="70">
        <v>44351</v>
      </c>
      <c r="AL7" s="79">
        <v>1436.09</v>
      </c>
      <c r="AM7" s="72">
        <v>41.84</v>
      </c>
      <c r="AN7" s="72">
        <f t="shared" si="16"/>
        <v>45.241801200000005</v>
      </c>
      <c r="AO7" s="73">
        <f t="shared" si="17"/>
        <v>144.77376384000002</v>
      </c>
      <c r="AP7" s="74"/>
      <c r="AQ7" s="72">
        <f t="shared" si="0"/>
        <v>-32.819220271249975</v>
      </c>
      <c r="AR7" s="68">
        <f t="shared" ref="AR7:AR42" si="28">AR6+1</f>
        <v>3</v>
      </c>
      <c r="AS7" s="68">
        <v>139</v>
      </c>
      <c r="AT7" s="76" t="s">
        <v>8</v>
      </c>
      <c r="AU7" s="70">
        <v>44351</v>
      </c>
      <c r="AV7" s="79">
        <v>1436.09</v>
      </c>
      <c r="AW7" s="72">
        <v>17.5</v>
      </c>
      <c r="AX7" s="72">
        <f t="shared" si="19"/>
        <v>21.595875000000003</v>
      </c>
      <c r="AY7" s="73">
        <f t="shared" si="20"/>
        <v>69.106800000000007</v>
      </c>
      <c r="AZ7" s="74"/>
      <c r="BA7" s="72">
        <f t="shared" si="1"/>
        <v>36.287579728750032</v>
      </c>
      <c r="BB7" s="68">
        <f t="shared" ref="BB7:BB42" si="29">BB6+1</f>
        <v>3</v>
      </c>
      <c r="BC7" s="68">
        <v>139</v>
      </c>
      <c r="BD7" s="68">
        <v>2550487</v>
      </c>
      <c r="BE7" s="76" t="s">
        <v>8</v>
      </c>
      <c r="BF7" s="70">
        <v>44351</v>
      </c>
      <c r="BG7" s="79">
        <v>1436.09</v>
      </c>
      <c r="BH7" s="72">
        <v>11.31</v>
      </c>
      <c r="BI7" s="72">
        <f t="shared" si="22"/>
        <v>13.70017623</v>
      </c>
      <c r="BJ7" s="73">
        <f t="shared" si="23"/>
        <v>43.840563936000002</v>
      </c>
      <c r="BK7" s="74"/>
      <c r="BL7" s="72">
        <f t="shared" si="2"/>
        <v>80.128143664750041</v>
      </c>
    </row>
    <row r="8" spans="1:64" ht="19.5" customHeight="1">
      <c r="A8" s="13">
        <f t="shared" si="24"/>
        <v>4</v>
      </c>
      <c r="B8" s="14">
        <v>168</v>
      </c>
      <c r="C8" s="1" t="s">
        <v>61</v>
      </c>
      <c r="D8" s="20">
        <v>19440</v>
      </c>
      <c r="E8" s="19">
        <v>4250.3</v>
      </c>
      <c r="F8" s="13">
        <f t="shared" si="25"/>
        <v>4</v>
      </c>
      <c r="G8" s="14">
        <v>168</v>
      </c>
      <c r="H8" s="1" t="s">
        <v>61</v>
      </c>
      <c r="I8" s="27">
        <v>44377</v>
      </c>
      <c r="J8" s="30">
        <v>20044.64</v>
      </c>
      <c r="K8" s="24">
        <v>604.64</v>
      </c>
      <c r="L8" s="34">
        <f t="shared" si="3"/>
        <v>723.93864636000001</v>
      </c>
      <c r="M8" s="24">
        <v>110</v>
      </c>
      <c r="N8" s="34">
        <f t="shared" si="4"/>
        <v>613.93864636000001</v>
      </c>
      <c r="O8" s="34">
        <f t="shared" si="5"/>
        <v>209</v>
      </c>
      <c r="P8" s="34">
        <f t="shared" si="6"/>
        <v>1555.4012817801329</v>
      </c>
      <c r="Q8" s="34">
        <f t="shared" si="7"/>
        <v>1764.4012817801329</v>
      </c>
      <c r="R8" s="43">
        <v>1925.91</v>
      </c>
      <c r="S8" s="41">
        <f t="shared" si="8"/>
        <v>4088.7912817801334</v>
      </c>
      <c r="T8" s="14">
        <f t="shared" si="26"/>
        <v>4</v>
      </c>
      <c r="U8" s="14">
        <v>168</v>
      </c>
      <c r="V8" s="1" t="s">
        <v>61</v>
      </c>
      <c r="W8" s="42">
        <v>44412</v>
      </c>
      <c r="X8" s="50">
        <v>20650.39</v>
      </c>
      <c r="Y8" s="41">
        <f t="shared" si="9"/>
        <v>605.75</v>
      </c>
      <c r="Z8" s="46">
        <v>519.26</v>
      </c>
      <c r="AA8" s="46">
        <f>110</f>
        <v>110</v>
      </c>
      <c r="AB8" s="46">
        <f t="shared" si="10"/>
        <v>409.26</v>
      </c>
      <c r="AC8" s="41">
        <f t="shared" si="11"/>
        <v>217.8</v>
      </c>
      <c r="AD8" s="41">
        <f t="shared" si="12"/>
        <v>964.04180598000005</v>
      </c>
      <c r="AE8" s="41">
        <f t="shared" si="13"/>
        <v>1181.8418059800001</v>
      </c>
      <c r="AF8" s="43">
        <v>2324.38</v>
      </c>
      <c r="AG8" s="41">
        <f t="shared" si="14"/>
        <v>2946.2530877601339</v>
      </c>
      <c r="AH8" s="68">
        <f t="shared" si="27"/>
        <v>4</v>
      </c>
      <c r="AI8" s="68">
        <v>168</v>
      </c>
      <c r="AJ8" s="76" t="s">
        <v>61</v>
      </c>
      <c r="AK8" s="70">
        <v>44445</v>
      </c>
      <c r="AL8" s="80">
        <v>21280.9</v>
      </c>
      <c r="AM8" s="72">
        <f t="shared" si="15"/>
        <v>630.51000000000204</v>
      </c>
      <c r="AN8" s="72">
        <f t="shared" si="16"/>
        <v>681.77361555000221</v>
      </c>
      <c r="AO8" s="73">
        <f t="shared" si="17"/>
        <v>2181.675569760007</v>
      </c>
      <c r="AP8" s="74"/>
      <c r="AQ8" s="72">
        <f t="shared" si="0"/>
        <v>5127.9286575201404</v>
      </c>
      <c r="AR8" s="68">
        <f t="shared" si="28"/>
        <v>4</v>
      </c>
      <c r="AS8" s="68">
        <v>168</v>
      </c>
      <c r="AT8" s="76" t="s">
        <v>61</v>
      </c>
      <c r="AU8" s="70">
        <v>44469</v>
      </c>
      <c r="AV8" s="81">
        <v>21829.88</v>
      </c>
      <c r="AW8" s="72">
        <f t="shared" si="18"/>
        <v>548.97999999999956</v>
      </c>
      <c r="AX8" s="72">
        <f t="shared" si="19"/>
        <v>677.4687689999995</v>
      </c>
      <c r="AY8" s="73">
        <f t="shared" si="20"/>
        <v>2167.9000607999983</v>
      </c>
      <c r="AZ8" s="74">
        <v>2946.25</v>
      </c>
      <c r="BA8" s="72">
        <f t="shared" si="1"/>
        <v>4349.5787183201392</v>
      </c>
      <c r="BB8" s="68">
        <f t="shared" si="29"/>
        <v>4</v>
      </c>
      <c r="BC8" s="68">
        <v>168</v>
      </c>
      <c r="BD8" s="68">
        <v>2796956</v>
      </c>
      <c r="BE8" s="76" t="s">
        <v>61</v>
      </c>
      <c r="BF8" s="70">
        <v>44500</v>
      </c>
      <c r="BG8" s="81">
        <v>22291.68</v>
      </c>
      <c r="BH8" s="72">
        <f t="shared" ref="BH8:BH14" si="30">BG8-AV8</f>
        <v>461.79999999999927</v>
      </c>
      <c r="BI8" s="72">
        <f t="shared" si="22"/>
        <v>559.39357939999911</v>
      </c>
      <c r="BJ8" s="73">
        <f t="shared" si="23"/>
        <v>1790.0594540799973</v>
      </c>
      <c r="BK8" s="74">
        <v>4349.58</v>
      </c>
      <c r="BL8" s="72">
        <f t="shared" si="2"/>
        <v>1790.0581724001368</v>
      </c>
    </row>
    <row r="9" spans="1:64" ht="19.5" customHeight="1">
      <c r="A9" s="13">
        <f t="shared" si="24"/>
        <v>5</v>
      </c>
      <c r="B9" s="14">
        <v>169</v>
      </c>
      <c r="C9" s="1" t="s">
        <v>54</v>
      </c>
      <c r="D9" s="25">
        <v>26240.29</v>
      </c>
      <c r="E9" s="23">
        <v>8584.91</v>
      </c>
      <c r="F9" s="13">
        <f t="shared" si="25"/>
        <v>5</v>
      </c>
      <c r="G9" s="14">
        <v>169</v>
      </c>
      <c r="H9" s="1" t="s">
        <v>54</v>
      </c>
      <c r="I9" s="27">
        <v>44377</v>
      </c>
      <c r="J9" s="30">
        <v>26660.959999999999</v>
      </c>
      <c r="K9" s="24">
        <v>420.67</v>
      </c>
      <c r="L9" s="34">
        <f t="shared" si="3"/>
        <v>503.67039951750007</v>
      </c>
      <c r="M9" s="24">
        <v>110</v>
      </c>
      <c r="N9" s="34">
        <f t="shared" si="4"/>
        <v>393.67039951750007</v>
      </c>
      <c r="O9" s="34">
        <f t="shared" si="5"/>
        <v>209</v>
      </c>
      <c r="P9" s="34">
        <f t="shared" si="6"/>
        <v>997.35608376959601</v>
      </c>
      <c r="Q9" s="34">
        <f t="shared" si="7"/>
        <v>1206.3560837695959</v>
      </c>
      <c r="R9" s="43">
        <v>500</v>
      </c>
      <c r="S9" s="41">
        <f t="shared" si="8"/>
        <v>9291.2660837695948</v>
      </c>
      <c r="T9" s="14">
        <f t="shared" si="26"/>
        <v>5</v>
      </c>
      <c r="U9" s="14">
        <v>169</v>
      </c>
      <c r="V9" s="26" t="s">
        <v>74</v>
      </c>
      <c r="W9" s="42">
        <v>44412</v>
      </c>
      <c r="X9" s="50">
        <v>27101.11</v>
      </c>
      <c r="Y9" s="41">
        <f t="shared" si="9"/>
        <v>440.15000000000146</v>
      </c>
      <c r="Z9" s="46">
        <v>377.3</v>
      </c>
      <c r="AA9" s="46">
        <v>110</v>
      </c>
      <c r="AB9" s="46">
        <f t="shared" si="10"/>
        <v>267.3</v>
      </c>
      <c r="AC9" s="41">
        <f t="shared" si="11"/>
        <v>217.8</v>
      </c>
      <c r="AD9" s="41">
        <f t="shared" si="12"/>
        <v>629.64466290000007</v>
      </c>
      <c r="AE9" s="41">
        <f t="shared" si="13"/>
        <v>847.44466290000014</v>
      </c>
      <c r="AF9" s="43">
        <v>10000</v>
      </c>
      <c r="AG9" s="41">
        <f t="shared" si="14"/>
        <v>138.7107466695943</v>
      </c>
      <c r="AH9" s="68">
        <f t="shared" si="27"/>
        <v>5</v>
      </c>
      <c r="AI9" s="68">
        <v>169</v>
      </c>
      <c r="AJ9" s="69" t="s">
        <v>74</v>
      </c>
      <c r="AK9" s="70">
        <v>44445</v>
      </c>
      <c r="AL9" s="80">
        <v>27587.03</v>
      </c>
      <c r="AM9" s="72">
        <f t="shared" si="15"/>
        <v>485.91999999999825</v>
      </c>
      <c r="AN9" s="72">
        <f t="shared" si="16"/>
        <v>525.4277255999981</v>
      </c>
      <c r="AO9" s="73">
        <f t="shared" si="17"/>
        <v>1681.368721919994</v>
      </c>
      <c r="AP9" s="74"/>
      <c r="AQ9" s="72">
        <f t="shared" si="0"/>
        <v>1820.0794685895883</v>
      </c>
      <c r="AR9" s="68">
        <f t="shared" si="28"/>
        <v>5</v>
      </c>
      <c r="AS9" s="68">
        <v>169</v>
      </c>
      <c r="AT9" s="69" t="s">
        <v>74</v>
      </c>
      <c r="AU9" s="70">
        <v>44469</v>
      </c>
      <c r="AV9" s="81">
        <v>27952.57</v>
      </c>
      <c r="AW9" s="72">
        <f t="shared" si="18"/>
        <v>365.54000000000087</v>
      </c>
      <c r="AX9" s="72">
        <f t="shared" si="19"/>
        <v>451.09463700000111</v>
      </c>
      <c r="AY9" s="73">
        <f t="shared" si="20"/>
        <v>1443.5028384000036</v>
      </c>
      <c r="AZ9" s="74"/>
      <c r="BA9" s="72">
        <f t="shared" si="1"/>
        <v>3263.5823069895919</v>
      </c>
      <c r="BB9" s="68">
        <f t="shared" si="29"/>
        <v>5</v>
      </c>
      <c r="BC9" s="68">
        <v>169</v>
      </c>
      <c r="BD9" s="68">
        <v>2830471</v>
      </c>
      <c r="BE9" s="69" t="s">
        <v>74</v>
      </c>
      <c r="BF9" s="70">
        <v>44500</v>
      </c>
      <c r="BG9" s="81">
        <v>28400</v>
      </c>
      <c r="BH9" s="72">
        <f t="shared" si="30"/>
        <v>447.43000000000029</v>
      </c>
      <c r="BI9" s="72">
        <f t="shared" si="22"/>
        <v>541.98672419000036</v>
      </c>
      <c r="BJ9" s="73">
        <f t="shared" si="23"/>
        <v>1734.3575174080013</v>
      </c>
      <c r="BK9" s="74"/>
      <c r="BL9" s="72">
        <f t="shared" si="2"/>
        <v>4997.9398243975929</v>
      </c>
    </row>
    <row r="10" spans="1:64" ht="19.5" customHeight="1">
      <c r="A10" s="13">
        <f t="shared" si="24"/>
        <v>6</v>
      </c>
      <c r="B10" s="14">
        <v>204</v>
      </c>
      <c r="C10" s="1" t="s">
        <v>10</v>
      </c>
      <c r="D10" s="25">
        <v>4068.12</v>
      </c>
      <c r="E10" s="23">
        <v>208.38</v>
      </c>
      <c r="F10" s="13">
        <f t="shared" si="25"/>
        <v>6</v>
      </c>
      <c r="G10" s="14">
        <v>204</v>
      </c>
      <c r="H10" s="26" t="s">
        <v>10</v>
      </c>
      <c r="I10" s="27">
        <v>44377</v>
      </c>
      <c r="J10" s="30">
        <v>4190.59</v>
      </c>
      <c r="K10" s="24">
        <v>122.47</v>
      </c>
      <c r="L10" s="34">
        <f t="shared" si="3"/>
        <v>146.6339739675</v>
      </c>
      <c r="M10" s="24">
        <v>110</v>
      </c>
      <c r="N10" s="34">
        <f t="shared" si="4"/>
        <v>36.633973967499998</v>
      </c>
      <c r="O10" s="34">
        <f t="shared" si="5"/>
        <v>209</v>
      </c>
      <c r="P10" s="34">
        <f t="shared" si="6"/>
        <v>92.811440367181888</v>
      </c>
      <c r="Q10" s="34">
        <f t="shared" si="7"/>
        <v>301.81144036718189</v>
      </c>
      <c r="R10" s="43">
        <v>208.39</v>
      </c>
      <c r="S10" s="41">
        <f t="shared" si="8"/>
        <v>301.8014403671819</v>
      </c>
      <c r="T10" s="14">
        <f t="shared" si="26"/>
        <v>6</v>
      </c>
      <c r="U10" s="14">
        <v>204</v>
      </c>
      <c r="V10" s="26" t="s">
        <v>10</v>
      </c>
      <c r="W10" s="42">
        <v>44412</v>
      </c>
      <c r="X10" s="50">
        <v>4273.34</v>
      </c>
      <c r="Y10" s="41">
        <f t="shared" si="9"/>
        <v>82.75</v>
      </c>
      <c r="Z10" s="46">
        <v>70.930000000000007</v>
      </c>
      <c r="AA10" s="46">
        <f>Z10</f>
        <v>70.930000000000007</v>
      </c>
      <c r="AB10" s="46">
        <f t="shared" si="10"/>
        <v>0</v>
      </c>
      <c r="AC10" s="41">
        <f t="shared" si="11"/>
        <v>140.44140000000002</v>
      </c>
      <c r="AD10" s="41">
        <f t="shared" si="12"/>
        <v>0</v>
      </c>
      <c r="AE10" s="41">
        <f t="shared" si="13"/>
        <v>140.44140000000002</v>
      </c>
      <c r="AF10" s="43"/>
      <c r="AG10" s="41">
        <f t="shared" si="14"/>
        <v>442.24284036718188</v>
      </c>
      <c r="AH10" s="68">
        <f t="shared" si="27"/>
        <v>6</v>
      </c>
      <c r="AI10" s="68">
        <v>204</v>
      </c>
      <c r="AJ10" s="69" t="s">
        <v>10</v>
      </c>
      <c r="AK10" s="70">
        <v>44445</v>
      </c>
      <c r="AL10" s="80">
        <v>4341.72</v>
      </c>
      <c r="AM10" s="72">
        <f t="shared" si="15"/>
        <v>68.380000000000109</v>
      </c>
      <c r="AN10" s="72">
        <f t="shared" si="16"/>
        <v>73.939635900000113</v>
      </c>
      <c r="AO10" s="73">
        <f t="shared" si="17"/>
        <v>236.60683488000038</v>
      </c>
      <c r="AP10" s="74">
        <v>312.27999999999997</v>
      </c>
      <c r="AQ10" s="72">
        <f t="shared" si="0"/>
        <v>366.56967524718232</v>
      </c>
      <c r="AR10" s="68">
        <f t="shared" si="28"/>
        <v>6</v>
      </c>
      <c r="AS10" s="68">
        <v>204</v>
      </c>
      <c r="AT10" s="69" t="s">
        <v>10</v>
      </c>
      <c r="AU10" s="70">
        <v>44469</v>
      </c>
      <c r="AV10" s="81">
        <v>4377.95</v>
      </c>
      <c r="AW10" s="72">
        <f t="shared" si="18"/>
        <v>36.229999999999563</v>
      </c>
      <c r="AX10" s="72">
        <f t="shared" si="19"/>
        <v>44.709631499999468</v>
      </c>
      <c r="AY10" s="73">
        <f t="shared" si="20"/>
        <v>143.0708207999983</v>
      </c>
      <c r="AZ10" s="74">
        <v>140.44</v>
      </c>
      <c r="BA10" s="72">
        <f t="shared" si="1"/>
        <v>369.20049604718059</v>
      </c>
      <c r="BB10" s="68">
        <f t="shared" si="29"/>
        <v>6</v>
      </c>
      <c r="BC10" s="68">
        <v>204</v>
      </c>
      <c r="BD10" s="68">
        <v>2811575</v>
      </c>
      <c r="BE10" s="69" t="s">
        <v>10</v>
      </c>
      <c r="BF10" s="70">
        <v>44500</v>
      </c>
      <c r="BG10" s="81">
        <v>4377.95</v>
      </c>
      <c r="BH10" s="72">
        <f t="shared" si="30"/>
        <v>0</v>
      </c>
      <c r="BI10" s="72">
        <f t="shared" si="22"/>
        <v>0</v>
      </c>
      <c r="BJ10" s="73">
        <f t="shared" si="23"/>
        <v>0</v>
      </c>
      <c r="BK10" s="74">
        <v>369.2</v>
      </c>
      <c r="BL10" s="72">
        <f t="shared" si="2"/>
        <v>4.9604718060436426E-4</v>
      </c>
    </row>
    <row r="11" spans="1:64" ht="19.5" customHeight="1">
      <c r="A11" s="13">
        <f t="shared" si="24"/>
        <v>7</v>
      </c>
      <c r="B11" s="14">
        <v>205</v>
      </c>
      <c r="C11" s="1" t="s">
        <v>11</v>
      </c>
      <c r="D11" s="20">
        <v>4599.76</v>
      </c>
      <c r="E11" s="19">
        <v>964.69</v>
      </c>
      <c r="F11" s="13">
        <f t="shared" si="25"/>
        <v>7</v>
      </c>
      <c r="G11" s="14">
        <v>205</v>
      </c>
      <c r="H11" s="1" t="s">
        <v>60</v>
      </c>
      <c r="I11" s="27">
        <v>44377</v>
      </c>
      <c r="J11" s="30">
        <v>4823.7</v>
      </c>
      <c r="K11" s="24">
        <v>223.94</v>
      </c>
      <c r="L11" s="34">
        <f t="shared" si="3"/>
        <v>268.12453768500001</v>
      </c>
      <c r="M11" s="24">
        <v>110</v>
      </c>
      <c r="N11" s="34">
        <f t="shared" si="4"/>
        <v>158.12453768500001</v>
      </c>
      <c r="O11" s="34">
        <f t="shared" si="5"/>
        <v>209</v>
      </c>
      <c r="P11" s="34">
        <f t="shared" si="6"/>
        <v>400.60535373419378</v>
      </c>
      <c r="Q11" s="34">
        <f t="shared" si="7"/>
        <v>609.60535373419384</v>
      </c>
      <c r="R11" s="43">
        <v>952</v>
      </c>
      <c r="S11" s="41">
        <f t="shared" si="8"/>
        <v>622.2953537341939</v>
      </c>
      <c r="T11" s="14">
        <f t="shared" si="26"/>
        <v>7</v>
      </c>
      <c r="U11" s="14">
        <v>205</v>
      </c>
      <c r="V11" s="1" t="s">
        <v>60</v>
      </c>
      <c r="W11" s="42">
        <v>44412</v>
      </c>
      <c r="X11" s="50">
        <v>4926.22</v>
      </c>
      <c r="Y11" s="41">
        <f t="shared" si="9"/>
        <v>102.52000000000044</v>
      </c>
      <c r="Z11" s="46">
        <v>87.88</v>
      </c>
      <c r="AA11" s="46">
        <f>Z11</f>
        <v>87.88</v>
      </c>
      <c r="AB11" s="46">
        <f t="shared" si="10"/>
        <v>0</v>
      </c>
      <c r="AC11" s="41">
        <f t="shared" si="11"/>
        <v>174.00239999999999</v>
      </c>
      <c r="AD11" s="41">
        <f t="shared" si="12"/>
        <v>0</v>
      </c>
      <c r="AE11" s="41">
        <f t="shared" si="13"/>
        <v>174.00239999999999</v>
      </c>
      <c r="AF11" s="43"/>
      <c r="AG11" s="41">
        <f t="shared" si="14"/>
        <v>796.29775373419386</v>
      </c>
      <c r="AH11" s="68">
        <f t="shared" si="27"/>
        <v>7</v>
      </c>
      <c r="AI11" s="68">
        <v>205</v>
      </c>
      <c r="AJ11" s="76" t="s">
        <v>60</v>
      </c>
      <c r="AK11" s="70">
        <v>44445</v>
      </c>
      <c r="AL11" s="80">
        <v>5124.6400000000003</v>
      </c>
      <c r="AM11" s="72">
        <f t="shared" si="15"/>
        <v>198.42000000000007</v>
      </c>
      <c r="AN11" s="72">
        <f t="shared" si="16"/>
        <v>214.55253810000008</v>
      </c>
      <c r="AO11" s="73">
        <f t="shared" si="17"/>
        <v>686.56812192000029</v>
      </c>
      <c r="AP11" s="74">
        <v>640</v>
      </c>
      <c r="AQ11" s="72">
        <f t="shared" si="0"/>
        <v>842.86587565419404</v>
      </c>
      <c r="AR11" s="68">
        <f t="shared" si="28"/>
        <v>7</v>
      </c>
      <c r="AS11" s="68">
        <v>205</v>
      </c>
      <c r="AT11" s="76" t="s">
        <v>60</v>
      </c>
      <c r="AU11" s="70">
        <v>44469</v>
      </c>
      <c r="AV11" s="81">
        <v>5372.63</v>
      </c>
      <c r="AW11" s="72">
        <f t="shared" si="18"/>
        <v>247.98999999999978</v>
      </c>
      <c r="AX11" s="72">
        <f t="shared" si="19"/>
        <v>306.03205949999978</v>
      </c>
      <c r="AY11" s="73">
        <f t="shared" si="20"/>
        <v>979.3025903999993</v>
      </c>
      <c r="AZ11" s="74"/>
      <c r="BA11" s="72">
        <f t="shared" si="1"/>
        <v>1822.1684660541932</v>
      </c>
      <c r="BB11" s="68">
        <f t="shared" si="29"/>
        <v>7</v>
      </c>
      <c r="BC11" s="68">
        <v>205</v>
      </c>
      <c r="BD11" s="68">
        <v>2804968</v>
      </c>
      <c r="BE11" s="76" t="s">
        <v>60</v>
      </c>
      <c r="BF11" s="70">
        <v>44500</v>
      </c>
      <c r="BG11" s="81">
        <v>5433.09</v>
      </c>
      <c r="BH11" s="72">
        <f t="shared" si="30"/>
        <v>60.460000000000036</v>
      </c>
      <c r="BI11" s="72">
        <f t="shared" si="22"/>
        <v>73.237193180000048</v>
      </c>
      <c r="BJ11" s="73">
        <f t="shared" si="23"/>
        <v>234.35901817600018</v>
      </c>
      <c r="BK11" s="74">
        <v>1823</v>
      </c>
      <c r="BL11" s="72">
        <f t="shared" si="2"/>
        <v>233.52748423019329</v>
      </c>
    </row>
    <row r="12" spans="1:64" ht="19.5" customHeight="1">
      <c r="A12" s="13">
        <f t="shared" si="24"/>
        <v>8</v>
      </c>
      <c r="B12" s="14">
        <v>206</v>
      </c>
      <c r="C12" s="26" t="s">
        <v>12</v>
      </c>
      <c r="D12" s="25">
        <v>5929.56</v>
      </c>
      <c r="E12" s="23">
        <v>20.98</v>
      </c>
      <c r="F12" s="13">
        <f t="shared" si="25"/>
        <v>8</v>
      </c>
      <c r="G12" s="14">
        <v>206</v>
      </c>
      <c r="H12" s="26" t="s">
        <v>12</v>
      </c>
      <c r="I12" s="27">
        <v>44377</v>
      </c>
      <c r="J12" s="30">
        <v>6078.54</v>
      </c>
      <c r="K12" s="24">
        <v>148.97999999999999</v>
      </c>
      <c r="L12" s="34">
        <f t="shared" si="3"/>
        <v>178.37453614500001</v>
      </c>
      <c r="M12" s="24">
        <v>110</v>
      </c>
      <c r="N12" s="34">
        <f t="shared" si="4"/>
        <v>68.374536145000008</v>
      </c>
      <c r="O12" s="34">
        <f t="shared" si="5"/>
        <v>209</v>
      </c>
      <c r="P12" s="34">
        <f t="shared" si="6"/>
        <v>173.2255198326346</v>
      </c>
      <c r="Q12" s="34">
        <f t="shared" si="7"/>
        <v>382.22551983263463</v>
      </c>
      <c r="R12" s="43"/>
      <c r="S12" s="41">
        <f t="shared" si="8"/>
        <v>403.20551983263465</v>
      </c>
      <c r="T12" s="14">
        <f t="shared" si="26"/>
        <v>8</v>
      </c>
      <c r="U12" s="14">
        <v>206</v>
      </c>
      <c r="V12" s="26" t="s">
        <v>12</v>
      </c>
      <c r="W12" s="42">
        <v>44412</v>
      </c>
      <c r="X12" s="48">
        <v>6224.14</v>
      </c>
      <c r="Y12" s="41">
        <f t="shared" si="9"/>
        <v>145.60000000000036</v>
      </c>
      <c r="Z12" s="46">
        <v>124.81</v>
      </c>
      <c r="AA12" s="46">
        <v>110</v>
      </c>
      <c r="AB12" s="46">
        <f t="shared" si="10"/>
        <v>14.810000000000002</v>
      </c>
      <c r="AC12" s="41">
        <f t="shared" si="11"/>
        <v>217.8</v>
      </c>
      <c r="AD12" s="41">
        <f t="shared" si="12"/>
        <v>34.886036130000008</v>
      </c>
      <c r="AE12" s="41">
        <f t="shared" si="13"/>
        <v>252.68603613000002</v>
      </c>
      <c r="AF12" s="43"/>
      <c r="AG12" s="41">
        <f t="shared" si="14"/>
        <v>655.8915559626347</v>
      </c>
      <c r="AH12" s="68">
        <f t="shared" si="27"/>
        <v>8</v>
      </c>
      <c r="AI12" s="68">
        <v>206</v>
      </c>
      <c r="AJ12" s="69" t="s">
        <v>12</v>
      </c>
      <c r="AK12" s="70">
        <v>44445</v>
      </c>
      <c r="AL12" s="71">
        <v>6409.13</v>
      </c>
      <c r="AM12" s="72">
        <f t="shared" si="15"/>
        <v>184.98999999999978</v>
      </c>
      <c r="AN12" s="72">
        <f t="shared" si="16"/>
        <v>200.03061194999975</v>
      </c>
      <c r="AO12" s="73">
        <f t="shared" si="17"/>
        <v>640.09795823999923</v>
      </c>
      <c r="AP12" s="74">
        <v>1000</v>
      </c>
      <c r="AQ12" s="72">
        <f t="shared" si="0"/>
        <v>295.98951420263393</v>
      </c>
      <c r="AR12" s="68">
        <f t="shared" si="28"/>
        <v>8</v>
      </c>
      <c r="AS12" s="68">
        <v>206</v>
      </c>
      <c r="AT12" s="69" t="s">
        <v>12</v>
      </c>
      <c r="AU12" s="70">
        <v>44469</v>
      </c>
      <c r="AV12" s="75">
        <v>6539.61</v>
      </c>
      <c r="AW12" s="72">
        <f t="shared" si="18"/>
        <v>130.47999999999956</v>
      </c>
      <c r="AX12" s="72">
        <f t="shared" si="19"/>
        <v>161.01884399999946</v>
      </c>
      <c r="AY12" s="73">
        <f t="shared" si="20"/>
        <v>515.26030079999828</v>
      </c>
      <c r="AZ12" s="74"/>
      <c r="BA12" s="72">
        <f t="shared" si="1"/>
        <v>811.2498150026322</v>
      </c>
      <c r="BB12" s="68">
        <f t="shared" si="29"/>
        <v>8</v>
      </c>
      <c r="BC12" s="68">
        <v>206</v>
      </c>
      <c r="BD12" s="68">
        <v>2753943</v>
      </c>
      <c r="BE12" s="69" t="s">
        <v>12</v>
      </c>
      <c r="BF12" s="70">
        <v>44500</v>
      </c>
      <c r="BG12" s="75">
        <v>6581.67</v>
      </c>
      <c r="BH12" s="72">
        <f t="shared" si="30"/>
        <v>42.0600000000004</v>
      </c>
      <c r="BI12" s="72">
        <f t="shared" si="22"/>
        <v>50.948665980000484</v>
      </c>
      <c r="BJ12" s="73">
        <f t="shared" si="23"/>
        <v>163.03573113600157</v>
      </c>
      <c r="BK12" s="74">
        <v>1000</v>
      </c>
      <c r="BL12" s="72">
        <f t="shared" si="2"/>
        <v>-25.714453861366223</v>
      </c>
    </row>
    <row r="13" spans="1:64" ht="19.5" customHeight="1">
      <c r="A13" s="13">
        <f t="shared" si="24"/>
        <v>9</v>
      </c>
      <c r="B13" s="14">
        <v>207</v>
      </c>
      <c r="C13" s="26" t="s">
        <v>13</v>
      </c>
      <c r="D13" s="25">
        <v>3614.27</v>
      </c>
      <c r="E13" s="23">
        <v>352.77</v>
      </c>
      <c r="F13" s="13">
        <f t="shared" si="25"/>
        <v>9</v>
      </c>
      <c r="G13" s="14">
        <v>207</v>
      </c>
      <c r="H13" s="26" t="s">
        <v>13</v>
      </c>
      <c r="I13" s="27">
        <v>44377</v>
      </c>
      <c r="J13" s="30">
        <v>3751.51</v>
      </c>
      <c r="K13" s="34">
        <f>J13-D13</f>
        <v>137.24000000000024</v>
      </c>
      <c r="L13" s="34">
        <f t="shared" si="3"/>
        <v>164.3181725100003</v>
      </c>
      <c r="M13" s="24">
        <v>110</v>
      </c>
      <c r="N13" s="34">
        <f t="shared" si="4"/>
        <v>54.318172510000295</v>
      </c>
      <c r="O13" s="34">
        <f t="shared" si="5"/>
        <v>209</v>
      </c>
      <c r="P13" s="34">
        <f t="shared" si="6"/>
        <v>137.61400369063554</v>
      </c>
      <c r="Q13" s="34">
        <f t="shared" si="7"/>
        <v>346.61400369063551</v>
      </c>
      <c r="R13" s="43"/>
      <c r="S13" s="41">
        <f t="shared" si="8"/>
        <v>699.3840036906355</v>
      </c>
      <c r="T13" s="14">
        <f t="shared" si="26"/>
        <v>9</v>
      </c>
      <c r="U13" s="14">
        <v>207</v>
      </c>
      <c r="V13" s="26" t="s">
        <v>13</v>
      </c>
      <c r="W13" s="42">
        <v>44412</v>
      </c>
      <c r="X13" s="50">
        <v>4195.13</v>
      </c>
      <c r="Y13" s="41">
        <f t="shared" si="9"/>
        <v>443.61999999999989</v>
      </c>
      <c r="Z13" s="46">
        <v>380.27</v>
      </c>
      <c r="AA13" s="46">
        <v>110</v>
      </c>
      <c r="AB13" s="46">
        <f t="shared" si="10"/>
        <v>270.27</v>
      </c>
      <c r="AC13" s="41">
        <f t="shared" si="11"/>
        <v>217.8</v>
      </c>
      <c r="AD13" s="41">
        <f t="shared" si="12"/>
        <v>636.64071471</v>
      </c>
      <c r="AE13" s="41">
        <f t="shared" si="13"/>
        <v>854.44071471000007</v>
      </c>
      <c r="AF13" s="43"/>
      <c r="AG13" s="41">
        <f t="shared" si="14"/>
        <v>1553.8247184006354</v>
      </c>
      <c r="AH13" s="68">
        <f t="shared" si="27"/>
        <v>9</v>
      </c>
      <c r="AI13" s="68">
        <v>207</v>
      </c>
      <c r="AJ13" s="69" t="s">
        <v>13</v>
      </c>
      <c r="AK13" s="70">
        <v>44445</v>
      </c>
      <c r="AL13" s="80">
        <v>4563.3999999999996</v>
      </c>
      <c r="AM13" s="72">
        <f t="shared" si="15"/>
        <v>368.26999999999953</v>
      </c>
      <c r="AN13" s="72">
        <f t="shared" si="16"/>
        <v>398.2121923499995</v>
      </c>
      <c r="AO13" s="73">
        <f t="shared" si="17"/>
        <v>1274.2790155199984</v>
      </c>
      <c r="AP13" s="74">
        <v>350</v>
      </c>
      <c r="AQ13" s="72">
        <f t="shared" si="0"/>
        <v>2478.1037339206341</v>
      </c>
      <c r="AR13" s="68">
        <f t="shared" si="28"/>
        <v>9</v>
      </c>
      <c r="AS13" s="68">
        <v>207</v>
      </c>
      <c r="AT13" s="69" t="s">
        <v>13</v>
      </c>
      <c r="AU13" s="70">
        <v>44469</v>
      </c>
      <c r="AV13" s="81">
        <v>4650.08</v>
      </c>
      <c r="AW13" s="72">
        <f t="shared" si="18"/>
        <v>86.680000000000291</v>
      </c>
      <c r="AX13" s="72">
        <f t="shared" si="19"/>
        <v>106.96745400000037</v>
      </c>
      <c r="AY13" s="73">
        <f t="shared" si="20"/>
        <v>342.29585280000123</v>
      </c>
      <c r="AZ13" s="74">
        <v>1200</v>
      </c>
      <c r="BA13" s="72">
        <f t="shared" si="1"/>
        <v>1620.3995867206354</v>
      </c>
      <c r="BB13" s="68">
        <f t="shared" si="29"/>
        <v>9</v>
      </c>
      <c r="BC13" s="68">
        <v>207</v>
      </c>
      <c r="BD13" s="68">
        <v>3862062</v>
      </c>
      <c r="BE13" s="69" t="s">
        <v>13</v>
      </c>
      <c r="BF13" s="70">
        <v>44500</v>
      </c>
      <c r="BG13" s="81">
        <v>4650.88</v>
      </c>
      <c r="BH13" s="72">
        <f t="shared" si="30"/>
        <v>0.8000000000001819</v>
      </c>
      <c r="BI13" s="72">
        <f t="shared" si="22"/>
        <v>0.96906640000022037</v>
      </c>
      <c r="BJ13" s="73">
        <f t="shared" si="23"/>
        <v>3.1010124800007053</v>
      </c>
      <c r="BK13" s="74">
        <v>1650</v>
      </c>
      <c r="BL13" s="72">
        <f t="shared" si="2"/>
        <v>-26.499400799363912</v>
      </c>
    </row>
    <row r="14" spans="1:64" ht="19.5" customHeight="1">
      <c r="A14" s="13">
        <f t="shared" si="24"/>
        <v>10</v>
      </c>
      <c r="B14" s="14">
        <v>222</v>
      </c>
      <c r="C14" s="1" t="s">
        <v>14</v>
      </c>
      <c r="D14" s="20">
        <v>30064.15</v>
      </c>
      <c r="E14" s="19">
        <v>1545.52</v>
      </c>
      <c r="F14" s="13">
        <f t="shared" si="25"/>
        <v>10</v>
      </c>
      <c r="G14" s="14">
        <v>222</v>
      </c>
      <c r="H14" s="26" t="s">
        <v>14</v>
      </c>
      <c r="I14" s="27">
        <v>44377</v>
      </c>
      <c r="J14" s="30">
        <v>30279.64</v>
      </c>
      <c r="K14" s="24">
        <v>215.49</v>
      </c>
      <c r="L14" s="34">
        <f t="shared" si="3"/>
        <v>258.00730832250002</v>
      </c>
      <c r="M14" s="24">
        <v>110</v>
      </c>
      <c r="N14" s="34">
        <f t="shared" si="4"/>
        <v>148.00730832250002</v>
      </c>
      <c r="O14" s="34">
        <f t="shared" si="5"/>
        <v>209</v>
      </c>
      <c r="P14" s="34">
        <f t="shared" si="6"/>
        <v>374.97355548888737</v>
      </c>
      <c r="Q14" s="34">
        <f t="shared" si="7"/>
        <v>583.97355548888731</v>
      </c>
      <c r="R14" s="43">
        <v>1545.52</v>
      </c>
      <c r="S14" s="41">
        <f t="shared" si="8"/>
        <v>583.97355548888709</v>
      </c>
      <c r="T14" s="14">
        <f t="shared" si="26"/>
        <v>10</v>
      </c>
      <c r="U14" s="14">
        <v>222</v>
      </c>
      <c r="V14" s="1" t="s">
        <v>14</v>
      </c>
      <c r="W14" s="42">
        <v>44412</v>
      </c>
      <c r="X14" s="50">
        <v>30493.08</v>
      </c>
      <c r="Y14" s="41">
        <f t="shared" si="9"/>
        <v>213.44000000000233</v>
      </c>
      <c r="Z14" s="46">
        <v>182.96</v>
      </c>
      <c r="AA14" s="46">
        <v>110</v>
      </c>
      <c r="AB14" s="46">
        <f t="shared" si="10"/>
        <v>72.960000000000008</v>
      </c>
      <c r="AC14" s="41">
        <f t="shared" si="11"/>
        <v>217.8</v>
      </c>
      <c r="AD14" s="41">
        <f t="shared" si="12"/>
        <v>171.86260608000003</v>
      </c>
      <c r="AE14" s="41">
        <f t="shared" si="13"/>
        <v>389.66260608000005</v>
      </c>
      <c r="AF14" s="43"/>
      <c r="AG14" s="41">
        <f t="shared" si="14"/>
        <v>973.63616156888713</v>
      </c>
      <c r="AH14" s="68">
        <f t="shared" si="27"/>
        <v>10</v>
      </c>
      <c r="AI14" s="68">
        <v>222</v>
      </c>
      <c r="AJ14" s="76" t="s">
        <v>14</v>
      </c>
      <c r="AK14" s="70">
        <v>44445</v>
      </c>
      <c r="AL14" s="80">
        <v>30700.99</v>
      </c>
      <c r="AM14" s="72">
        <f t="shared" si="15"/>
        <v>207.90999999999985</v>
      </c>
      <c r="AN14" s="72">
        <f t="shared" si="16"/>
        <v>224.81412254999984</v>
      </c>
      <c r="AO14" s="73">
        <f t="shared" si="17"/>
        <v>719.4051921599995</v>
      </c>
      <c r="AP14" s="74">
        <v>600.85</v>
      </c>
      <c r="AQ14" s="72">
        <f t="shared" si="0"/>
        <v>1092.1913537288865</v>
      </c>
      <c r="AR14" s="68">
        <f t="shared" si="28"/>
        <v>10</v>
      </c>
      <c r="AS14" s="68">
        <v>222</v>
      </c>
      <c r="AT14" s="76" t="s">
        <v>14</v>
      </c>
      <c r="AU14" s="70">
        <v>44469</v>
      </c>
      <c r="AV14" s="81">
        <v>30866.82</v>
      </c>
      <c r="AW14" s="72">
        <f t="shared" si="18"/>
        <v>165.82999999999811</v>
      </c>
      <c r="AX14" s="72">
        <f t="shared" si="19"/>
        <v>204.64251149999768</v>
      </c>
      <c r="AY14" s="73">
        <f t="shared" si="20"/>
        <v>654.85603679999258</v>
      </c>
      <c r="AZ14" s="74">
        <v>973.64</v>
      </c>
      <c r="BA14" s="72">
        <f t="shared" si="1"/>
        <v>773.40739052887909</v>
      </c>
      <c r="BB14" s="68">
        <f t="shared" si="29"/>
        <v>10</v>
      </c>
      <c r="BC14" s="68">
        <v>222</v>
      </c>
      <c r="BD14" s="68">
        <v>2790584</v>
      </c>
      <c r="BE14" s="76" t="s">
        <v>14</v>
      </c>
      <c r="BF14" s="70">
        <v>44500</v>
      </c>
      <c r="BG14" s="81">
        <v>31106.83</v>
      </c>
      <c r="BH14" s="72">
        <f t="shared" si="30"/>
        <v>240.01000000000204</v>
      </c>
      <c r="BI14" s="72">
        <f t="shared" si="22"/>
        <v>290.73203333000248</v>
      </c>
      <c r="BJ14" s="73">
        <f t="shared" si="23"/>
        <v>930.34250665600803</v>
      </c>
      <c r="BK14" s="74">
        <v>773.41</v>
      </c>
      <c r="BL14" s="72">
        <f t="shared" si="2"/>
        <v>930.33989718488726</v>
      </c>
    </row>
    <row r="15" spans="1:64" ht="19.5" customHeight="1">
      <c r="A15" s="13">
        <f t="shared" si="24"/>
        <v>11</v>
      </c>
      <c r="B15" s="14">
        <v>23</v>
      </c>
      <c r="C15" s="1" t="s">
        <v>15</v>
      </c>
      <c r="D15" s="20">
        <v>8989.01</v>
      </c>
      <c r="E15" s="19">
        <v>730.15</v>
      </c>
      <c r="F15" s="13">
        <f t="shared" si="25"/>
        <v>11</v>
      </c>
      <c r="G15" s="14">
        <v>23</v>
      </c>
      <c r="H15" s="26" t="s">
        <v>15</v>
      </c>
      <c r="I15" s="27">
        <v>44292</v>
      </c>
      <c r="J15" s="44">
        <v>8989.01</v>
      </c>
      <c r="K15" s="24">
        <v>140.94999999999999</v>
      </c>
      <c r="L15" s="34">
        <f t="shared" si="3"/>
        <v>168.76017498749999</v>
      </c>
      <c r="M15" s="24">
        <v>110</v>
      </c>
      <c r="N15" s="34">
        <f t="shared" si="4"/>
        <v>58.760174987499994</v>
      </c>
      <c r="O15" s="34">
        <f t="shared" si="5"/>
        <v>209</v>
      </c>
      <c r="P15" s="34">
        <f t="shared" si="6"/>
        <v>148.86772812733147</v>
      </c>
      <c r="Q15" s="34">
        <f t="shared" si="7"/>
        <v>357.86772812733147</v>
      </c>
      <c r="R15" s="43">
        <v>1200</v>
      </c>
      <c r="S15" s="41">
        <f t="shared" si="8"/>
        <v>-111.98227187266866</v>
      </c>
      <c r="T15" s="14">
        <f t="shared" si="26"/>
        <v>11</v>
      </c>
      <c r="U15" s="14">
        <v>23</v>
      </c>
      <c r="V15" s="1" t="s">
        <v>15</v>
      </c>
      <c r="W15" s="42">
        <v>44412</v>
      </c>
      <c r="X15" s="46">
        <v>9070.2099999999991</v>
      </c>
      <c r="Y15" s="41">
        <f t="shared" si="9"/>
        <v>81.199999999998909</v>
      </c>
      <c r="Z15" s="46">
        <v>69.599999999999994</v>
      </c>
      <c r="AA15" s="46">
        <f>Z15</f>
        <v>69.599999999999994</v>
      </c>
      <c r="AB15" s="46">
        <f t="shared" si="10"/>
        <v>0</v>
      </c>
      <c r="AC15" s="41">
        <f t="shared" si="11"/>
        <v>137.80799999999999</v>
      </c>
      <c r="AD15" s="41">
        <f t="shared" si="12"/>
        <v>0</v>
      </c>
      <c r="AE15" s="41">
        <f t="shared" si="13"/>
        <v>137.80799999999999</v>
      </c>
      <c r="AF15" s="43"/>
      <c r="AG15" s="41">
        <f t="shared" si="14"/>
        <v>25.825728127331331</v>
      </c>
      <c r="AH15" s="68">
        <f t="shared" si="27"/>
        <v>11</v>
      </c>
      <c r="AI15" s="68">
        <v>23</v>
      </c>
      <c r="AJ15" s="76" t="s">
        <v>15</v>
      </c>
      <c r="AK15" s="70">
        <v>44292</v>
      </c>
      <c r="AL15" s="79">
        <v>9070.2099999999991</v>
      </c>
      <c r="AM15" s="72">
        <v>264.44</v>
      </c>
      <c r="AN15" s="72">
        <f t="shared" si="16"/>
        <v>285.94029419999998</v>
      </c>
      <c r="AO15" s="73">
        <f t="shared" si="17"/>
        <v>915.00894143999994</v>
      </c>
      <c r="AP15" s="74">
        <v>2000</v>
      </c>
      <c r="AQ15" s="72">
        <f t="shared" si="0"/>
        <v>-1059.1653304326687</v>
      </c>
      <c r="AR15" s="68">
        <f t="shared" si="28"/>
        <v>11</v>
      </c>
      <c r="AS15" s="68">
        <v>23</v>
      </c>
      <c r="AT15" s="76" t="s">
        <v>15</v>
      </c>
      <c r="AU15" s="70">
        <v>44292</v>
      </c>
      <c r="AV15" s="79">
        <v>9070.2099999999991</v>
      </c>
      <c r="AW15" s="72">
        <v>150.63</v>
      </c>
      <c r="AX15" s="72">
        <f t="shared" si="19"/>
        <v>185.8849515</v>
      </c>
      <c r="AY15" s="73">
        <f t="shared" si="20"/>
        <v>594.8318448</v>
      </c>
      <c r="AZ15" s="74"/>
      <c r="BA15" s="72">
        <f t="shared" si="1"/>
        <v>-464.33348563266873</v>
      </c>
      <c r="BB15" s="68">
        <f t="shared" si="29"/>
        <v>11</v>
      </c>
      <c r="BC15" s="68">
        <v>23</v>
      </c>
      <c r="BD15" s="68">
        <v>2553483</v>
      </c>
      <c r="BE15" s="76" t="s">
        <v>15</v>
      </c>
      <c r="BF15" s="70">
        <v>44292</v>
      </c>
      <c r="BG15" s="79">
        <v>9070.2099999999991</v>
      </c>
      <c r="BH15" s="72">
        <v>193.62</v>
      </c>
      <c r="BI15" s="72">
        <f t="shared" si="22"/>
        <v>234.53829546</v>
      </c>
      <c r="BJ15" s="73">
        <f t="shared" si="23"/>
        <v>750.52254547200005</v>
      </c>
      <c r="BK15" s="74"/>
      <c r="BL15" s="72">
        <f t="shared" si="2"/>
        <v>286.18905983933132</v>
      </c>
    </row>
    <row r="16" spans="1:64" ht="19.5" customHeight="1">
      <c r="A16" s="13">
        <f t="shared" si="24"/>
        <v>12</v>
      </c>
      <c r="B16" s="14">
        <v>251</v>
      </c>
      <c r="C16" s="1" t="s">
        <v>16</v>
      </c>
      <c r="D16" s="20">
        <v>43585.279999999999</v>
      </c>
      <c r="E16" s="19">
        <v>-1434.41</v>
      </c>
      <c r="F16" s="13">
        <f t="shared" si="25"/>
        <v>12</v>
      </c>
      <c r="G16" s="14">
        <v>251</v>
      </c>
      <c r="H16" s="26" t="s">
        <v>16</v>
      </c>
      <c r="I16" s="27">
        <v>44377</v>
      </c>
      <c r="J16" s="30">
        <v>43977.26</v>
      </c>
      <c r="K16" s="24">
        <v>391.98</v>
      </c>
      <c r="L16" s="34">
        <f t="shared" si="3"/>
        <v>469.31971189500007</v>
      </c>
      <c r="M16" s="24">
        <v>110</v>
      </c>
      <c r="N16" s="34">
        <f t="shared" si="4"/>
        <v>359.31971189500007</v>
      </c>
      <c r="O16" s="34">
        <f t="shared" si="5"/>
        <v>209</v>
      </c>
      <c r="P16" s="34">
        <f t="shared" si="6"/>
        <v>910.32930369174471</v>
      </c>
      <c r="Q16" s="34">
        <f t="shared" si="7"/>
        <v>1119.3293036917448</v>
      </c>
      <c r="R16" s="43">
        <v>3000</v>
      </c>
      <c r="S16" s="41">
        <f t="shared" si="8"/>
        <v>-3315.080696308255</v>
      </c>
      <c r="T16" s="14">
        <f t="shared" si="26"/>
        <v>12</v>
      </c>
      <c r="U16" s="14">
        <v>251</v>
      </c>
      <c r="V16" s="1" t="s">
        <v>16</v>
      </c>
      <c r="W16" s="42">
        <v>44412</v>
      </c>
      <c r="X16" s="50">
        <v>44420.34</v>
      </c>
      <c r="Y16" s="41">
        <f t="shared" si="9"/>
        <v>443.07999999999447</v>
      </c>
      <c r="Z16" s="46">
        <v>379.81</v>
      </c>
      <c r="AA16" s="46">
        <v>110</v>
      </c>
      <c r="AB16" s="46">
        <f t="shared" si="10"/>
        <v>269.81</v>
      </c>
      <c r="AC16" s="41">
        <f t="shared" si="11"/>
        <v>217.8</v>
      </c>
      <c r="AD16" s="41">
        <f t="shared" si="12"/>
        <v>635.55715113000008</v>
      </c>
      <c r="AE16" s="41">
        <f t="shared" si="13"/>
        <v>853.35715113000015</v>
      </c>
      <c r="AF16" s="43"/>
      <c r="AG16" s="41">
        <f t="shared" si="14"/>
        <v>-2461.7235451782549</v>
      </c>
      <c r="AH16" s="68">
        <f t="shared" si="27"/>
        <v>12</v>
      </c>
      <c r="AI16" s="68">
        <v>251</v>
      </c>
      <c r="AJ16" s="76" t="s">
        <v>16</v>
      </c>
      <c r="AK16" s="70">
        <v>44445</v>
      </c>
      <c r="AL16" s="80">
        <v>44921.24</v>
      </c>
      <c r="AM16" s="72">
        <f t="shared" si="15"/>
        <v>500.90000000000146</v>
      </c>
      <c r="AN16" s="72">
        <f t="shared" si="16"/>
        <v>541.62567450000154</v>
      </c>
      <c r="AO16" s="73">
        <f t="shared" si="17"/>
        <v>1733.2021584000049</v>
      </c>
      <c r="AP16" s="74"/>
      <c r="AQ16" s="72">
        <f t="shared" si="0"/>
        <v>-728.52138677824996</v>
      </c>
      <c r="AR16" s="68">
        <f t="shared" si="28"/>
        <v>12</v>
      </c>
      <c r="AS16" s="68">
        <v>251</v>
      </c>
      <c r="AT16" s="76" t="s">
        <v>16</v>
      </c>
      <c r="AU16" s="70">
        <v>44469</v>
      </c>
      <c r="AV16" s="81">
        <v>45240.68</v>
      </c>
      <c r="AW16" s="72">
        <f t="shared" si="18"/>
        <v>319.44000000000233</v>
      </c>
      <c r="AX16" s="72">
        <f t="shared" si="19"/>
        <v>394.20493200000288</v>
      </c>
      <c r="AY16" s="73">
        <f t="shared" si="20"/>
        <v>1261.4557824000094</v>
      </c>
      <c r="AZ16" s="74">
        <v>5000</v>
      </c>
      <c r="BA16" s="72">
        <f t="shared" si="1"/>
        <v>-4467.0656043782401</v>
      </c>
      <c r="BB16" s="68">
        <f t="shared" si="29"/>
        <v>12</v>
      </c>
      <c r="BC16" s="68">
        <v>251</v>
      </c>
      <c r="BD16" s="68">
        <v>2558921</v>
      </c>
      <c r="BE16" s="76" t="s">
        <v>16</v>
      </c>
      <c r="BF16" s="70">
        <v>44500</v>
      </c>
      <c r="BG16" s="81">
        <v>45716.95</v>
      </c>
      <c r="BH16" s="72">
        <f t="shared" ref="BH16:BH42" si="31">BG16-AV16</f>
        <v>476.2699999999968</v>
      </c>
      <c r="BI16" s="72">
        <f t="shared" si="22"/>
        <v>576.92156790999616</v>
      </c>
      <c r="BJ16" s="73">
        <f t="shared" si="23"/>
        <v>1846.1490173119878</v>
      </c>
      <c r="BK16" s="74"/>
      <c r="BL16" s="72">
        <f t="shared" si="2"/>
        <v>-2620.9165870662523</v>
      </c>
    </row>
    <row r="17" spans="1:64" ht="19.5" customHeight="1">
      <c r="A17" s="13">
        <f t="shared" si="24"/>
        <v>13</v>
      </c>
      <c r="B17" s="14" t="s">
        <v>48</v>
      </c>
      <c r="C17" s="1" t="s">
        <v>17</v>
      </c>
      <c r="D17" s="20">
        <v>2490.81</v>
      </c>
      <c r="E17" s="19">
        <v>-495.28</v>
      </c>
      <c r="F17" s="13">
        <f t="shared" si="25"/>
        <v>13</v>
      </c>
      <c r="G17" s="14" t="s">
        <v>48</v>
      </c>
      <c r="H17" s="26" t="s">
        <v>17</v>
      </c>
      <c r="I17" s="27">
        <v>44377</v>
      </c>
      <c r="J17" s="30">
        <v>2565.6</v>
      </c>
      <c r="K17" s="24">
        <v>74.790000000000006</v>
      </c>
      <c r="L17" s="34">
        <f t="shared" si="3"/>
        <v>89.546459647500015</v>
      </c>
      <c r="M17" s="34">
        <f>L17</f>
        <v>89.546459647500015</v>
      </c>
      <c r="N17" s="34">
        <f t="shared" si="4"/>
        <v>0</v>
      </c>
      <c r="O17" s="34">
        <f t="shared" si="5"/>
        <v>170.13827333025003</v>
      </c>
      <c r="P17" s="34">
        <f t="shared" si="6"/>
        <v>0</v>
      </c>
      <c r="Q17" s="34">
        <f t="shared" si="7"/>
        <v>170.13827333025003</v>
      </c>
      <c r="R17" s="43"/>
      <c r="S17" s="41">
        <f t="shared" si="8"/>
        <v>-325.14172666974991</v>
      </c>
      <c r="T17" s="14">
        <f t="shared" si="26"/>
        <v>13</v>
      </c>
      <c r="U17" s="14" t="s">
        <v>48</v>
      </c>
      <c r="V17" s="1" t="s">
        <v>17</v>
      </c>
      <c r="W17" s="42">
        <v>44412</v>
      </c>
      <c r="X17" s="50">
        <v>2674.35</v>
      </c>
      <c r="Y17" s="41">
        <f t="shared" si="9"/>
        <v>108.75</v>
      </c>
      <c r="Z17" s="46">
        <v>93.22</v>
      </c>
      <c r="AA17" s="46">
        <f>Z17</f>
        <v>93.22</v>
      </c>
      <c r="AB17" s="46">
        <f t="shared" si="10"/>
        <v>0</v>
      </c>
      <c r="AC17" s="41">
        <f t="shared" si="11"/>
        <v>184.57560000000001</v>
      </c>
      <c r="AD17" s="41">
        <f t="shared" si="12"/>
        <v>0</v>
      </c>
      <c r="AE17" s="41">
        <f t="shared" si="13"/>
        <v>184.57560000000001</v>
      </c>
      <c r="AF17" s="43"/>
      <c r="AG17" s="41">
        <f t="shared" si="14"/>
        <v>-140.56612666974991</v>
      </c>
      <c r="AH17" s="68">
        <f t="shared" si="27"/>
        <v>13</v>
      </c>
      <c r="AI17" s="68" t="s">
        <v>48</v>
      </c>
      <c r="AJ17" s="76" t="s">
        <v>17</v>
      </c>
      <c r="AK17" s="70">
        <v>44445</v>
      </c>
      <c r="AL17" s="80">
        <v>2784.56</v>
      </c>
      <c r="AM17" s="72">
        <f t="shared" si="15"/>
        <v>110.21000000000004</v>
      </c>
      <c r="AN17" s="72">
        <f t="shared" si="16"/>
        <v>119.17062405000003</v>
      </c>
      <c r="AO17" s="73">
        <f t="shared" si="17"/>
        <v>381.34599696000009</v>
      </c>
      <c r="AP17" s="74"/>
      <c r="AQ17" s="72">
        <f t="shared" si="0"/>
        <v>240.77987029025019</v>
      </c>
      <c r="AR17" s="68">
        <f t="shared" si="28"/>
        <v>13</v>
      </c>
      <c r="AS17" s="68" t="s">
        <v>48</v>
      </c>
      <c r="AT17" s="76" t="s">
        <v>17</v>
      </c>
      <c r="AU17" s="70">
        <v>44469</v>
      </c>
      <c r="AV17" s="81">
        <v>2834.19</v>
      </c>
      <c r="AW17" s="72">
        <f t="shared" si="18"/>
        <v>49.630000000000109</v>
      </c>
      <c r="AX17" s="72">
        <f t="shared" si="19"/>
        <v>61.245901500000137</v>
      </c>
      <c r="AY17" s="73">
        <f t="shared" si="20"/>
        <v>195.98688480000044</v>
      </c>
      <c r="AZ17" s="74">
        <v>1000</v>
      </c>
      <c r="BA17" s="72">
        <f t="shared" si="1"/>
        <v>-563.23324490974937</v>
      </c>
      <c r="BB17" s="68">
        <f t="shared" si="29"/>
        <v>13</v>
      </c>
      <c r="BC17" s="68" t="s">
        <v>48</v>
      </c>
      <c r="BD17" s="68">
        <v>2815443</v>
      </c>
      <c r="BE17" s="76" t="s">
        <v>17</v>
      </c>
      <c r="BF17" s="70">
        <v>44500</v>
      </c>
      <c r="BG17" s="81">
        <v>2845.29</v>
      </c>
      <c r="BH17" s="72">
        <f t="shared" si="31"/>
        <v>11.099999999999909</v>
      </c>
      <c r="BI17" s="72">
        <f t="shared" si="22"/>
        <v>13.445796299999889</v>
      </c>
      <c r="BJ17" s="73">
        <f t="shared" si="23"/>
        <v>43.026548159999649</v>
      </c>
      <c r="BK17" s="74"/>
      <c r="BL17" s="72">
        <f t="shared" si="2"/>
        <v>-520.20669674974977</v>
      </c>
    </row>
    <row r="18" spans="1:64" ht="19.5" customHeight="1">
      <c r="A18" s="13">
        <f t="shared" si="24"/>
        <v>14</v>
      </c>
      <c r="B18" s="14">
        <v>270</v>
      </c>
      <c r="C18" s="1" t="s">
        <v>18</v>
      </c>
      <c r="D18" s="20">
        <v>21981.71</v>
      </c>
      <c r="E18" s="19">
        <v>455.25</v>
      </c>
      <c r="F18" s="13">
        <f t="shared" si="25"/>
        <v>14</v>
      </c>
      <c r="G18" s="14">
        <v>270</v>
      </c>
      <c r="H18" s="1" t="s">
        <v>59</v>
      </c>
      <c r="I18" s="27">
        <v>44377</v>
      </c>
      <c r="J18" s="30">
        <v>22123.86</v>
      </c>
      <c r="K18" s="24">
        <v>142.15</v>
      </c>
      <c r="L18" s="34">
        <f t="shared" si="3"/>
        <v>170.19694128750001</v>
      </c>
      <c r="M18" s="24">
        <v>110</v>
      </c>
      <c r="N18" s="34">
        <f t="shared" si="4"/>
        <v>60.19694128750001</v>
      </c>
      <c r="O18" s="34">
        <f t="shared" si="5"/>
        <v>209</v>
      </c>
      <c r="P18" s="34">
        <f t="shared" si="6"/>
        <v>152.50774681305552</v>
      </c>
      <c r="Q18" s="34">
        <f t="shared" si="7"/>
        <v>361.50774681305552</v>
      </c>
      <c r="R18" s="43">
        <v>2000</v>
      </c>
      <c r="S18" s="41">
        <f t="shared" si="8"/>
        <v>-1183.2422531869445</v>
      </c>
      <c r="T18" s="14">
        <f t="shared" si="26"/>
        <v>14</v>
      </c>
      <c r="U18" s="14">
        <v>270</v>
      </c>
      <c r="V18" s="1" t="s">
        <v>59</v>
      </c>
      <c r="W18" s="42">
        <v>44412</v>
      </c>
      <c r="X18" s="48">
        <v>22346.18</v>
      </c>
      <c r="Y18" s="41">
        <f t="shared" si="9"/>
        <v>222.31999999999971</v>
      </c>
      <c r="Z18" s="46">
        <v>190.57</v>
      </c>
      <c r="AA18" s="46">
        <v>110</v>
      </c>
      <c r="AB18" s="46">
        <f t="shared" si="10"/>
        <v>80.569999999999993</v>
      </c>
      <c r="AC18" s="41">
        <f t="shared" si="11"/>
        <v>217.8</v>
      </c>
      <c r="AD18" s="41">
        <f t="shared" si="12"/>
        <v>189.78851660999999</v>
      </c>
      <c r="AE18" s="41">
        <f t="shared" si="13"/>
        <v>407.58851661</v>
      </c>
      <c r="AF18" s="43"/>
      <c r="AG18" s="41">
        <f t="shared" si="14"/>
        <v>-775.65373657694454</v>
      </c>
      <c r="AH18" s="68">
        <f t="shared" si="27"/>
        <v>14</v>
      </c>
      <c r="AI18" s="68">
        <v>270</v>
      </c>
      <c r="AJ18" s="76" t="s">
        <v>59</v>
      </c>
      <c r="AK18" s="70">
        <v>44445</v>
      </c>
      <c r="AL18" s="71">
        <v>22527.35</v>
      </c>
      <c r="AM18" s="72">
        <f t="shared" si="15"/>
        <v>181.16999999999825</v>
      </c>
      <c r="AN18" s="72">
        <f t="shared" si="16"/>
        <v>195.90002684999811</v>
      </c>
      <c r="AO18" s="73">
        <f t="shared" si="17"/>
        <v>626.88008591999403</v>
      </c>
      <c r="AP18" s="74"/>
      <c r="AQ18" s="72">
        <f t="shared" si="0"/>
        <v>-148.77365065695051</v>
      </c>
      <c r="AR18" s="68">
        <f t="shared" si="28"/>
        <v>14</v>
      </c>
      <c r="AS18" s="68">
        <v>270</v>
      </c>
      <c r="AT18" s="76" t="s">
        <v>59</v>
      </c>
      <c r="AU18" s="70">
        <v>44469</v>
      </c>
      <c r="AV18" s="75">
        <v>22683.8</v>
      </c>
      <c r="AW18" s="72">
        <f t="shared" si="18"/>
        <v>156.45000000000073</v>
      </c>
      <c r="AX18" s="72">
        <f t="shared" si="19"/>
        <v>193.06712250000092</v>
      </c>
      <c r="AY18" s="73">
        <f t="shared" si="20"/>
        <v>617.81479200000297</v>
      </c>
      <c r="AZ18" s="74">
        <v>10000</v>
      </c>
      <c r="BA18" s="72">
        <f t="shared" si="1"/>
        <v>-9530.958858656948</v>
      </c>
      <c r="BB18" s="68">
        <f t="shared" si="29"/>
        <v>14</v>
      </c>
      <c r="BC18" s="68">
        <v>270</v>
      </c>
      <c r="BD18" s="68">
        <v>2608101</v>
      </c>
      <c r="BE18" s="76" t="s">
        <v>59</v>
      </c>
      <c r="BF18" s="70">
        <v>44500</v>
      </c>
      <c r="BG18" s="75">
        <v>22893.31</v>
      </c>
      <c r="BH18" s="72">
        <f t="shared" si="31"/>
        <v>209.51000000000204</v>
      </c>
      <c r="BI18" s="72">
        <f t="shared" si="22"/>
        <v>253.78637683000247</v>
      </c>
      <c r="BJ18" s="73">
        <f t="shared" si="23"/>
        <v>812.11640585600799</v>
      </c>
      <c r="BK18" s="74"/>
      <c r="BL18" s="72">
        <f t="shared" si="2"/>
        <v>-8718.84245280094</v>
      </c>
    </row>
    <row r="19" spans="1:64" ht="19.5" customHeight="1">
      <c r="A19" s="13">
        <f t="shared" si="24"/>
        <v>15</v>
      </c>
      <c r="B19" s="14">
        <v>276</v>
      </c>
      <c r="C19" s="1" t="s">
        <v>19</v>
      </c>
      <c r="D19" s="20">
        <v>14247.65</v>
      </c>
      <c r="E19" s="19">
        <v>-2151.31</v>
      </c>
      <c r="F19" s="13">
        <f t="shared" si="25"/>
        <v>15</v>
      </c>
      <c r="G19" s="14">
        <v>276</v>
      </c>
      <c r="H19" s="26" t="s">
        <v>19</v>
      </c>
      <c r="I19" s="27">
        <v>44377</v>
      </c>
      <c r="J19" s="30">
        <v>14270.79</v>
      </c>
      <c r="K19" s="24">
        <v>23.14</v>
      </c>
      <c r="L19" s="34">
        <f t="shared" si="3"/>
        <v>27.705643485000003</v>
      </c>
      <c r="M19" s="34">
        <f>L19</f>
        <v>27.705643485000003</v>
      </c>
      <c r="N19" s="34">
        <f t="shared" si="4"/>
        <v>0</v>
      </c>
      <c r="O19" s="34">
        <f t="shared" si="5"/>
        <v>52.640722621500004</v>
      </c>
      <c r="P19" s="34">
        <f t="shared" si="6"/>
        <v>0</v>
      </c>
      <c r="Q19" s="34">
        <f t="shared" si="7"/>
        <v>52.640722621500004</v>
      </c>
      <c r="R19" s="43"/>
      <c r="S19" s="41">
        <f t="shared" si="8"/>
        <v>-2098.6692773784998</v>
      </c>
      <c r="T19" s="14">
        <f t="shared" si="26"/>
        <v>15</v>
      </c>
      <c r="U19" s="14">
        <v>276</v>
      </c>
      <c r="V19" s="1" t="s">
        <v>76</v>
      </c>
      <c r="W19" s="42">
        <v>44412</v>
      </c>
      <c r="X19" s="50">
        <v>14293.27</v>
      </c>
      <c r="Y19" s="41">
        <f t="shared" si="9"/>
        <v>22.479999999999563</v>
      </c>
      <c r="Z19" s="46">
        <v>19.27</v>
      </c>
      <c r="AA19" s="46">
        <f>Z19</f>
        <v>19.27</v>
      </c>
      <c r="AB19" s="46">
        <f t="shared" si="10"/>
        <v>0</v>
      </c>
      <c r="AC19" s="41">
        <f t="shared" si="11"/>
        <v>38.154600000000002</v>
      </c>
      <c r="AD19" s="41">
        <f t="shared" si="12"/>
        <v>0</v>
      </c>
      <c r="AE19" s="41">
        <f t="shared" si="13"/>
        <v>38.154600000000002</v>
      </c>
      <c r="AF19" s="43"/>
      <c r="AG19" s="41">
        <f t="shared" si="14"/>
        <v>-2060.5146773785</v>
      </c>
      <c r="AH19" s="68">
        <f t="shared" si="27"/>
        <v>15</v>
      </c>
      <c r="AI19" s="68">
        <v>276</v>
      </c>
      <c r="AJ19" s="76" t="s">
        <v>76</v>
      </c>
      <c r="AK19" s="70">
        <v>44445</v>
      </c>
      <c r="AL19" s="80">
        <v>14297.19</v>
      </c>
      <c r="AM19" s="72">
        <f t="shared" si="15"/>
        <v>3.9200000000000728</v>
      </c>
      <c r="AN19" s="72">
        <f t="shared" si="16"/>
        <v>4.238715600000079</v>
      </c>
      <c r="AO19" s="73">
        <f t="shared" si="17"/>
        <v>13.563889920000253</v>
      </c>
      <c r="AP19" s="74"/>
      <c r="AQ19" s="72">
        <f t="shared" si="0"/>
        <v>-2046.9507874584997</v>
      </c>
      <c r="AR19" s="68">
        <f t="shared" si="28"/>
        <v>15</v>
      </c>
      <c r="AS19" s="68">
        <v>276</v>
      </c>
      <c r="AT19" s="76" t="s">
        <v>76</v>
      </c>
      <c r="AU19" s="70">
        <v>44469</v>
      </c>
      <c r="AV19" s="81">
        <v>14323.76</v>
      </c>
      <c r="AW19" s="72">
        <f t="shared" si="18"/>
        <v>26.569999999999709</v>
      </c>
      <c r="AX19" s="72">
        <f t="shared" si="19"/>
        <v>32.788708499999643</v>
      </c>
      <c r="AY19" s="73">
        <f t="shared" si="20"/>
        <v>104.92386719999887</v>
      </c>
      <c r="AZ19" s="74"/>
      <c r="BA19" s="72">
        <f t="shared" si="1"/>
        <v>-1942.0269202585009</v>
      </c>
      <c r="BB19" s="68">
        <f t="shared" si="29"/>
        <v>15</v>
      </c>
      <c r="BC19" s="68">
        <v>276</v>
      </c>
      <c r="BD19" s="68">
        <v>2795352</v>
      </c>
      <c r="BE19" s="76" t="s">
        <v>76</v>
      </c>
      <c r="BF19" s="70">
        <v>44500</v>
      </c>
      <c r="BG19" s="81">
        <v>14329.01</v>
      </c>
      <c r="BH19" s="72">
        <f t="shared" si="31"/>
        <v>5.25</v>
      </c>
      <c r="BI19" s="72">
        <f t="shared" si="22"/>
        <v>6.3594982499999997</v>
      </c>
      <c r="BJ19" s="73">
        <f t="shared" si="23"/>
        <v>20.350394399999999</v>
      </c>
      <c r="BK19" s="74">
        <v>-2150</v>
      </c>
      <c r="BL19" s="72">
        <f t="shared" si="2"/>
        <v>228.32347414149899</v>
      </c>
    </row>
    <row r="20" spans="1:64" ht="19.5" customHeight="1">
      <c r="A20" s="13">
        <f t="shared" si="24"/>
        <v>16</v>
      </c>
      <c r="B20" s="14">
        <v>312</v>
      </c>
      <c r="C20" s="1" t="s">
        <v>20</v>
      </c>
      <c r="D20" s="20">
        <v>8483.99</v>
      </c>
      <c r="E20" s="19">
        <v>-806.21</v>
      </c>
      <c r="F20" s="13">
        <f t="shared" si="25"/>
        <v>16</v>
      </c>
      <c r="G20" s="14">
        <v>312</v>
      </c>
      <c r="H20" s="26" t="s">
        <v>20</v>
      </c>
      <c r="I20" s="27">
        <v>44377</v>
      </c>
      <c r="J20" s="30">
        <v>8516.6200000000008</v>
      </c>
      <c r="K20" s="24">
        <v>32.630000000000003</v>
      </c>
      <c r="L20" s="34">
        <f t="shared" si="3"/>
        <v>39.068070307500008</v>
      </c>
      <c r="M20" s="34">
        <f>L20</f>
        <v>39.068070307500008</v>
      </c>
      <c r="N20" s="34">
        <f t="shared" si="4"/>
        <v>0</v>
      </c>
      <c r="O20" s="34">
        <f t="shared" si="5"/>
        <v>74.229333584250014</v>
      </c>
      <c r="P20" s="34">
        <f t="shared" si="6"/>
        <v>0</v>
      </c>
      <c r="Q20" s="34">
        <f t="shared" si="7"/>
        <v>74.229333584250014</v>
      </c>
      <c r="R20" s="43"/>
      <c r="S20" s="41">
        <f t="shared" si="8"/>
        <v>-731.98066641574997</v>
      </c>
      <c r="T20" s="14">
        <f t="shared" si="26"/>
        <v>16</v>
      </c>
      <c r="U20" s="14">
        <v>312</v>
      </c>
      <c r="V20" s="1" t="s">
        <v>20</v>
      </c>
      <c r="W20" s="42">
        <v>44412</v>
      </c>
      <c r="X20" s="50">
        <v>8533.7199999999993</v>
      </c>
      <c r="Y20" s="41">
        <f t="shared" si="9"/>
        <v>17.099999999998545</v>
      </c>
      <c r="Z20" s="46">
        <v>14.66</v>
      </c>
      <c r="AA20" s="46">
        <f t="shared" ref="AA20:AA25" si="32">Z20</f>
        <v>14.66</v>
      </c>
      <c r="AB20" s="46">
        <f t="shared" si="10"/>
        <v>0</v>
      </c>
      <c r="AC20" s="41">
        <f t="shared" si="11"/>
        <v>29.026800000000001</v>
      </c>
      <c r="AD20" s="41">
        <f t="shared" si="12"/>
        <v>0</v>
      </c>
      <c r="AE20" s="41">
        <f t="shared" si="13"/>
        <v>29.026800000000001</v>
      </c>
      <c r="AF20" s="43"/>
      <c r="AG20" s="41">
        <f t="shared" si="14"/>
        <v>-702.95386641574999</v>
      </c>
      <c r="AH20" s="68">
        <f t="shared" si="27"/>
        <v>16</v>
      </c>
      <c r="AI20" s="68">
        <v>312</v>
      </c>
      <c r="AJ20" s="76" t="s">
        <v>20</v>
      </c>
      <c r="AK20" s="70">
        <v>44445</v>
      </c>
      <c r="AL20" s="80">
        <v>8577.25</v>
      </c>
      <c r="AM20" s="72">
        <f t="shared" si="15"/>
        <v>43.530000000000655</v>
      </c>
      <c r="AN20" s="72">
        <f t="shared" si="16"/>
        <v>47.069206650000709</v>
      </c>
      <c r="AO20" s="73">
        <f t="shared" si="17"/>
        <v>150.62146128000228</v>
      </c>
      <c r="AP20" s="74">
        <v>2000</v>
      </c>
      <c r="AQ20" s="72">
        <f t="shared" si="0"/>
        <v>-2552.3324051357476</v>
      </c>
      <c r="AR20" s="68">
        <f t="shared" si="28"/>
        <v>16</v>
      </c>
      <c r="AS20" s="68">
        <v>312</v>
      </c>
      <c r="AT20" s="76" t="s">
        <v>20</v>
      </c>
      <c r="AU20" s="70">
        <v>44469</v>
      </c>
      <c r="AV20" s="81">
        <v>8625.09</v>
      </c>
      <c r="AW20" s="72">
        <f t="shared" si="18"/>
        <v>47.840000000000146</v>
      </c>
      <c r="AX20" s="72">
        <f t="shared" si="19"/>
        <v>59.036952000000184</v>
      </c>
      <c r="AY20" s="73">
        <f t="shared" si="20"/>
        <v>188.91824640000061</v>
      </c>
      <c r="AZ20" s="74"/>
      <c r="BA20" s="72">
        <f t="shared" si="1"/>
        <v>-2363.4141587357472</v>
      </c>
      <c r="BB20" s="68">
        <f t="shared" si="29"/>
        <v>16</v>
      </c>
      <c r="BC20" s="68">
        <v>312</v>
      </c>
      <c r="BD20" s="68">
        <v>2556448</v>
      </c>
      <c r="BE20" s="76" t="s">
        <v>20</v>
      </c>
      <c r="BF20" s="70">
        <v>44500</v>
      </c>
      <c r="BG20" s="81">
        <v>8638.7099999999991</v>
      </c>
      <c r="BH20" s="72">
        <f t="shared" si="31"/>
        <v>13.619999999998981</v>
      </c>
      <c r="BI20" s="72">
        <f t="shared" si="22"/>
        <v>16.498355459998766</v>
      </c>
      <c r="BJ20" s="73">
        <f t="shared" si="23"/>
        <v>52.794737471996058</v>
      </c>
      <c r="BK20" s="74"/>
      <c r="BL20" s="72">
        <f t="shared" si="2"/>
        <v>-2310.6194212637511</v>
      </c>
    </row>
    <row r="21" spans="1:64" ht="19.5" customHeight="1">
      <c r="A21" s="13">
        <f t="shared" si="24"/>
        <v>17</v>
      </c>
      <c r="B21" s="14">
        <v>314</v>
      </c>
      <c r="C21" s="1" t="s">
        <v>21</v>
      </c>
      <c r="D21" s="20">
        <v>602.20000000000005</v>
      </c>
      <c r="E21" s="19">
        <v>403.76</v>
      </c>
      <c r="F21" s="13">
        <f t="shared" si="25"/>
        <v>17</v>
      </c>
      <c r="G21" s="14">
        <v>314</v>
      </c>
      <c r="H21" s="26" t="s">
        <v>21</v>
      </c>
      <c r="I21" s="27">
        <v>44377</v>
      </c>
      <c r="J21" s="30">
        <v>654.61</v>
      </c>
      <c r="K21" s="24">
        <v>52.41</v>
      </c>
      <c r="L21" s="34">
        <f t="shared" si="3"/>
        <v>62.750768152500001</v>
      </c>
      <c r="M21" s="34">
        <f>L21</f>
        <v>62.750768152500001</v>
      </c>
      <c r="N21" s="34">
        <f t="shared" si="4"/>
        <v>0</v>
      </c>
      <c r="O21" s="34">
        <f t="shared" si="5"/>
        <v>119.22645948975</v>
      </c>
      <c r="P21" s="34">
        <f t="shared" si="6"/>
        <v>0</v>
      </c>
      <c r="Q21" s="34">
        <f t="shared" si="7"/>
        <v>119.22645948975</v>
      </c>
      <c r="R21" s="43"/>
      <c r="S21" s="41">
        <f t="shared" si="8"/>
        <v>522.98645948975002</v>
      </c>
      <c r="T21" s="14">
        <f t="shared" si="26"/>
        <v>17</v>
      </c>
      <c r="U21" s="14">
        <v>314</v>
      </c>
      <c r="V21" s="1" t="s">
        <v>21</v>
      </c>
      <c r="W21" s="42">
        <v>44412</v>
      </c>
      <c r="X21" s="49">
        <v>734.15</v>
      </c>
      <c r="Y21" s="41">
        <f t="shared" si="9"/>
        <v>79.539999999999964</v>
      </c>
      <c r="Z21" s="46">
        <v>68.180000000000007</v>
      </c>
      <c r="AA21" s="46">
        <f t="shared" si="32"/>
        <v>68.180000000000007</v>
      </c>
      <c r="AB21" s="46">
        <f t="shared" si="10"/>
        <v>0</v>
      </c>
      <c r="AC21" s="41">
        <f t="shared" si="11"/>
        <v>134.99640000000002</v>
      </c>
      <c r="AD21" s="41">
        <f t="shared" si="12"/>
        <v>0</v>
      </c>
      <c r="AE21" s="41">
        <f t="shared" si="13"/>
        <v>134.99640000000002</v>
      </c>
      <c r="AF21" s="43">
        <v>600</v>
      </c>
      <c r="AG21" s="41">
        <f t="shared" si="14"/>
        <v>57.982859489750012</v>
      </c>
      <c r="AH21" s="68">
        <f t="shared" si="27"/>
        <v>17</v>
      </c>
      <c r="AI21" s="68">
        <v>314</v>
      </c>
      <c r="AJ21" s="76" t="s">
        <v>21</v>
      </c>
      <c r="AK21" s="70">
        <v>44445</v>
      </c>
      <c r="AL21" s="77">
        <v>800.11</v>
      </c>
      <c r="AM21" s="72">
        <f t="shared" si="15"/>
        <v>65.960000000000036</v>
      </c>
      <c r="AN21" s="72">
        <f t="shared" si="16"/>
        <v>71.322877800000043</v>
      </c>
      <c r="AO21" s="73">
        <f t="shared" si="17"/>
        <v>228.23320896000016</v>
      </c>
      <c r="AP21" s="74"/>
      <c r="AQ21" s="72">
        <f t="shared" si="0"/>
        <v>286.2160684497502</v>
      </c>
      <c r="AR21" s="68">
        <f t="shared" si="28"/>
        <v>17</v>
      </c>
      <c r="AS21" s="68">
        <v>314</v>
      </c>
      <c r="AT21" s="76" t="s">
        <v>21</v>
      </c>
      <c r="AU21" s="70">
        <v>44469</v>
      </c>
      <c r="AV21" s="78">
        <v>828.96</v>
      </c>
      <c r="AW21" s="72">
        <f t="shared" si="18"/>
        <v>28.850000000000023</v>
      </c>
      <c r="AX21" s="72">
        <f t="shared" si="19"/>
        <v>35.602342500000027</v>
      </c>
      <c r="AY21" s="73">
        <f t="shared" si="20"/>
        <v>113.92749600000009</v>
      </c>
      <c r="AZ21" s="74"/>
      <c r="BA21" s="72">
        <f t="shared" si="1"/>
        <v>400.14356444975027</v>
      </c>
      <c r="BB21" s="68">
        <f t="shared" si="29"/>
        <v>17</v>
      </c>
      <c r="BC21" s="68">
        <v>314</v>
      </c>
      <c r="BD21" s="68">
        <v>3896065</v>
      </c>
      <c r="BE21" s="76" t="s">
        <v>21</v>
      </c>
      <c r="BF21" s="70">
        <v>44500</v>
      </c>
      <c r="BG21" s="78">
        <v>831.61</v>
      </c>
      <c r="BH21" s="72">
        <f t="shared" si="31"/>
        <v>2.6499999999999773</v>
      </c>
      <c r="BI21" s="72">
        <f t="shared" si="22"/>
        <v>3.2100324499999724</v>
      </c>
      <c r="BJ21" s="73">
        <f t="shared" si="23"/>
        <v>10.272103839999913</v>
      </c>
      <c r="BK21" s="74"/>
      <c r="BL21" s="72">
        <f t="shared" si="2"/>
        <v>410.41566828975016</v>
      </c>
    </row>
    <row r="22" spans="1:64" ht="19.5" customHeight="1">
      <c r="A22" s="13">
        <f t="shared" si="24"/>
        <v>18</v>
      </c>
      <c r="B22" s="14">
        <v>316</v>
      </c>
      <c r="C22" s="1" t="s">
        <v>22</v>
      </c>
      <c r="D22" s="20">
        <v>2014.3600000000001</v>
      </c>
      <c r="E22" s="19">
        <v>-656.67</v>
      </c>
      <c r="F22" s="13">
        <f t="shared" si="25"/>
        <v>18</v>
      </c>
      <c r="G22" s="14">
        <v>316</v>
      </c>
      <c r="H22" s="26" t="s">
        <v>22</v>
      </c>
      <c r="I22" s="27">
        <v>44377</v>
      </c>
      <c r="J22" s="30">
        <v>2084.9899999999998</v>
      </c>
      <c r="K22" s="24">
        <v>70.63</v>
      </c>
      <c r="L22" s="34">
        <f t="shared" si="3"/>
        <v>84.565669807500001</v>
      </c>
      <c r="M22" s="34">
        <f>L22</f>
        <v>84.565669807500001</v>
      </c>
      <c r="N22" s="34">
        <f t="shared" si="4"/>
        <v>0</v>
      </c>
      <c r="O22" s="34">
        <f t="shared" si="5"/>
        <v>160.67477263424999</v>
      </c>
      <c r="P22" s="34">
        <f t="shared" si="6"/>
        <v>0</v>
      </c>
      <c r="Q22" s="34">
        <f t="shared" si="7"/>
        <v>160.67477263424999</v>
      </c>
      <c r="R22" s="43"/>
      <c r="S22" s="41">
        <f t="shared" si="8"/>
        <v>-495.99522736575</v>
      </c>
      <c r="T22" s="14">
        <f t="shared" si="26"/>
        <v>18</v>
      </c>
      <c r="U22" s="14">
        <v>316</v>
      </c>
      <c r="V22" s="1" t="s">
        <v>22</v>
      </c>
      <c r="W22" s="42">
        <v>44412</v>
      </c>
      <c r="X22" s="50">
        <v>2160.61</v>
      </c>
      <c r="Y22" s="41">
        <f t="shared" si="9"/>
        <v>75.620000000000346</v>
      </c>
      <c r="Z22" s="46">
        <v>64.819999999999993</v>
      </c>
      <c r="AA22" s="46">
        <f t="shared" si="32"/>
        <v>64.819999999999993</v>
      </c>
      <c r="AB22" s="46">
        <f t="shared" si="10"/>
        <v>0</v>
      </c>
      <c r="AC22" s="41">
        <f t="shared" si="11"/>
        <v>128.34359999999998</v>
      </c>
      <c r="AD22" s="41">
        <f t="shared" si="12"/>
        <v>0</v>
      </c>
      <c r="AE22" s="41">
        <f t="shared" si="13"/>
        <v>128.34359999999998</v>
      </c>
      <c r="AF22" s="43"/>
      <c r="AG22" s="41">
        <f t="shared" si="14"/>
        <v>-367.65162736575002</v>
      </c>
      <c r="AH22" s="68">
        <f t="shared" si="27"/>
        <v>18</v>
      </c>
      <c r="AI22" s="68">
        <v>316</v>
      </c>
      <c r="AJ22" s="76" t="s">
        <v>22</v>
      </c>
      <c r="AK22" s="70">
        <v>44445</v>
      </c>
      <c r="AL22" s="80">
        <v>2229.04</v>
      </c>
      <c r="AM22" s="72">
        <f t="shared" si="15"/>
        <v>68.429999999999836</v>
      </c>
      <c r="AN22" s="72">
        <f t="shared" si="16"/>
        <v>73.993701149999822</v>
      </c>
      <c r="AO22" s="73">
        <f t="shared" si="17"/>
        <v>236.77984367999943</v>
      </c>
      <c r="AP22" s="74"/>
      <c r="AQ22" s="72">
        <f t="shared" si="0"/>
        <v>-130.87178368575059</v>
      </c>
      <c r="AR22" s="68">
        <f t="shared" si="28"/>
        <v>18</v>
      </c>
      <c r="AS22" s="68">
        <v>316</v>
      </c>
      <c r="AT22" s="76" t="s">
        <v>22</v>
      </c>
      <c r="AU22" s="70">
        <v>44469</v>
      </c>
      <c r="AV22" s="81">
        <v>2285.69</v>
      </c>
      <c r="AW22" s="72">
        <f t="shared" si="18"/>
        <v>56.650000000000091</v>
      </c>
      <c r="AX22" s="72">
        <f t="shared" si="19"/>
        <v>69.90893250000012</v>
      </c>
      <c r="AY22" s="73">
        <f t="shared" si="20"/>
        <v>223.7085840000004</v>
      </c>
      <c r="AZ22" s="74"/>
      <c r="BA22" s="72">
        <f t="shared" si="1"/>
        <v>92.836800314249814</v>
      </c>
      <c r="BB22" s="68">
        <f t="shared" si="29"/>
        <v>18</v>
      </c>
      <c r="BC22" s="68">
        <v>316</v>
      </c>
      <c r="BD22" s="68">
        <v>2816948</v>
      </c>
      <c r="BE22" s="76" t="s">
        <v>22</v>
      </c>
      <c r="BF22" s="70">
        <v>44500</v>
      </c>
      <c r="BG22" s="81">
        <v>2311.25</v>
      </c>
      <c r="BH22" s="72">
        <f t="shared" si="31"/>
        <v>25.559999999999945</v>
      </c>
      <c r="BI22" s="72">
        <f t="shared" si="22"/>
        <v>30.961671479999932</v>
      </c>
      <c r="BJ22" s="73">
        <f t="shared" si="23"/>
        <v>99.077348735999792</v>
      </c>
      <c r="BK22" s="74">
        <v>2000</v>
      </c>
      <c r="BL22" s="72">
        <f t="shared" si="2"/>
        <v>-1808.0858509497505</v>
      </c>
    </row>
    <row r="23" spans="1:64" ht="19.5" customHeight="1">
      <c r="A23" s="13">
        <f t="shared" si="24"/>
        <v>19</v>
      </c>
      <c r="B23" s="14">
        <v>317</v>
      </c>
      <c r="C23" s="1" t="s">
        <v>23</v>
      </c>
      <c r="D23" s="20">
        <v>94394.430000000008</v>
      </c>
      <c r="E23" s="19">
        <v>4359.7299999999996</v>
      </c>
      <c r="F23" s="13">
        <f t="shared" si="25"/>
        <v>19</v>
      </c>
      <c r="G23" s="14">
        <v>317</v>
      </c>
      <c r="H23" s="1" t="s">
        <v>62</v>
      </c>
      <c r="I23" s="27">
        <v>44377</v>
      </c>
      <c r="J23" s="30">
        <v>94549.33</v>
      </c>
      <c r="K23" s="24">
        <v>154.9</v>
      </c>
      <c r="L23" s="34">
        <f t="shared" si="3"/>
        <v>185.46258322500003</v>
      </c>
      <c r="M23" s="24">
        <v>110</v>
      </c>
      <c r="N23" s="34">
        <f t="shared" si="4"/>
        <v>75.462583225000031</v>
      </c>
      <c r="O23" s="34">
        <f t="shared" si="5"/>
        <v>209</v>
      </c>
      <c r="P23" s="34">
        <f t="shared" si="6"/>
        <v>191.18294534887306</v>
      </c>
      <c r="Q23" s="34">
        <f t="shared" si="7"/>
        <v>400.18294534887309</v>
      </c>
      <c r="R23" s="43"/>
      <c r="S23" s="41">
        <f t="shared" si="8"/>
        <v>4759.9129453488731</v>
      </c>
      <c r="T23" s="14">
        <f t="shared" si="26"/>
        <v>19</v>
      </c>
      <c r="U23" s="14">
        <v>317</v>
      </c>
      <c r="V23" s="1" t="s">
        <v>62</v>
      </c>
      <c r="W23" s="42">
        <v>44412</v>
      </c>
      <c r="X23" s="50">
        <v>94638.399999999994</v>
      </c>
      <c r="Y23" s="41">
        <f t="shared" si="9"/>
        <v>89.069999999992433</v>
      </c>
      <c r="Z23" s="46">
        <v>76.349999999999994</v>
      </c>
      <c r="AA23" s="46">
        <f t="shared" si="32"/>
        <v>76.349999999999994</v>
      </c>
      <c r="AB23" s="46">
        <f t="shared" si="10"/>
        <v>0</v>
      </c>
      <c r="AC23" s="41">
        <f t="shared" si="11"/>
        <v>151.17299999999997</v>
      </c>
      <c r="AD23" s="41">
        <f t="shared" si="12"/>
        <v>0</v>
      </c>
      <c r="AE23" s="41">
        <f t="shared" si="13"/>
        <v>151.17299999999997</v>
      </c>
      <c r="AF23" s="43"/>
      <c r="AG23" s="41">
        <f t="shared" si="14"/>
        <v>4911.0859453488729</v>
      </c>
      <c r="AH23" s="68">
        <f t="shared" si="27"/>
        <v>19</v>
      </c>
      <c r="AI23" s="68">
        <v>317</v>
      </c>
      <c r="AJ23" s="76" t="s">
        <v>62</v>
      </c>
      <c r="AK23" s="70">
        <v>44445</v>
      </c>
      <c r="AL23" s="80">
        <v>94784.85</v>
      </c>
      <c r="AM23" s="72">
        <f t="shared" si="15"/>
        <v>146.45000000001164</v>
      </c>
      <c r="AN23" s="72">
        <f t="shared" si="16"/>
        <v>158.35711725001258</v>
      </c>
      <c r="AO23" s="73">
        <f t="shared" si="17"/>
        <v>506.74277520004028</v>
      </c>
      <c r="AP23" s="74"/>
      <c r="AQ23" s="72">
        <f t="shared" si="0"/>
        <v>5417.8287205489132</v>
      </c>
      <c r="AR23" s="68">
        <f t="shared" si="28"/>
        <v>19</v>
      </c>
      <c r="AS23" s="68">
        <v>317</v>
      </c>
      <c r="AT23" s="76" t="s">
        <v>62</v>
      </c>
      <c r="AU23" s="70">
        <v>44469</v>
      </c>
      <c r="AV23" s="81">
        <v>95275.44</v>
      </c>
      <c r="AW23" s="72">
        <f t="shared" si="18"/>
        <v>490.58999999999651</v>
      </c>
      <c r="AX23" s="72">
        <f t="shared" si="19"/>
        <v>605.41258949999576</v>
      </c>
      <c r="AY23" s="73">
        <f t="shared" si="20"/>
        <v>1937.3202863999866</v>
      </c>
      <c r="AZ23" s="74">
        <v>5000</v>
      </c>
      <c r="BA23" s="72">
        <f t="shared" si="1"/>
        <v>2355.1490069489</v>
      </c>
      <c r="BB23" s="68">
        <f t="shared" si="29"/>
        <v>19</v>
      </c>
      <c r="BC23" s="68">
        <v>317</v>
      </c>
      <c r="BD23" s="68">
        <v>2769820</v>
      </c>
      <c r="BE23" s="76" t="s">
        <v>62</v>
      </c>
      <c r="BF23" s="70">
        <v>44500</v>
      </c>
      <c r="BG23" s="81">
        <v>95862.49</v>
      </c>
      <c r="BH23" s="72">
        <f t="shared" si="31"/>
        <v>587.05000000000291</v>
      </c>
      <c r="BI23" s="72">
        <f t="shared" si="22"/>
        <v>711.11303765000355</v>
      </c>
      <c r="BJ23" s="73">
        <f t="shared" si="23"/>
        <v>2275.5617204800114</v>
      </c>
      <c r="BK23" s="74"/>
      <c r="BL23" s="72">
        <f t="shared" si="2"/>
        <v>4630.7107274289119</v>
      </c>
    </row>
    <row r="24" spans="1:64" ht="19.5" customHeight="1">
      <c r="A24" s="13">
        <f t="shared" si="24"/>
        <v>20</v>
      </c>
      <c r="B24" s="14">
        <v>326</v>
      </c>
      <c r="C24" s="1" t="s">
        <v>24</v>
      </c>
      <c r="D24" s="20">
        <v>1022.85</v>
      </c>
      <c r="E24" s="19">
        <v>-314.51</v>
      </c>
      <c r="F24" s="13">
        <f t="shared" si="25"/>
        <v>20</v>
      </c>
      <c r="G24" s="14">
        <v>326</v>
      </c>
      <c r="H24" s="26" t="s">
        <v>24</v>
      </c>
      <c r="I24" s="27">
        <v>44377</v>
      </c>
      <c r="J24" s="30">
        <v>1023.3</v>
      </c>
      <c r="K24" s="24">
        <v>0.45</v>
      </c>
      <c r="L24" s="34">
        <f t="shared" si="3"/>
        <v>0.53878736250000003</v>
      </c>
      <c r="M24" s="34">
        <f>L24</f>
        <v>0.53878736250000003</v>
      </c>
      <c r="N24" s="34">
        <f t="shared" si="4"/>
        <v>0</v>
      </c>
      <c r="O24" s="34">
        <f t="shared" si="5"/>
        <v>1.0236959887500001</v>
      </c>
      <c r="P24" s="34">
        <f t="shared" si="6"/>
        <v>0</v>
      </c>
      <c r="Q24" s="34">
        <f t="shared" si="7"/>
        <v>1.0236959887500001</v>
      </c>
      <c r="R24" s="43">
        <v>500</v>
      </c>
      <c r="S24" s="41">
        <f t="shared" si="8"/>
        <v>-813.48630401125001</v>
      </c>
      <c r="T24" s="14">
        <f t="shared" si="26"/>
        <v>20</v>
      </c>
      <c r="U24" s="14">
        <v>326</v>
      </c>
      <c r="V24" s="1" t="s">
        <v>87</v>
      </c>
      <c r="W24" s="42">
        <v>44412</v>
      </c>
      <c r="X24" s="50">
        <v>1023.31</v>
      </c>
      <c r="Y24" s="41">
        <f t="shared" si="9"/>
        <v>9.9999999999909051E-3</v>
      </c>
      <c r="Z24" s="46">
        <v>0.01</v>
      </c>
      <c r="AA24" s="46">
        <f t="shared" si="32"/>
        <v>0.01</v>
      </c>
      <c r="AB24" s="46">
        <f t="shared" si="10"/>
        <v>0</v>
      </c>
      <c r="AC24" s="41">
        <f t="shared" si="11"/>
        <v>1.9800000000000002E-2</v>
      </c>
      <c r="AD24" s="41">
        <f t="shared" si="12"/>
        <v>0</v>
      </c>
      <c r="AE24" s="41">
        <f t="shared" si="13"/>
        <v>1.9800000000000002E-2</v>
      </c>
      <c r="AF24" s="43"/>
      <c r="AG24" s="41">
        <f t="shared" si="14"/>
        <v>-813.46650401124998</v>
      </c>
      <c r="AH24" s="68">
        <f t="shared" si="27"/>
        <v>20</v>
      </c>
      <c r="AI24" s="68">
        <v>326</v>
      </c>
      <c r="AJ24" s="76" t="s">
        <v>75</v>
      </c>
      <c r="AK24" s="70">
        <v>44445</v>
      </c>
      <c r="AL24" s="80">
        <v>1023.77</v>
      </c>
      <c r="AM24" s="72">
        <f t="shared" si="15"/>
        <v>0.46000000000003638</v>
      </c>
      <c r="AN24" s="72">
        <f t="shared" si="16"/>
        <v>0.49740030000003932</v>
      </c>
      <c r="AO24" s="73">
        <f t="shared" si="17"/>
        <v>1.5916809600001258</v>
      </c>
      <c r="AP24" s="74"/>
      <c r="AQ24" s="72">
        <f t="shared" si="0"/>
        <v>-811.8748230512499</v>
      </c>
      <c r="AR24" s="68">
        <f t="shared" si="28"/>
        <v>20</v>
      </c>
      <c r="AS24" s="68">
        <v>326</v>
      </c>
      <c r="AT24" s="76" t="s">
        <v>75</v>
      </c>
      <c r="AU24" s="70">
        <v>44469</v>
      </c>
      <c r="AV24" s="81">
        <v>1023.77</v>
      </c>
      <c r="AW24" s="72">
        <f t="shared" si="18"/>
        <v>0</v>
      </c>
      <c r="AX24" s="72">
        <f t="shared" si="19"/>
        <v>0</v>
      </c>
      <c r="AY24" s="73">
        <f t="shared" si="20"/>
        <v>0</v>
      </c>
      <c r="AZ24" s="74"/>
      <c r="BA24" s="72">
        <f t="shared" si="1"/>
        <v>-811.8748230512499</v>
      </c>
      <c r="BB24" s="68">
        <f t="shared" si="29"/>
        <v>20</v>
      </c>
      <c r="BC24" s="68">
        <v>326</v>
      </c>
      <c r="BD24" s="68">
        <v>2815429</v>
      </c>
      <c r="BE24" s="76" t="s">
        <v>75</v>
      </c>
      <c r="BF24" s="70">
        <v>44500</v>
      </c>
      <c r="BG24" s="81">
        <v>1023.77</v>
      </c>
      <c r="BH24" s="72">
        <f t="shared" si="31"/>
        <v>0</v>
      </c>
      <c r="BI24" s="72">
        <f t="shared" si="22"/>
        <v>0</v>
      </c>
      <c r="BJ24" s="73">
        <f t="shared" si="23"/>
        <v>0</v>
      </c>
      <c r="BK24" s="74"/>
      <c r="BL24" s="72">
        <f t="shared" si="2"/>
        <v>-811.8748230512499</v>
      </c>
    </row>
    <row r="25" spans="1:64" ht="19.5" customHeight="1">
      <c r="A25" s="13">
        <f t="shared" si="24"/>
        <v>21</v>
      </c>
      <c r="B25" s="14">
        <v>345</v>
      </c>
      <c r="C25" s="1" t="s">
        <v>25</v>
      </c>
      <c r="D25" s="20">
        <v>1855.15</v>
      </c>
      <c r="E25" s="19">
        <v>23.82</v>
      </c>
      <c r="F25" s="13">
        <f t="shared" si="25"/>
        <v>21</v>
      </c>
      <c r="G25" s="14">
        <v>345</v>
      </c>
      <c r="H25" s="26" t="s">
        <v>25</v>
      </c>
      <c r="I25" s="27">
        <v>44377</v>
      </c>
      <c r="J25" s="30">
        <v>1855.15</v>
      </c>
      <c r="K25" s="24">
        <v>0</v>
      </c>
      <c r="L25" s="34">
        <f t="shared" si="3"/>
        <v>0</v>
      </c>
      <c r="M25" s="34">
        <f t="shared" ref="M25:M26" si="33">L25</f>
        <v>0</v>
      </c>
      <c r="N25" s="34">
        <f t="shared" si="4"/>
        <v>0</v>
      </c>
      <c r="O25" s="34">
        <f t="shared" si="5"/>
        <v>0</v>
      </c>
      <c r="P25" s="34">
        <f t="shared" si="6"/>
        <v>0</v>
      </c>
      <c r="Q25" s="34">
        <f t="shared" si="7"/>
        <v>0</v>
      </c>
      <c r="R25" s="43"/>
      <c r="S25" s="41">
        <f t="shared" si="8"/>
        <v>23.82</v>
      </c>
      <c r="T25" s="14">
        <f t="shared" si="26"/>
        <v>21</v>
      </c>
      <c r="U25" s="14">
        <v>345</v>
      </c>
      <c r="V25" s="1" t="s">
        <v>25</v>
      </c>
      <c r="W25" s="42">
        <v>44412</v>
      </c>
      <c r="X25" s="50">
        <v>1855.2</v>
      </c>
      <c r="Y25" s="41">
        <f t="shared" si="9"/>
        <v>4.9999999999954525E-2</v>
      </c>
      <c r="Z25" s="46">
        <v>0.04</v>
      </c>
      <c r="AA25" s="46">
        <f t="shared" si="32"/>
        <v>0.04</v>
      </c>
      <c r="AB25" s="46">
        <f t="shared" si="10"/>
        <v>0</v>
      </c>
      <c r="AC25" s="41">
        <f t="shared" si="11"/>
        <v>7.9200000000000007E-2</v>
      </c>
      <c r="AD25" s="41">
        <f t="shared" si="12"/>
        <v>0</v>
      </c>
      <c r="AE25" s="41">
        <f t="shared" si="13"/>
        <v>7.9200000000000007E-2</v>
      </c>
      <c r="AF25" s="43"/>
      <c r="AG25" s="41">
        <f t="shared" si="14"/>
        <v>23.8992</v>
      </c>
      <c r="AH25" s="68">
        <f t="shared" si="27"/>
        <v>21</v>
      </c>
      <c r="AI25" s="68">
        <v>345</v>
      </c>
      <c r="AJ25" s="76" t="s">
        <v>25</v>
      </c>
      <c r="AK25" s="70">
        <v>44445</v>
      </c>
      <c r="AL25" s="80">
        <v>1855.77</v>
      </c>
      <c r="AM25" s="72">
        <f t="shared" si="15"/>
        <v>0.56999999999993634</v>
      </c>
      <c r="AN25" s="72">
        <f t="shared" si="16"/>
        <v>0.61634384999993108</v>
      </c>
      <c r="AO25" s="73">
        <f t="shared" si="17"/>
        <v>1.9723003199997795</v>
      </c>
      <c r="AP25" s="74"/>
      <c r="AQ25" s="72">
        <f t="shared" si="0"/>
        <v>25.871500319999779</v>
      </c>
      <c r="AR25" s="68">
        <f t="shared" si="28"/>
        <v>21</v>
      </c>
      <c r="AS25" s="68">
        <v>345</v>
      </c>
      <c r="AT25" s="76" t="s">
        <v>25</v>
      </c>
      <c r="AU25" s="70">
        <v>44469</v>
      </c>
      <c r="AV25" s="81">
        <v>1855.31</v>
      </c>
      <c r="AW25" s="72">
        <f t="shared" si="18"/>
        <v>-0.46000000000003638</v>
      </c>
      <c r="AX25" s="72">
        <f t="shared" si="19"/>
        <v>-0.56766300000004488</v>
      </c>
      <c r="AY25" s="73">
        <f t="shared" si="20"/>
        <v>-1.8165216000001436</v>
      </c>
      <c r="AZ25" s="74"/>
      <c r="BA25" s="72">
        <f t="shared" si="1"/>
        <v>24.054978719999635</v>
      </c>
      <c r="BB25" s="68">
        <f t="shared" si="29"/>
        <v>21</v>
      </c>
      <c r="BC25" s="68">
        <v>345</v>
      </c>
      <c r="BD25" s="68">
        <v>2807848</v>
      </c>
      <c r="BE25" s="76" t="s">
        <v>25</v>
      </c>
      <c r="BF25" s="70">
        <v>44500</v>
      </c>
      <c r="BG25" s="81">
        <v>1855.32</v>
      </c>
      <c r="BH25" s="72">
        <f t="shared" si="31"/>
        <v>9.9999999999909051E-3</v>
      </c>
      <c r="BI25" s="72">
        <f t="shared" si="22"/>
        <v>1.2113329999988983E-2</v>
      </c>
      <c r="BJ25" s="73">
        <f t="shared" si="23"/>
        <v>3.876265599996475E-2</v>
      </c>
      <c r="BK25" s="74"/>
      <c r="BL25" s="72">
        <f t="shared" si="2"/>
        <v>24.093741375999599</v>
      </c>
    </row>
    <row r="26" spans="1:64" ht="19.5" customHeight="1">
      <c r="A26" s="13">
        <f t="shared" si="24"/>
        <v>22</v>
      </c>
      <c r="B26" s="14">
        <v>348</v>
      </c>
      <c r="C26" s="1" t="s">
        <v>26</v>
      </c>
      <c r="D26" s="20">
        <v>51.81</v>
      </c>
      <c r="E26" s="19">
        <v>-131.07</v>
      </c>
      <c r="F26" s="13">
        <f t="shared" si="25"/>
        <v>22</v>
      </c>
      <c r="G26" s="14">
        <v>348</v>
      </c>
      <c r="H26" s="26" t="s">
        <v>26</v>
      </c>
      <c r="I26" s="27">
        <v>44377</v>
      </c>
      <c r="J26" s="30">
        <v>52.4</v>
      </c>
      <c r="K26" s="24">
        <v>0.59</v>
      </c>
      <c r="L26" s="34">
        <f t="shared" si="3"/>
        <v>0.70641009750000006</v>
      </c>
      <c r="M26" s="34">
        <f t="shared" si="33"/>
        <v>0.70641009750000006</v>
      </c>
      <c r="N26" s="34">
        <f t="shared" si="4"/>
        <v>0</v>
      </c>
      <c r="O26" s="34">
        <f t="shared" si="5"/>
        <v>1.34217918525</v>
      </c>
      <c r="P26" s="34">
        <f t="shared" si="6"/>
        <v>0</v>
      </c>
      <c r="Q26" s="34">
        <f t="shared" si="7"/>
        <v>1.34217918525</v>
      </c>
      <c r="R26" s="43"/>
      <c r="S26" s="41">
        <f t="shared" si="8"/>
        <v>-129.72782081475</v>
      </c>
      <c r="T26" s="14">
        <f t="shared" si="26"/>
        <v>22</v>
      </c>
      <c r="U26" s="14">
        <v>348</v>
      </c>
      <c r="V26" s="1" t="s">
        <v>26</v>
      </c>
      <c r="W26" s="42">
        <v>44412</v>
      </c>
      <c r="X26" s="49">
        <v>53.03</v>
      </c>
      <c r="Y26" s="41">
        <f t="shared" si="9"/>
        <v>0.63000000000000256</v>
      </c>
      <c r="Z26" s="46">
        <v>0.54</v>
      </c>
      <c r="AA26" s="46">
        <f>Z26</f>
        <v>0.54</v>
      </c>
      <c r="AB26" s="46">
        <f t="shared" si="10"/>
        <v>0</v>
      </c>
      <c r="AC26" s="41">
        <f t="shared" si="11"/>
        <v>1.0692000000000002</v>
      </c>
      <c r="AD26" s="41">
        <f t="shared" si="12"/>
        <v>0</v>
      </c>
      <c r="AE26" s="41">
        <f t="shared" si="13"/>
        <v>1.0692000000000002</v>
      </c>
      <c r="AF26" s="43"/>
      <c r="AG26" s="41">
        <f t="shared" si="14"/>
        <v>-128.65862081475001</v>
      </c>
      <c r="AH26" s="68">
        <f t="shared" si="27"/>
        <v>22</v>
      </c>
      <c r="AI26" s="68">
        <v>348</v>
      </c>
      <c r="AJ26" s="76" t="s">
        <v>26</v>
      </c>
      <c r="AK26" s="70">
        <v>44445</v>
      </c>
      <c r="AL26" s="77">
        <v>53.47</v>
      </c>
      <c r="AM26" s="72">
        <f t="shared" si="15"/>
        <v>0.43999999999999773</v>
      </c>
      <c r="AN26" s="72">
        <f t="shared" si="16"/>
        <v>0.47577419999999754</v>
      </c>
      <c r="AO26" s="73">
        <f t="shared" si="17"/>
        <v>1.5224774399999923</v>
      </c>
      <c r="AP26" s="74"/>
      <c r="AQ26" s="72">
        <f t="shared" si="0"/>
        <v>-127.13614337475002</v>
      </c>
      <c r="AR26" s="68">
        <f t="shared" si="28"/>
        <v>22</v>
      </c>
      <c r="AS26" s="68">
        <v>348</v>
      </c>
      <c r="AT26" s="76" t="s">
        <v>26</v>
      </c>
      <c r="AU26" s="70">
        <v>44469</v>
      </c>
      <c r="AV26" s="78">
        <v>53.74</v>
      </c>
      <c r="AW26" s="72">
        <f t="shared" si="18"/>
        <v>0.27000000000000313</v>
      </c>
      <c r="AX26" s="72">
        <f t="shared" si="19"/>
        <v>0.33319350000000386</v>
      </c>
      <c r="AY26" s="73">
        <f t="shared" si="20"/>
        <v>1.0662192000000124</v>
      </c>
      <c r="AZ26" s="74"/>
      <c r="BA26" s="72">
        <f t="shared" si="1"/>
        <v>-126.06992417475001</v>
      </c>
      <c r="BB26" s="68">
        <f t="shared" si="29"/>
        <v>22</v>
      </c>
      <c r="BC26" s="68">
        <v>348</v>
      </c>
      <c r="BD26" s="68">
        <v>2598993</v>
      </c>
      <c r="BE26" s="76" t="s">
        <v>26</v>
      </c>
      <c r="BF26" s="70">
        <v>44500</v>
      </c>
      <c r="BG26" s="78">
        <v>53.94</v>
      </c>
      <c r="BH26" s="72">
        <f t="shared" si="31"/>
        <v>0.19999999999999574</v>
      </c>
      <c r="BI26" s="72">
        <f t="shared" si="22"/>
        <v>0.24226659999999484</v>
      </c>
      <c r="BJ26" s="73">
        <f t="shared" si="23"/>
        <v>0.77525311999998348</v>
      </c>
      <c r="BK26" s="74"/>
      <c r="BL26" s="72">
        <f t="shared" si="2"/>
        <v>-125.29467105475003</v>
      </c>
    </row>
    <row r="27" spans="1:64" ht="19.5" customHeight="1">
      <c r="A27" s="13">
        <f t="shared" si="24"/>
        <v>23</v>
      </c>
      <c r="B27" s="14">
        <v>360</v>
      </c>
      <c r="C27" s="1" t="s">
        <v>27</v>
      </c>
      <c r="D27" s="20">
        <v>16179.99</v>
      </c>
      <c r="E27" s="19">
        <v>2108.1799999999998</v>
      </c>
      <c r="F27" s="13">
        <f t="shared" si="25"/>
        <v>23</v>
      </c>
      <c r="G27" s="14">
        <v>360</v>
      </c>
      <c r="H27" s="26" t="s">
        <v>27</v>
      </c>
      <c r="I27" s="27">
        <v>44377</v>
      </c>
      <c r="J27" s="30">
        <v>16559.88</v>
      </c>
      <c r="K27" s="24">
        <v>379.89</v>
      </c>
      <c r="L27" s="34">
        <f t="shared" si="3"/>
        <v>454.84429142250002</v>
      </c>
      <c r="M27" s="24">
        <v>110</v>
      </c>
      <c r="N27" s="34">
        <f t="shared" si="4"/>
        <v>344.84429142250002</v>
      </c>
      <c r="O27" s="34">
        <f t="shared" si="5"/>
        <v>209</v>
      </c>
      <c r="P27" s="34">
        <f t="shared" si="6"/>
        <v>873.65611543307534</v>
      </c>
      <c r="Q27" s="34">
        <f t="shared" si="7"/>
        <v>1082.6561154330752</v>
      </c>
      <c r="R27" s="43">
        <v>3000</v>
      </c>
      <c r="S27" s="41">
        <f t="shared" si="8"/>
        <v>190.83611543307507</v>
      </c>
      <c r="T27" s="14">
        <f t="shared" si="26"/>
        <v>23</v>
      </c>
      <c r="U27" s="14">
        <v>360</v>
      </c>
      <c r="V27" s="1" t="s">
        <v>27</v>
      </c>
      <c r="W27" s="42">
        <v>44412</v>
      </c>
      <c r="X27" s="50">
        <v>16983.509999999998</v>
      </c>
      <c r="Y27" s="41">
        <f t="shared" si="9"/>
        <v>423.62999999999738</v>
      </c>
      <c r="Z27" s="46">
        <v>363.13</v>
      </c>
      <c r="AA27" s="46">
        <v>110</v>
      </c>
      <c r="AB27" s="46">
        <f t="shared" si="10"/>
        <v>253.13</v>
      </c>
      <c r="AC27" s="41">
        <f t="shared" si="11"/>
        <v>217.8</v>
      </c>
      <c r="AD27" s="41">
        <f t="shared" si="12"/>
        <v>596.26619348999998</v>
      </c>
      <c r="AE27" s="41">
        <f t="shared" si="13"/>
        <v>814.06619348999993</v>
      </c>
      <c r="AF27" s="43">
        <v>3000</v>
      </c>
      <c r="AG27" s="41">
        <f t="shared" si="14"/>
        <v>-1995.097691076925</v>
      </c>
      <c r="AH27" s="68">
        <f t="shared" si="27"/>
        <v>23</v>
      </c>
      <c r="AI27" s="68">
        <v>360</v>
      </c>
      <c r="AJ27" s="76" t="s">
        <v>27</v>
      </c>
      <c r="AK27" s="70">
        <v>44445</v>
      </c>
      <c r="AL27" s="80">
        <v>17261.990000000002</v>
      </c>
      <c r="AM27" s="72">
        <f t="shared" si="15"/>
        <v>278.4800000000032</v>
      </c>
      <c r="AN27" s="72">
        <f t="shared" si="16"/>
        <v>301.12181640000347</v>
      </c>
      <c r="AO27" s="73">
        <f t="shared" si="17"/>
        <v>963.58981248001112</v>
      </c>
      <c r="AP27" s="74"/>
      <c r="AQ27" s="72">
        <f t="shared" si="0"/>
        <v>-1031.507878596914</v>
      </c>
      <c r="AR27" s="68">
        <f t="shared" si="28"/>
        <v>23</v>
      </c>
      <c r="AS27" s="68">
        <v>360</v>
      </c>
      <c r="AT27" s="76" t="s">
        <v>27</v>
      </c>
      <c r="AU27" s="70">
        <v>44469</v>
      </c>
      <c r="AV27" s="81">
        <v>17485</v>
      </c>
      <c r="AW27" s="72">
        <f t="shared" si="18"/>
        <v>223.0099999999984</v>
      </c>
      <c r="AX27" s="72">
        <f t="shared" si="19"/>
        <v>275.20549049999806</v>
      </c>
      <c r="AY27" s="73">
        <f t="shared" si="20"/>
        <v>880.65756959999385</v>
      </c>
      <c r="AZ27" s="74"/>
      <c r="BA27" s="72">
        <f t="shared" si="1"/>
        <v>-150.85030899692015</v>
      </c>
      <c r="BB27" s="68">
        <f t="shared" si="29"/>
        <v>23</v>
      </c>
      <c r="BC27" s="68">
        <v>360</v>
      </c>
      <c r="BD27" s="68">
        <v>2816570</v>
      </c>
      <c r="BE27" s="76" t="s">
        <v>27</v>
      </c>
      <c r="BF27" s="70">
        <v>44500</v>
      </c>
      <c r="BG27" s="81">
        <v>17822.64</v>
      </c>
      <c r="BH27" s="72">
        <f t="shared" si="31"/>
        <v>337.63999999999942</v>
      </c>
      <c r="BI27" s="72">
        <f t="shared" si="22"/>
        <v>408.99447411999927</v>
      </c>
      <c r="BJ27" s="73">
        <f t="shared" si="23"/>
        <v>1308.7823171839977</v>
      </c>
      <c r="BK27" s="74"/>
      <c r="BL27" s="72">
        <f t="shared" si="2"/>
        <v>1157.9320081870776</v>
      </c>
    </row>
    <row r="28" spans="1:64" ht="19.5" customHeight="1">
      <c r="A28" s="13">
        <f t="shared" si="24"/>
        <v>24</v>
      </c>
      <c r="B28" s="14">
        <v>39</v>
      </c>
      <c r="C28" s="1" t="s">
        <v>28</v>
      </c>
      <c r="D28" s="20">
        <v>18000.330000000002</v>
      </c>
      <c r="E28" s="19">
        <v>5840.43</v>
      </c>
      <c r="F28" s="13">
        <f t="shared" si="25"/>
        <v>24</v>
      </c>
      <c r="G28" s="14">
        <v>39</v>
      </c>
      <c r="H28" s="26" t="s">
        <v>28</v>
      </c>
      <c r="I28" s="27">
        <v>44377</v>
      </c>
      <c r="J28" s="30">
        <v>18108.64</v>
      </c>
      <c r="K28" s="24">
        <v>108.31</v>
      </c>
      <c r="L28" s="34">
        <f t="shared" si="3"/>
        <v>129.6801316275</v>
      </c>
      <c r="M28" s="24">
        <v>110</v>
      </c>
      <c r="N28" s="34">
        <f t="shared" si="4"/>
        <v>19.680131627500003</v>
      </c>
      <c r="O28" s="34">
        <f t="shared" si="5"/>
        <v>209</v>
      </c>
      <c r="P28" s="34">
        <f t="shared" si="6"/>
        <v>49.859219875638708</v>
      </c>
      <c r="Q28" s="34">
        <f t="shared" si="7"/>
        <v>258.8592198756387</v>
      </c>
      <c r="R28" s="43">
        <v>5000</v>
      </c>
      <c r="S28" s="41">
        <f t="shared" si="8"/>
        <v>1099.289219875639</v>
      </c>
      <c r="T28" s="14">
        <f t="shared" si="26"/>
        <v>24</v>
      </c>
      <c r="U28" s="14">
        <v>39</v>
      </c>
      <c r="V28" s="1" t="s">
        <v>28</v>
      </c>
      <c r="W28" s="42">
        <v>44412</v>
      </c>
      <c r="X28" s="50">
        <v>18281.21</v>
      </c>
      <c r="Y28" s="41">
        <f t="shared" si="9"/>
        <v>172.56999999999971</v>
      </c>
      <c r="Z28" s="46">
        <v>147.93</v>
      </c>
      <c r="AA28" s="46">
        <v>110</v>
      </c>
      <c r="AB28" s="46">
        <f t="shared" si="10"/>
        <v>37.930000000000007</v>
      </c>
      <c r="AC28" s="41">
        <f t="shared" si="11"/>
        <v>217.8</v>
      </c>
      <c r="AD28" s="41">
        <f t="shared" si="12"/>
        <v>89.346883890000015</v>
      </c>
      <c r="AE28" s="41">
        <f t="shared" si="13"/>
        <v>307.14688389000003</v>
      </c>
      <c r="AF28" s="43">
        <v>5000</v>
      </c>
      <c r="AG28" s="41">
        <f t="shared" si="14"/>
        <v>-3593.563896234361</v>
      </c>
      <c r="AH28" s="68">
        <f t="shared" si="27"/>
        <v>24</v>
      </c>
      <c r="AI28" s="68">
        <v>39</v>
      </c>
      <c r="AJ28" s="76" t="s">
        <v>28</v>
      </c>
      <c r="AK28" s="70">
        <v>44445</v>
      </c>
      <c r="AL28" s="80">
        <v>18569.62</v>
      </c>
      <c r="AM28" s="72">
        <f t="shared" si="15"/>
        <v>288.40999999999985</v>
      </c>
      <c r="AN28" s="72">
        <f t="shared" si="16"/>
        <v>311.85917504999981</v>
      </c>
      <c r="AO28" s="73">
        <f t="shared" si="17"/>
        <v>997.9493601599994</v>
      </c>
      <c r="AP28" s="74"/>
      <c r="AQ28" s="72">
        <f t="shared" si="0"/>
        <v>-2595.6145360743617</v>
      </c>
      <c r="AR28" s="68">
        <f t="shared" si="28"/>
        <v>24</v>
      </c>
      <c r="AS28" s="68">
        <v>39</v>
      </c>
      <c r="AT28" s="76" t="s">
        <v>28</v>
      </c>
      <c r="AU28" s="70">
        <v>44469</v>
      </c>
      <c r="AV28" s="81">
        <v>19383.45</v>
      </c>
      <c r="AW28" s="72">
        <f t="shared" si="18"/>
        <v>813.83000000000175</v>
      </c>
      <c r="AX28" s="72">
        <f t="shared" si="19"/>
        <v>1004.3069115000022</v>
      </c>
      <c r="AY28" s="73">
        <f t="shared" si="20"/>
        <v>3213.7821168000073</v>
      </c>
      <c r="AZ28" s="74"/>
      <c r="BA28" s="72">
        <f t="shared" si="1"/>
        <v>618.16758072564562</v>
      </c>
      <c r="BB28" s="68">
        <f t="shared" si="29"/>
        <v>24</v>
      </c>
      <c r="BC28" s="68">
        <v>39</v>
      </c>
      <c r="BD28" s="68">
        <v>3904375</v>
      </c>
      <c r="BE28" s="76" t="s">
        <v>28</v>
      </c>
      <c r="BF28" s="70">
        <v>44500</v>
      </c>
      <c r="BG28" s="81">
        <v>19910.79</v>
      </c>
      <c r="BH28" s="72">
        <f t="shared" si="31"/>
        <v>527.34000000000015</v>
      </c>
      <c r="BI28" s="72">
        <f t="shared" si="22"/>
        <v>638.78434422000021</v>
      </c>
      <c r="BJ28" s="73">
        <f t="shared" si="23"/>
        <v>2044.1099015040008</v>
      </c>
      <c r="BK28" s="74">
        <v>5000</v>
      </c>
      <c r="BL28" s="72">
        <f t="shared" si="2"/>
        <v>-2337.7225177703535</v>
      </c>
    </row>
    <row r="29" spans="1:64" ht="19.5" customHeight="1">
      <c r="A29" s="13">
        <f t="shared" si="24"/>
        <v>25</v>
      </c>
      <c r="B29" s="14">
        <v>400</v>
      </c>
      <c r="C29" s="1" t="s">
        <v>29</v>
      </c>
      <c r="D29" s="20">
        <v>164891</v>
      </c>
      <c r="E29" s="19">
        <v>23593.81</v>
      </c>
      <c r="F29" s="13">
        <f t="shared" si="25"/>
        <v>25</v>
      </c>
      <c r="G29" s="14">
        <v>400</v>
      </c>
      <c r="H29" s="1" t="s">
        <v>58</v>
      </c>
      <c r="I29" s="27">
        <v>44377</v>
      </c>
      <c r="J29" s="30">
        <v>165488.03</v>
      </c>
      <c r="K29" s="24">
        <v>597.03</v>
      </c>
      <c r="L29" s="34">
        <f t="shared" si="3"/>
        <v>714.82715340750008</v>
      </c>
      <c r="M29" s="24">
        <v>110</v>
      </c>
      <c r="N29" s="34">
        <f t="shared" si="4"/>
        <v>604.82715340750008</v>
      </c>
      <c r="O29" s="34">
        <f t="shared" si="5"/>
        <v>209</v>
      </c>
      <c r="P29" s="34">
        <f t="shared" si="6"/>
        <v>1532.3174966148333</v>
      </c>
      <c r="Q29" s="34">
        <f t="shared" si="7"/>
        <v>1741.3174966148333</v>
      </c>
      <c r="R29" s="43">
        <v>17100</v>
      </c>
      <c r="S29" s="41">
        <f t="shared" si="8"/>
        <v>8235.1274966148339</v>
      </c>
      <c r="T29" s="14">
        <f t="shared" si="26"/>
        <v>25</v>
      </c>
      <c r="U29" s="14">
        <v>400</v>
      </c>
      <c r="V29" s="1" t="s">
        <v>58</v>
      </c>
      <c r="W29" s="42">
        <v>44412</v>
      </c>
      <c r="X29" s="50">
        <v>166074.69</v>
      </c>
      <c r="Y29" s="41">
        <f t="shared" si="9"/>
        <v>586.66000000000349</v>
      </c>
      <c r="Z29" s="46">
        <v>502.88</v>
      </c>
      <c r="AA29" s="46">
        <v>110</v>
      </c>
      <c r="AB29" s="46">
        <f t="shared" si="10"/>
        <v>392.88</v>
      </c>
      <c r="AC29" s="41">
        <f t="shared" si="11"/>
        <v>217.8</v>
      </c>
      <c r="AD29" s="41">
        <f t="shared" si="12"/>
        <v>925.45752024000001</v>
      </c>
      <c r="AE29" s="41">
        <f t="shared" si="13"/>
        <v>1143.2575202400001</v>
      </c>
      <c r="AF29" s="43">
        <v>10000</v>
      </c>
      <c r="AG29" s="41">
        <f t="shared" si="14"/>
        <v>-621.61498314516575</v>
      </c>
      <c r="AH29" s="68">
        <f t="shared" si="27"/>
        <v>25</v>
      </c>
      <c r="AI29" s="68">
        <v>400</v>
      </c>
      <c r="AJ29" s="76" t="s">
        <v>58</v>
      </c>
      <c r="AK29" s="70">
        <v>44445</v>
      </c>
      <c r="AL29" s="80">
        <v>166948.49</v>
      </c>
      <c r="AM29" s="72">
        <f t="shared" si="15"/>
        <v>873.79999999998836</v>
      </c>
      <c r="AN29" s="72">
        <f>AM29*1.08131</f>
        <v>944.84867799998744</v>
      </c>
      <c r="AO29" s="73">
        <f t="shared" si="17"/>
        <v>3023.5157695999601</v>
      </c>
      <c r="AP29" s="74"/>
      <c r="AQ29" s="72">
        <f t="shared" si="0"/>
        <v>2401.9007864547943</v>
      </c>
      <c r="AR29" s="68">
        <f t="shared" si="28"/>
        <v>25</v>
      </c>
      <c r="AS29" s="68">
        <v>400</v>
      </c>
      <c r="AT29" s="76" t="s">
        <v>58</v>
      </c>
      <c r="AU29" s="70">
        <v>44469</v>
      </c>
      <c r="AV29" s="81">
        <v>168143.61</v>
      </c>
      <c r="AW29" s="72">
        <f t="shared" si="18"/>
        <v>1195.1199999999953</v>
      </c>
      <c r="AX29" s="72">
        <f>AW29*1.23403</f>
        <v>1474.8139335999942</v>
      </c>
      <c r="AY29" s="73">
        <f t="shared" si="20"/>
        <v>4719.4045875199818</v>
      </c>
      <c r="AZ29" s="74"/>
      <c r="BA29" s="72">
        <f t="shared" si="1"/>
        <v>7121.3053739747756</v>
      </c>
      <c r="BB29" s="68">
        <f t="shared" si="29"/>
        <v>25</v>
      </c>
      <c r="BC29" s="68">
        <v>400</v>
      </c>
      <c r="BD29" s="68">
        <v>2804906</v>
      </c>
      <c r="BE29" s="76" t="s">
        <v>58</v>
      </c>
      <c r="BF29" s="70">
        <v>44500</v>
      </c>
      <c r="BG29" s="81">
        <v>170750.63</v>
      </c>
      <c r="BH29" s="72">
        <f t="shared" si="31"/>
        <v>2607.0200000000186</v>
      </c>
      <c r="BI29" s="72">
        <f t="shared" si="22"/>
        <v>3157.9693576600225</v>
      </c>
      <c r="BJ29" s="73">
        <f t="shared" si="23"/>
        <v>10105.501944512072</v>
      </c>
      <c r="BK29" s="74">
        <v>7121.31</v>
      </c>
      <c r="BL29" s="72">
        <f t="shared" si="2"/>
        <v>10105.497318486847</v>
      </c>
    </row>
    <row r="30" spans="1:64" ht="19.5" customHeight="1">
      <c r="A30" s="13">
        <f t="shared" si="24"/>
        <v>26</v>
      </c>
      <c r="B30" s="14">
        <v>405</v>
      </c>
      <c r="C30" s="1" t="s">
        <v>30</v>
      </c>
      <c r="D30" s="20">
        <v>6531.6</v>
      </c>
      <c r="E30" s="19">
        <v>1010.94</v>
      </c>
      <c r="F30" s="13">
        <f t="shared" si="25"/>
        <v>26</v>
      </c>
      <c r="G30" s="14">
        <v>405</v>
      </c>
      <c r="H30" s="26" t="s">
        <v>30</v>
      </c>
      <c r="I30" s="27">
        <v>44377</v>
      </c>
      <c r="J30" s="30">
        <v>6650.37</v>
      </c>
      <c r="K30" s="24">
        <v>118.77</v>
      </c>
      <c r="L30" s="34">
        <f t="shared" si="3"/>
        <v>142.20394454250001</v>
      </c>
      <c r="M30" s="24">
        <v>110</v>
      </c>
      <c r="N30" s="34">
        <f t="shared" si="4"/>
        <v>32.203944542500011</v>
      </c>
      <c r="O30" s="34">
        <f t="shared" si="5"/>
        <v>209</v>
      </c>
      <c r="P30" s="34">
        <f t="shared" si="6"/>
        <v>81.588049419532922</v>
      </c>
      <c r="Q30" s="34">
        <f t="shared" si="7"/>
        <v>290.58804941953292</v>
      </c>
      <c r="R30" s="43">
        <v>2000</v>
      </c>
      <c r="S30" s="41">
        <f t="shared" si="8"/>
        <v>-698.47195058046691</v>
      </c>
      <c r="T30" s="14">
        <f t="shared" si="26"/>
        <v>26</v>
      </c>
      <c r="U30" s="14">
        <v>405</v>
      </c>
      <c r="V30" s="1" t="s">
        <v>30</v>
      </c>
      <c r="W30" s="42">
        <v>44412</v>
      </c>
      <c r="X30" s="50">
        <v>6840.82</v>
      </c>
      <c r="Y30" s="41">
        <f t="shared" si="9"/>
        <v>190.44999999999982</v>
      </c>
      <c r="Z30" s="46">
        <v>163.25</v>
      </c>
      <c r="AA30" s="46">
        <v>110</v>
      </c>
      <c r="AB30" s="46">
        <f t="shared" si="10"/>
        <v>53.25</v>
      </c>
      <c r="AC30" s="41">
        <f t="shared" si="11"/>
        <v>217.8</v>
      </c>
      <c r="AD30" s="41">
        <f t="shared" si="12"/>
        <v>125.43426225</v>
      </c>
      <c r="AE30" s="41">
        <f t="shared" si="13"/>
        <v>343.23426225000003</v>
      </c>
      <c r="AF30" s="43"/>
      <c r="AG30" s="41">
        <f t="shared" si="14"/>
        <v>-355.23768833046688</v>
      </c>
      <c r="AH30" s="68">
        <f t="shared" si="27"/>
        <v>26</v>
      </c>
      <c r="AI30" s="68">
        <v>405</v>
      </c>
      <c r="AJ30" s="76" t="s">
        <v>30</v>
      </c>
      <c r="AK30" s="70">
        <v>44445</v>
      </c>
      <c r="AL30" s="80">
        <v>7048.23</v>
      </c>
      <c r="AM30" s="72">
        <f t="shared" si="15"/>
        <v>207.40999999999985</v>
      </c>
      <c r="AN30" s="72">
        <f t="shared" si="16"/>
        <v>224.27347004999984</v>
      </c>
      <c r="AO30" s="73">
        <f t="shared" si="17"/>
        <v>717.67510415999959</v>
      </c>
      <c r="AP30" s="74"/>
      <c r="AQ30" s="72">
        <f t="shared" si="0"/>
        <v>362.43741582953271</v>
      </c>
      <c r="AR30" s="68">
        <f t="shared" si="28"/>
        <v>26</v>
      </c>
      <c r="AS30" s="68">
        <v>405</v>
      </c>
      <c r="AT30" s="76" t="s">
        <v>30</v>
      </c>
      <c r="AU30" s="70">
        <v>44469</v>
      </c>
      <c r="AV30" s="81">
        <v>7292.95</v>
      </c>
      <c r="AW30" s="72">
        <f t="shared" si="18"/>
        <v>244.72000000000025</v>
      </c>
      <c r="AX30" s="72">
        <f>AW30*1.23403</f>
        <v>301.99182160000032</v>
      </c>
      <c r="AY30" s="73">
        <f t="shared" si="20"/>
        <v>966.37382912000112</v>
      </c>
      <c r="AZ30" s="74"/>
      <c r="BA30" s="72">
        <f t="shared" si="1"/>
        <v>1328.8112449495338</v>
      </c>
      <c r="BB30" s="68">
        <f t="shared" si="29"/>
        <v>26</v>
      </c>
      <c r="BC30" s="68">
        <v>405</v>
      </c>
      <c r="BD30" s="68">
        <v>2806572</v>
      </c>
      <c r="BE30" s="76" t="s">
        <v>30</v>
      </c>
      <c r="BF30" s="70">
        <v>44500</v>
      </c>
      <c r="BG30" s="81">
        <v>7448.49</v>
      </c>
      <c r="BH30" s="72">
        <f t="shared" si="31"/>
        <v>155.53999999999996</v>
      </c>
      <c r="BI30" s="72">
        <f t="shared" si="22"/>
        <v>188.41073481999996</v>
      </c>
      <c r="BJ30" s="73">
        <f t="shared" si="23"/>
        <v>602.91435142399985</v>
      </c>
      <c r="BK30" s="74">
        <v>2000</v>
      </c>
      <c r="BL30" s="72">
        <f t="shared" si="2"/>
        <v>-68.27440362646621</v>
      </c>
    </row>
    <row r="31" spans="1:64" ht="19.5" customHeight="1">
      <c r="A31" s="13">
        <f t="shared" si="24"/>
        <v>27</v>
      </c>
      <c r="B31" s="14">
        <v>41</v>
      </c>
      <c r="C31" s="1" t="s">
        <v>31</v>
      </c>
      <c r="D31" s="20">
        <v>738.89</v>
      </c>
      <c r="E31" s="19">
        <v>89.63</v>
      </c>
      <c r="F31" s="13">
        <f t="shared" si="25"/>
        <v>27</v>
      </c>
      <c r="G31" s="14">
        <v>41</v>
      </c>
      <c r="H31" s="26" t="s">
        <v>31</v>
      </c>
      <c r="I31" s="27">
        <v>44377</v>
      </c>
      <c r="J31" s="30">
        <v>799.77</v>
      </c>
      <c r="K31" s="24">
        <v>60.88</v>
      </c>
      <c r="L31" s="34">
        <f t="shared" si="3"/>
        <v>72.891943620000006</v>
      </c>
      <c r="M31" s="34">
        <f>L31</f>
        <v>72.891943620000006</v>
      </c>
      <c r="N31" s="34">
        <f t="shared" si="4"/>
        <v>0</v>
      </c>
      <c r="O31" s="34">
        <f t="shared" si="5"/>
        <v>138.494692878</v>
      </c>
      <c r="P31" s="34">
        <f t="shared" si="6"/>
        <v>0</v>
      </c>
      <c r="Q31" s="34">
        <f t="shared" si="7"/>
        <v>138.494692878</v>
      </c>
      <c r="R31" s="43"/>
      <c r="S31" s="41">
        <f t="shared" si="8"/>
        <v>228.12469287799999</v>
      </c>
      <c r="T31" s="14">
        <f t="shared" si="26"/>
        <v>27</v>
      </c>
      <c r="U31" s="14">
        <v>41</v>
      </c>
      <c r="V31" s="1" t="s">
        <v>31</v>
      </c>
      <c r="W31" s="42">
        <v>44412</v>
      </c>
      <c r="X31" s="49">
        <v>846.46</v>
      </c>
      <c r="Y31" s="41">
        <f t="shared" si="9"/>
        <v>46.690000000000055</v>
      </c>
      <c r="Z31" s="46">
        <v>40.020000000000003</v>
      </c>
      <c r="AA31" s="46">
        <f>Z31</f>
        <v>40.020000000000003</v>
      </c>
      <c r="AB31" s="46">
        <f t="shared" si="10"/>
        <v>0</v>
      </c>
      <c r="AC31" s="41">
        <f t="shared" si="11"/>
        <v>79.23960000000001</v>
      </c>
      <c r="AD31" s="41">
        <f t="shared" si="12"/>
        <v>0</v>
      </c>
      <c r="AE31" s="41">
        <f t="shared" si="13"/>
        <v>79.23960000000001</v>
      </c>
      <c r="AF31" s="43">
        <v>1000</v>
      </c>
      <c r="AG31" s="41">
        <f t="shared" si="14"/>
        <v>-692.63570712199999</v>
      </c>
      <c r="AH31" s="68">
        <f t="shared" si="27"/>
        <v>27</v>
      </c>
      <c r="AI31" s="68">
        <v>41</v>
      </c>
      <c r="AJ31" s="76" t="s">
        <v>31</v>
      </c>
      <c r="AK31" s="70">
        <v>44445</v>
      </c>
      <c r="AL31" s="77">
        <v>875.3</v>
      </c>
      <c r="AM31" s="72">
        <f t="shared" si="15"/>
        <v>28.839999999999918</v>
      </c>
      <c r="AN31" s="72">
        <f t="shared" si="16"/>
        <v>31.184836199999911</v>
      </c>
      <c r="AO31" s="73">
        <f t="shared" si="17"/>
        <v>99.79147583999972</v>
      </c>
      <c r="AP31" s="74"/>
      <c r="AQ31" s="72">
        <f t="shared" si="0"/>
        <v>-592.84423128200024</v>
      </c>
      <c r="AR31" s="68">
        <f t="shared" si="28"/>
        <v>27</v>
      </c>
      <c r="AS31" s="68">
        <v>41</v>
      </c>
      <c r="AT31" s="76" t="s">
        <v>31</v>
      </c>
      <c r="AU31" s="70">
        <v>44469</v>
      </c>
      <c r="AV31" s="78">
        <v>879.85</v>
      </c>
      <c r="AW31" s="72">
        <f t="shared" si="18"/>
        <v>4.5500000000000682</v>
      </c>
      <c r="AX31" s="72">
        <f t="shared" si="19"/>
        <v>5.6149275000000847</v>
      </c>
      <c r="AY31" s="73">
        <f t="shared" si="20"/>
        <v>17.967768000000273</v>
      </c>
      <c r="AZ31" s="74"/>
      <c r="BA31" s="72">
        <f t="shared" si="1"/>
        <v>-574.87646328199992</v>
      </c>
      <c r="BB31" s="68">
        <f t="shared" si="29"/>
        <v>27</v>
      </c>
      <c r="BC31" s="68">
        <v>41</v>
      </c>
      <c r="BD31" s="68">
        <v>3887317</v>
      </c>
      <c r="BE31" s="76" t="s">
        <v>31</v>
      </c>
      <c r="BF31" s="70">
        <v>44500</v>
      </c>
      <c r="BG31" s="78">
        <v>883.7</v>
      </c>
      <c r="BH31" s="72">
        <f t="shared" si="31"/>
        <v>3.8500000000000227</v>
      </c>
      <c r="BI31" s="72">
        <f t="shared" si="22"/>
        <v>4.6636320500000279</v>
      </c>
      <c r="BJ31" s="73">
        <f t="shared" si="23"/>
        <v>14.923622560000091</v>
      </c>
      <c r="BK31" s="74"/>
      <c r="BL31" s="72">
        <f t="shared" si="2"/>
        <v>-559.95284072199979</v>
      </c>
    </row>
    <row r="32" spans="1:64" ht="19.5" customHeight="1">
      <c r="A32" s="13">
        <f t="shared" si="24"/>
        <v>28</v>
      </c>
      <c r="B32" s="14">
        <v>42</v>
      </c>
      <c r="C32" s="1" t="s">
        <v>32</v>
      </c>
      <c r="D32" s="20">
        <v>725.48</v>
      </c>
      <c r="E32" s="19">
        <v>400.97</v>
      </c>
      <c r="F32" s="13">
        <f t="shared" si="25"/>
        <v>28</v>
      </c>
      <c r="G32" s="14">
        <v>42</v>
      </c>
      <c r="H32" s="26" t="s">
        <v>32</v>
      </c>
      <c r="I32" s="27">
        <v>44377</v>
      </c>
      <c r="J32" s="30">
        <v>816.64</v>
      </c>
      <c r="K32" s="24">
        <v>91.16</v>
      </c>
      <c r="L32" s="34">
        <f t="shared" si="3"/>
        <v>109.14634659000001</v>
      </c>
      <c r="M32" s="34">
        <f t="shared" ref="M32:M33" si="34">L32</f>
        <v>109.14634659000001</v>
      </c>
      <c r="N32" s="34">
        <f t="shared" si="4"/>
        <v>0</v>
      </c>
      <c r="O32" s="34">
        <f t="shared" si="5"/>
        <v>207.37805852100001</v>
      </c>
      <c r="P32" s="34">
        <f t="shared" si="6"/>
        <v>0</v>
      </c>
      <c r="Q32" s="34">
        <f t="shared" si="7"/>
        <v>207.37805852100001</v>
      </c>
      <c r="R32" s="43"/>
      <c r="S32" s="41">
        <f t="shared" si="8"/>
        <v>608.34805852099998</v>
      </c>
      <c r="T32" s="14">
        <f t="shared" si="26"/>
        <v>28</v>
      </c>
      <c r="U32" s="14">
        <v>42</v>
      </c>
      <c r="V32" s="1" t="s">
        <v>32</v>
      </c>
      <c r="W32" s="42">
        <v>44412</v>
      </c>
      <c r="X32" s="49">
        <v>919.6</v>
      </c>
      <c r="Y32" s="41">
        <f t="shared" si="9"/>
        <v>102.96000000000004</v>
      </c>
      <c r="Z32" s="46">
        <v>88.26</v>
      </c>
      <c r="AA32" s="46">
        <f t="shared" ref="AA32:AA34" si="35">Z32</f>
        <v>88.26</v>
      </c>
      <c r="AB32" s="46">
        <f t="shared" si="10"/>
        <v>0</v>
      </c>
      <c r="AC32" s="41">
        <f t="shared" si="11"/>
        <v>174.75480000000002</v>
      </c>
      <c r="AD32" s="41">
        <f t="shared" si="12"/>
        <v>0</v>
      </c>
      <c r="AE32" s="41">
        <f t="shared" si="13"/>
        <v>174.75480000000002</v>
      </c>
      <c r="AF32" s="43">
        <v>400</v>
      </c>
      <c r="AG32" s="41">
        <f t="shared" si="14"/>
        <v>383.10285852100003</v>
      </c>
      <c r="AH32" s="68">
        <f t="shared" si="27"/>
        <v>28</v>
      </c>
      <c r="AI32" s="68">
        <v>42</v>
      </c>
      <c r="AJ32" s="76" t="s">
        <v>32</v>
      </c>
      <c r="AK32" s="70">
        <v>44445</v>
      </c>
      <c r="AL32" s="77">
        <v>987.16</v>
      </c>
      <c r="AM32" s="72">
        <f t="shared" si="15"/>
        <v>67.559999999999945</v>
      </c>
      <c r="AN32" s="72">
        <f t="shared" si="16"/>
        <v>73.052965799999939</v>
      </c>
      <c r="AO32" s="73">
        <f t="shared" si="17"/>
        <v>233.76949055999981</v>
      </c>
      <c r="AP32" s="74"/>
      <c r="AQ32" s="72">
        <f t="shared" si="0"/>
        <v>616.87234908099981</v>
      </c>
      <c r="AR32" s="68">
        <f t="shared" si="28"/>
        <v>28</v>
      </c>
      <c r="AS32" s="68">
        <v>42</v>
      </c>
      <c r="AT32" s="76" t="s">
        <v>32</v>
      </c>
      <c r="AU32" s="70">
        <v>44469</v>
      </c>
      <c r="AV32" s="78">
        <v>996.63</v>
      </c>
      <c r="AW32" s="72">
        <f t="shared" si="18"/>
        <v>9.4700000000000273</v>
      </c>
      <c r="AX32" s="72">
        <f t="shared" si="19"/>
        <v>11.686453500000034</v>
      </c>
      <c r="AY32" s="73">
        <f t="shared" si="20"/>
        <v>37.396651200000115</v>
      </c>
      <c r="AZ32" s="74">
        <v>800</v>
      </c>
      <c r="BA32" s="72">
        <f t="shared" si="1"/>
        <v>-145.73099971900012</v>
      </c>
      <c r="BB32" s="68">
        <f t="shared" si="29"/>
        <v>28</v>
      </c>
      <c r="BC32" s="68">
        <v>42</v>
      </c>
      <c r="BD32" s="68">
        <v>3886964</v>
      </c>
      <c r="BE32" s="76" t="s">
        <v>32</v>
      </c>
      <c r="BF32" s="70">
        <v>44500</v>
      </c>
      <c r="BG32" s="78">
        <v>1002.27</v>
      </c>
      <c r="BH32" s="72">
        <f t="shared" si="31"/>
        <v>5.6399999999999864</v>
      </c>
      <c r="BI32" s="72">
        <f t="shared" si="22"/>
        <v>6.8319181199999832</v>
      </c>
      <c r="BJ32" s="73">
        <f t="shared" si="23"/>
        <v>21.862137983999947</v>
      </c>
      <c r="BK32" s="74"/>
      <c r="BL32" s="72">
        <f t="shared" si="2"/>
        <v>-123.86886173500018</v>
      </c>
    </row>
    <row r="33" spans="1:64" ht="19.5" customHeight="1">
      <c r="A33" s="13">
        <f t="shared" si="24"/>
        <v>29</v>
      </c>
      <c r="B33" s="14">
        <v>91</v>
      </c>
      <c r="C33" s="1" t="s">
        <v>33</v>
      </c>
      <c r="D33" s="20">
        <v>1157.94</v>
      </c>
      <c r="E33" s="19">
        <v>-93.72</v>
      </c>
      <c r="F33" s="13">
        <f t="shared" si="25"/>
        <v>29</v>
      </c>
      <c r="G33" s="14">
        <v>91</v>
      </c>
      <c r="H33" s="26" t="s">
        <v>33</v>
      </c>
      <c r="I33" s="27">
        <v>44377</v>
      </c>
      <c r="J33" s="30">
        <v>1201.8</v>
      </c>
      <c r="K33" s="24">
        <v>43.86</v>
      </c>
      <c r="L33" s="34">
        <f t="shared" si="3"/>
        <v>52.513808265000002</v>
      </c>
      <c r="M33" s="34">
        <f t="shared" si="34"/>
        <v>52.513808265000002</v>
      </c>
      <c r="N33" s="34">
        <f t="shared" si="4"/>
        <v>0</v>
      </c>
      <c r="O33" s="34">
        <f t="shared" si="5"/>
        <v>99.776235703499992</v>
      </c>
      <c r="P33" s="34">
        <f t="shared" si="6"/>
        <v>0</v>
      </c>
      <c r="Q33" s="34">
        <f t="shared" si="7"/>
        <v>99.776235703499992</v>
      </c>
      <c r="R33" s="43"/>
      <c r="S33" s="41">
        <f t="shared" si="8"/>
        <v>6.0562357034999934</v>
      </c>
      <c r="T33" s="14">
        <f t="shared" si="26"/>
        <v>29</v>
      </c>
      <c r="U33" s="14">
        <v>91</v>
      </c>
      <c r="V33" s="1" t="s">
        <v>33</v>
      </c>
      <c r="W33" s="42">
        <v>44412</v>
      </c>
      <c r="X33" s="50">
        <v>1288.23</v>
      </c>
      <c r="Y33" s="41">
        <f t="shared" si="9"/>
        <v>86.430000000000064</v>
      </c>
      <c r="Z33" s="46">
        <v>74.09</v>
      </c>
      <c r="AA33" s="46">
        <f t="shared" si="35"/>
        <v>74.09</v>
      </c>
      <c r="AB33" s="46">
        <f t="shared" si="10"/>
        <v>0</v>
      </c>
      <c r="AC33" s="41">
        <f t="shared" si="11"/>
        <v>146.69820000000001</v>
      </c>
      <c r="AD33" s="41">
        <f t="shared" si="12"/>
        <v>0</v>
      </c>
      <c r="AE33" s="41">
        <f t="shared" si="13"/>
        <v>146.69820000000001</v>
      </c>
      <c r="AF33" s="43"/>
      <c r="AG33" s="41">
        <f t="shared" si="14"/>
        <v>152.75443570350001</v>
      </c>
      <c r="AH33" s="68">
        <f t="shared" si="27"/>
        <v>29</v>
      </c>
      <c r="AI33" s="68">
        <v>91</v>
      </c>
      <c r="AJ33" s="76" t="s">
        <v>33</v>
      </c>
      <c r="AK33" s="70">
        <v>44445</v>
      </c>
      <c r="AL33" s="80">
        <v>1354.42</v>
      </c>
      <c r="AM33" s="72">
        <f t="shared" si="15"/>
        <v>66.190000000000055</v>
      </c>
      <c r="AN33" s="72">
        <f t="shared" si="16"/>
        <v>71.571577950000062</v>
      </c>
      <c r="AO33" s="73">
        <f t="shared" si="17"/>
        <v>229.02904944000022</v>
      </c>
      <c r="AP33" s="74"/>
      <c r="AQ33" s="72">
        <f t="shared" si="0"/>
        <v>381.78348514350023</v>
      </c>
      <c r="AR33" s="68">
        <f t="shared" si="28"/>
        <v>29</v>
      </c>
      <c r="AS33" s="68">
        <v>91</v>
      </c>
      <c r="AT33" s="76" t="s">
        <v>33</v>
      </c>
      <c r="AU33" s="70">
        <v>44469</v>
      </c>
      <c r="AV33" s="81">
        <v>1373.68</v>
      </c>
      <c r="AW33" s="72">
        <f t="shared" si="18"/>
        <v>19.259999999999991</v>
      </c>
      <c r="AX33" s="72">
        <f t="shared" si="19"/>
        <v>23.76780299999999</v>
      </c>
      <c r="AY33" s="73">
        <f t="shared" si="20"/>
        <v>76.056969599999974</v>
      </c>
      <c r="AZ33" s="74">
        <v>1500</v>
      </c>
      <c r="BA33" s="72">
        <f t="shared" si="1"/>
        <v>-1042.1595452564998</v>
      </c>
      <c r="BB33" s="68">
        <f t="shared" si="29"/>
        <v>29</v>
      </c>
      <c r="BC33" s="68">
        <v>91</v>
      </c>
      <c r="BD33" s="68">
        <v>2802794</v>
      </c>
      <c r="BE33" s="76" t="s">
        <v>33</v>
      </c>
      <c r="BF33" s="70">
        <v>44500</v>
      </c>
      <c r="BG33" s="81">
        <v>1374.95</v>
      </c>
      <c r="BH33" s="72">
        <f t="shared" si="31"/>
        <v>1.2699999999999818</v>
      </c>
      <c r="BI33" s="72">
        <f t="shared" si="22"/>
        <v>1.538392909999978</v>
      </c>
      <c r="BJ33" s="73">
        <f t="shared" si="23"/>
        <v>4.9228573119999304</v>
      </c>
      <c r="BK33" s="74"/>
      <c r="BL33" s="72">
        <f t="shared" si="2"/>
        <v>-1037.2366879444999</v>
      </c>
    </row>
    <row r="34" spans="1:64" ht="19.5" customHeight="1">
      <c r="A34" s="13">
        <f t="shared" si="24"/>
        <v>30</v>
      </c>
      <c r="B34" s="14">
        <v>159</v>
      </c>
      <c r="C34" s="1" t="s">
        <v>34</v>
      </c>
      <c r="D34" s="20">
        <v>5.83</v>
      </c>
      <c r="E34" s="19">
        <v>15.71</v>
      </c>
      <c r="F34" s="13">
        <f t="shared" si="25"/>
        <v>30</v>
      </c>
      <c r="G34" s="14">
        <v>159</v>
      </c>
      <c r="H34" s="26" t="s">
        <v>34</v>
      </c>
      <c r="I34" s="27">
        <v>44377</v>
      </c>
      <c r="J34" s="30">
        <v>9.15</v>
      </c>
      <c r="K34" s="24">
        <v>3.32</v>
      </c>
      <c r="L34" s="34">
        <f t="shared" si="3"/>
        <v>3.97505343</v>
      </c>
      <c r="M34" s="34">
        <f>L34</f>
        <v>3.97505343</v>
      </c>
      <c r="N34" s="34">
        <f t="shared" si="4"/>
        <v>0</v>
      </c>
      <c r="O34" s="34">
        <f t="shared" si="5"/>
        <v>7.5526015169999994</v>
      </c>
      <c r="P34" s="34">
        <f t="shared" si="6"/>
        <v>0</v>
      </c>
      <c r="Q34" s="34">
        <f t="shared" si="7"/>
        <v>7.5526015169999994</v>
      </c>
      <c r="R34" s="43"/>
      <c r="S34" s="41">
        <f t="shared" si="8"/>
        <v>23.262601517</v>
      </c>
      <c r="T34" s="14">
        <f t="shared" si="26"/>
        <v>30</v>
      </c>
      <c r="U34" s="14">
        <v>159</v>
      </c>
      <c r="V34" s="1" t="s">
        <v>34</v>
      </c>
      <c r="W34" s="42">
        <v>44412</v>
      </c>
      <c r="X34" s="49">
        <v>11.32</v>
      </c>
      <c r="Y34" s="41">
        <f t="shared" si="9"/>
        <v>2.17</v>
      </c>
      <c r="Z34" s="46">
        <v>1.86</v>
      </c>
      <c r="AA34" s="46">
        <f t="shared" si="35"/>
        <v>1.86</v>
      </c>
      <c r="AB34" s="46">
        <f t="shared" si="10"/>
        <v>0</v>
      </c>
      <c r="AC34" s="41">
        <f t="shared" si="11"/>
        <v>3.6828000000000003</v>
      </c>
      <c r="AD34" s="41">
        <f t="shared" si="12"/>
        <v>0</v>
      </c>
      <c r="AE34" s="41">
        <f t="shared" si="13"/>
        <v>3.6828000000000003</v>
      </c>
      <c r="AF34" s="43"/>
      <c r="AG34" s="41">
        <f t="shared" si="14"/>
        <v>26.945401517000001</v>
      </c>
      <c r="AH34" s="68">
        <f t="shared" si="27"/>
        <v>30</v>
      </c>
      <c r="AI34" s="68">
        <v>159</v>
      </c>
      <c r="AJ34" s="76" t="s">
        <v>34</v>
      </c>
      <c r="AK34" s="70">
        <v>44445</v>
      </c>
      <c r="AL34" s="77">
        <v>29.49</v>
      </c>
      <c r="AM34" s="72">
        <f t="shared" si="15"/>
        <v>18.169999999999998</v>
      </c>
      <c r="AN34" s="72">
        <f t="shared" si="16"/>
        <v>19.647311849999998</v>
      </c>
      <c r="AO34" s="73">
        <f t="shared" si="17"/>
        <v>62.871397919999993</v>
      </c>
      <c r="AP34" s="74"/>
      <c r="AQ34" s="72">
        <f t="shared" si="0"/>
        <v>89.816799436999986</v>
      </c>
      <c r="AR34" s="68">
        <f t="shared" si="28"/>
        <v>30</v>
      </c>
      <c r="AS34" s="68">
        <v>159</v>
      </c>
      <c r="AT34" s="76" t="s">
        <v>34</v>
      </c>
      <c r="AU34" s="70">
        <v>44469</v>
      </c>
      <c r="AV34" s="78">
        <v>29.92</v>
      </c>
      <c r="AW34" s="72">
        <f t="shared" si="18"/>
        <v>0.43000000000000327</v>
      </c>
      <c r="AX34" s="72">
        <f t="shared" si="19"/>
        <v>0.5306415000000041</v>
      </c>
      <c r="AY34" s="73">
        <f t="shared" si="20"/>
        <v>1.6980528000000132</v>
      </c>
      <c r="AZ34" s="74"/>
      <c r="BA34" s="72">
        <f t="shared" si="1"/>
        <v>91.514852236999999</v>
      </c>
      <c r="BB34" s="68">
        <f t="shared" si="29"/>
        <v>30</v>
      </c>
      <c r="BC34" s="68">
        <v>159</v>
      </c>
      <c r="BD34" s="68">
        <v>3851920</v>
      </c>
      <c r="BE34" s="76" t="s">
        <v>34</v>
      </c>
      <c r="BF34" s="70">
        <v>44500</v>
      </c>
      <c r="BG34" s="78">
        <v>29.92</v>
      </c>
      <c r="BH34" s="72">
        <f t="shared" si="31"/>
        <v>0</v>
      </c>
      <c r="BI34" s="72">
        <f t="shared" si="22"/>
        <v>0</v>
      </c>
      <c r="BJ34" s="73">
        <f t="shared" si="23"/>
        <v>0</v>
      </c>
      <c r="BK34" s="74"/>
      <c r="BL34" s="72">
        <f t="shared" si="2"/>
        <v>91.514852236999999</v>
      </c>
    </row>
    <row r="35" spans="1:64" ht="19.5" customHeight="1">
      <c r="A35" s="13">
        <f t="shared" si="24"/>
        <v>31</v>
      </c>
      <c r="B35" s="14">
        <v>88</v>
      </c>
      <c r="C35" s="1" t="s">
        <v>35</v>
      </c>
      <c r="D35" s="20">
        <v>7418.88</v>
      </c>
      <c r="E35" s="19">
        <v>6713</v>
      </c>
      <c r="F35" s="13">
        <f t="shared" si="25"/>
        <v>31</v>
      </c>
      <c r="G35" s="14">
        <v>88</v>
      </c>
      <c r="H35" s="26" t="s">
        <v>35</v>
      </c>
      <c r="I35" s="27">
        <v>44377</v>
      </c>
      <c r="J35" s="30">
        <v>7544.63</v>
      </c>
      <c r="K35" s="24">
        <v>125.75</v>
      </c>
      <c r="L35" s="34">
        <f t="shared" si="3"/>
        <v>150.56113518750001</v>
      </c>
      <c r="M35" s="24">
        <v>110</v>
      </c>
      <c r="N35" s="34">
        <f t="shared" si="4"/>
        <v>40.561135187500014</v>
      </c>
      <c r="O35" s="34">
        <f t="shared" si="5"/>
        <v>209</v>
      </c>
      <c r="P35" s="34">
        <f t="shared" si="6"/>
        <v>102.76082477482754</v>
      </c>
      <c r="Q35" s="34">
        <f t="shared" si="7"/>
        <v>311.76082477482754</v>
      </c>
      <c r="R35" s="43">
        <f>710+5500</f>
        <v>6210</v>
      </c>
      <c r="S35" s="41">
        <f t="shared" si="8"/>
        <v>814.7608247748276</v>
      </c>
      <c r="T35" s="14">
        <f t="shared" si="26"/>
        <v>31</v>
      </c>
      <c r="U35" s="14">
        <v>88</v>
      </c>
      <c r="V35" s="1" t="s">
        <v>35</v>
      </c>
      <c r="W35" s="42">
        <v>44412</v>
      </c>
      <c r="X35" s="50">
        <v>7914.12</v>
      </c>
      <c r="Y35" s="41">
        <f t="shared" si="9"/>
        <v>369.48999999999978</v>
      </c>
      <c r="Z35" s="46">
        <v>316.73</v>
      </c>
      <c r="AA35" s="46">
        <v>110</v>
      </c>
      <c r="AB35" s="46">
        <f t="shared" si="10"/>
        <v>206.73000000000002</v>
      </c>
      <c r="AC35" s="41">
        <f t="shared" si="11"/>
        <v>217.8</v>
      </c>
      <c r="AD35" s="41">
        <f t="shared" si="12"/>
        <v>486.96760629000005</v>
      </c>
      <c r="AE35" s="41">
        <f t="shared" si="13"/>
        <v>704.76760629</v>
      </c>
      <c r="AF35" s="43"/>
      <c r="AG35" s="41">
        <f t="shared" si="14"/>
        <v>1519.5284310648276</v>
      </c>
      <c r="AH35" s="68">
        <f t="shared" si="27"/>
        <v>31</v>
      </c>
      <c r="AI35" s="68">
        <v>88</v>
      </c>
      <c r="AJ35" s="76" t="s">
        <v>35</v>
      </c>
      <c r="AK35" s="70">
        <v>44445</v>
      </c>
      <c r="AL35" s="80">
        <v>8231.75</v>
      </c>
      <c r="AM35" s="72">
        <f t="shared" si="15"/>
        <v>317.63000000000011</v>
      </c>
      <c r="AN35" s="72">
        <f t="shared" si="16"/>
        <v>343.45490715000011</v>
      </c>
      <c r="AO35" s="73">
        <f t="shared" si="17"/>
        <v>1099.0557028800004</v>
      </c>
      <c r="AP35" s="74">
        <v>830</v>
      </c>
      <c r="AQ35" s="72">
        <f t="shared" si="0"/>
        <v>1788.584133944828</v>
      </c>
      <c r="AR35" s="68">
        <f t="shared" si="28"/>
        <v>31</v>
      </c>
      <c r="AS35" s="68">
        <v>88</v>
      </c>
      <c r="AT35" s="76" t="s">
        <v>35</v>
      </c>
      <c r="AU35" s="70">
        <v>44469</v>
      </c>
      <c r="AV35" s="81">
        <v>8568.4699999999993</v>
      </c>
      <c r="AW35" s="72">
        <f t="shared" si="18"/>
        <v>336.71999999999935</v>
      </c>
      <c r="AX35" s="72">
        <f t="shared" si="19"/>
        <v>415.5293159999992</v>
      </c>
      <c r="AY35" s="73">
        <f t="shared" si="20"/>
        <v>1329.6938111999975</v>
      </c>
      <c r="AZ35" s="74">
        <v>690</v>
      </c>
      <c r="BA35" s="72">
        <f t="shared" si="1"/>
        <v>2428.2779451448255</v>
      </c>
      <c r="BB35" s="68">
        <f t="shared" si="29"/>
        <v>31</v>
      </c>
      <c r="BC35" s="68">
        <v>88</v>
      </c>
      <c r="BD35" s="68">
        <v>3288231</v>
      </c>
      <c r="BE35" s="76" t="s">
        <v>35</v>
      </c>
      <c r="BF35" s="70">
        <v>44500</v>
      </c>
      <c r="BG35" s="81">
        <v>8941.4500000000007</v>
      </c>
      <c r="BH35" s="72">
        <f t="shared" si="31"/>
        <v>372.98000000000138</v>
      </c>
      <c r="BI35" s="72">
        <f t="shared" si="22"/>
        <v>451.80298234000168</v>
      </c>
      <c r="BJ35" s="73">
        <f t="shared" si="23"/>
        <v>1445.7695434880054</v>
      </c>
      <c r="BK35" s="74">
        <v>2430</v>
      </c>
      <c r="BL35" s="72">
        <f t="shared" si="2"/>
        <v>1444.0474886328311</v>
      </c>
    </row>
    <row r="36" spans="1:64" ht="19.5" customHeight="1">
      <c r="A36" s="13">
        <f t="shared" si="24"/>
        <v>32</v>
      </c>
      <c r="B36" s="14">
        <v>89</v>
      </c>
      <c r="C36" s="1" t="s">
        <v>36</v>
      </c>
      <c r="D36" s="20">
        <v>6.16</v>
      </c>
      <c r="E36" s="19">
        <v>21.07</v>
      </c>
      <c r="F36" s="13">
        <f t="shared" si="25"/>
        <v>32</v>
      </c>
      <c r="G36" s="14">
        <v>89</v>
      </c>
      <c r="H36" s="26" t="s">
        <v>36</v>
      </c>
      <c r="I36" s="27">
        <v>44377</v>
      </c>
      <c r="J36" s="30">
        <v>18.66</v>
      </c>
      <c r="K36" s="24">
        <v>12.5</v>
      </c>
      <c r="L36" s="34">
        <f t="shared" si="3"/>
        <v>14.966315625000002</v>
      </c>
      <c r="M36" s="34">
        <f>L36</f>
        <v>14.966315625000002</v>
      </c>
      <c r="N36" s="34">
        <f t="shared" si="4"/>
        <v>0</v>
      </c>
      <c r="O36" s="34">
        <f t="shared" si="5"/>
        <v>28.435999687500001</v>
      </c>
      <c r="P36" s="34">
        <f t="shared" si="6"/>
        <v>0</v>
      </c>
      <c r="Q36" s="34">
        <f t="shared" si="7"/>
        <v>28.435999687500001</v>
      </c>
      <c r="R36" s="43"/>
      <c r="S36" s="41">
        <f t="shared" si="8"/>
        <v>49.505999687500001</v>
      </c>
      <c r="T36" s="14">
        <f t="shared" si="26"/>
        <v>32</v>
      </c>
      <c r="U36" s="14">
        <v>89</v>
      </c>
      <c r="V36" s="1" t="s">
        <v>36</v>
      </c>
      <c r="W36" s="42">
        <v>44412</v>
      </c>
      <c r="X36" s="49">
        <v>43.2</v>
      </c>
      <c r="Y36" s="41">
        <f t="shared" si="9"/>
        <v>24.540000000000003</v>
      </c>
      <c r="Z36" s="46">
        <v>21.04</v>
      </c>
      <c r="AA36" s="46">
        <f>Z36</f>
        <v>21.04</v>
      </c>
      <c r="AB36" s="46">
        <f t="shared" si="10"/>
        <v>0</v>
      </c>
      <c r="AC36" s="41">
        <f t="shared" si="11"/>
        <v>41.659199999999998</v>
      </c>
      <c r="AD36" s="41">
        <f t="shared" si="12"/>
        <v>0</v>
      </c>
      <c r="AE36" s="41">
        <f t="shared" si="13"/>
        <v>41.659199999999998</v>
      </c>
      <c r="AF36" s="43"/>
      <c r="AG36" s="41">
        <f t="shared" si="14"/>
        <v>91.165199687500007</v>
      </c>
      <c r="AH36" s="68">
        <f t="shared" si="27"/>
        <v>32</v>
      </c>
      <c r="AI36" s="68">
        <v>89</v>
      </c>
      <c r="AJ36" s="76" t="s">
        <v>36</v>
      </c>
      <c r="AK36" s="70">
        <v>44445</v>
      </c>
      <c r="AL36" s="77">
        <v>44.27</v>
      </c>
      <c r="AM36" s="72">
        <f t="shared" si="15"/>
        <v>1.0700000000000003</v>
      </c>
      <c r="AN36" s="72">
        <f t="shared" si="16"/>
        <v>1.1569963500000002</v>
      </c>
      <c r="AO36" s="73">
        <f t="shared" si="17"/>
        <v>3.7023883200000007</v>
      </c>
      <c r="AP36" s="74"/>
      <c r="AQ36" s="72">
        <f t="shared" si="0"/>
        <v>94.867588007500004</v>
      </c>
      <c r="AR36" s="68">
        <f t="shared" si="28"/>
        <v>32</v>
      </c>
      <c r="AS36" s="68">
        <v>89</v>
      </c>
      <c r="AT36" s="76" t="s">
        <v>36</v>
      </c>
      <c r="AU36" s="70">
        <v>44469</v>
      </c>
      <c r="AV36" s="78">
        <v>44.41</v>
      </c>
      <c r="AW36" s="72">
        <f t="shared" si="18"/>
        <v>0.13999999999999346</v>
      </c>
      <c r="AX36" s="72">
        <f t="shared" si="19"/>
        <v>0.17276699999999195</v>
      </c>
      <c r="AY36" s="73">
        <f t="shared" si="20"/>
        <v>0.55285439999997432</v>
      </c>
      <c r="AZ36" s="74"/>
      <c r="BA36" s="72">
        <f t="shared" si="1"/>
        <v>95.420442407499976</v>
      </c>
      <c r="BB36" s="68">
        <f t="shared" si="29"/>
        <v>32</v>
      </c>
      <c r="BC36" s="68">
        <v>89</v>
      </c>
      <c r="BD36" s="68">
        <v>3284556</v>
      </c>
      <c r="BE36" s="76" t="s">
        <v>36</v>
      </c>
      <c r="BF36" s="70">
        <v>44500</v>
      </c>
      <c r="BG36" s="78">
        <v>44.86</v>
      </c>
      <c r="BH36" s="72">
        <f t="shared" si="31"/>
        <v>0.45000000000000284</v>
      </c>
      <c r="BI36" s="72">
        <f t="shared" si="22"/>
        <v>0.54509985000000349</v>
      </c>
      <c r="BJ36" s="73">
        <f t="shared" si="23"/>
        <v>1.7443195200000112</v>
      </c>
      <c r="BK36" s="74"/>
      <c r="BL36" s="72">
        <f t="shared" si="2"/>
        <v>97.164761927499981</v>
      </c>
    </row>
    <row r="37" spans="1:64" ht="19.5" customHeight="1">
      <c r="A37" s="13">
        <f t="shared" si="24"/>
        <v>33</v>
      </c>
      <c r="B37" s="14">
        <v>349</v>
      </c>
      <c r="C37" s="1" t="s">
        <v>37</v>
      </c>
      <c r="D37" s="20">
        <v>7305.6900000000005</v>
      </c>
      <c r="E37" s="19">
        <v>1.7</v>
      </c>
      <c r="F37" s="13">
        <f t="shared" si="25"/>
        <v>33</v>
      </c>
      <c r="G37" s="14">
        <v>349</v>
      </c>
      <c r="H37" s="26" t="s">
        <v>37</v>
      </c>
      <c r="I37" s="27">
        <v>44377</v>
      </c>
      <c r="J37" s="30">
        <v>7311.99</v>
      </c>
      <c r="K37" s="24">
        <v>6.3</v>
      </c>
      <c r="L37" s="34">
        <f t="shared" si="3"/>
        <v>7.5430230750000007</v>
      </c>
      <c r="M37" s="34">
        <f t="shared" ref="M37:M42" si="36">L37</f>
        <v>7.5430230750000007</v>
      </c>
      <c r="N37" s="34">
        <f t="shared" si="4"/>
        <v>0</v>
      </c>
      <c r="O37" s="34">
        <f t="shared" si="5"/>
        <v>14.3317438425</v>
      </c>
      <c r="P37" s="34">
        <f t="shared" si="6"/>
        <v>0</v>
      </c>
      <c r="Q37" s="34">
        <f t="shared" si="7"/>
        <v>14.3317438425</v>
      </c>
      <c r="R37" s="43"/>
      <c r="S37" s="41">
        <f t="shared" si="8"/>
        <v>16.031743842499999</v>
      </c>
      <c r="T37" s="14">
        <f t="shared" si="26"/>
        <v>33</v>
      </c>
      <c r="U37" s="14">
        <v>349</v>
      </c>
      <c r="V37" s="1" t="s">
        <v>37</v>
      </c>
      <c r="W37" s="42">
        <v>44412</v>
      </c>
      <c r="X37" s="50">
        <v>7385.24</v>
      </c>
      <c r="Y37" s="41">
        <f t="shared" si="9"/>
        <v>73.25</v>
      </c>
      <c r="Z37" s="46">
        <v>62.79</v>
      </c>
      <c r="AA37" s="46">
        <f t="shared" ref="AA37:AA42" si="37">Z37</f>
        <v>62.79</v>
      </c>
      <c r="AB37" s="46">
        <f t="shared" si="10"/>
        <v>0</v>
      </c>
      <c r="AC37" s="41">
        <f t="shared" si="11"/>
        <v>124.32419999999999</v>
      </c>
      <c r="AD37" s="41">
        <f t="shared" si="12"/>
        <v>0</v>
      </c>
      <c r="AE37" s="41">
        <f t="shared" si="13"/>
        <v>124.32419999999999</v>
      </c>
      <c r="AF37" s="43"/>
      <c r="AG37" s="41">
        <f t="shared" si="14"/>
        <v>140.35594384249998</v>
      </c>
      <c r="AH37" s="68">
        <f t="shared" si="27"/>
        <v>33</v>
      </c>
      <c r="AI37" s="68">
        <v>349</v>
      </c>
      <c r="AJ37" s="76" t="s">
        <v>37</v>
      </c>
      <c r="AK37" s="70">
        <v>44445</v>
      </c>
      <c r="AL37" s="80">
        <v>7457.12</v>
      </c>
      <c r="AM37" s="72">
        <f t="shared" si="15"/>
        <v>71.880000000000109</v>
      </c>
      <c r="AN37" s="72">
        <f t="shared" si="16"/>
        <v>77.724203400000121</v>
      </c>
      <c r="AO37" s="73">
        <f t="shared" si="17"/>
        <v>248.7174508800004</v>
      </c>
      <c r="AP37" s="74"/>
      <c r="AQ37" s="72">
        <f t="shared" si="0"/>
        <v>389.07339472250038</v>
      </c>
      <c r="AR37" s="68">
        <f t="shared" si="28"/>
        <v>33</v>
      </c>
      <c r="AS37" s="68">
        <v>349</v>
      </c>
      <c r="AT37" s="76" t="s">
        <v>37</v>
      </c>
      <c r="AU37" s="70">
        <v>44469</v>
      </c>
      <c r="AV37" s="81">
        <v>7471.26</v>
      </c>
      <c r="AW37" s="72">
        <f t="shared" si="18"/>
        <v>14.140000000000327</v>
      </c>
      <c r="AX37" s="72">
        <f t="shared" si="19"/>
        <v>17.449467000000407</v>
      </c>
      <c r="AY37" s="73">
        <f t="shared" si="20"/>
        <v>55.838294400001303</v>
      </c>
      <c r="AZ37" s="74">
        <v>1000</v>
      </c>
      <c r="BA37" s="72">
        <f t="shared" si="1"/>
        <v>-555.08831087749832</v>
      </c>
      <c r="BB37" s="68">
        <f t="shared" si="29"/>
        <v>33</v>
      </c>
      <c r="BC37" s="68">
        <v>349</v>
      </c>
      <c r="BD37" s="68">
        <v>2754160</v>
      </c>
      <c r="BE37" s="76" t="s">
        <v>37</v>
      </c>
      <c r="BF37" s="70">
        <v>44500</v>
      </c>
      <c r="BG37" s="81">
        <v>7471.27</v>
      </c>
      <c r="BH37" s="72">
        <f t="shared" si="31"/>
        <v>1.0000000000218279E-2</v>
      </c>
      <c r="BI37" s="72">
        <f t="shared" si="22"/>
        <v>1.2113330000264409E-2</v>
      </c>
      <c r="BJ37" s="73">
        <f t="shared" si="23"/>
        <v>3.8762656000846107E-2</v>
      </c>
      <c r="BK37" s="74"/>
      <c r="BL37" s="72">
        <f t="shared" si="2"/>
        <v>-555.0495482214975</v>
      </c>
    </row>
    <row r="38" spans="1:64" ht="19.5" customHeight="1">
      <c r="A38" s="13">
        <f t="shared" si="24"/>
        <v>34</v>
      </c>
      <c r="B38" s="14">
        <v>356</v>
      </c>
      <c r="C38" s="1" t="s">
        <v>38</v>
      </c>
      <c r="D38" s="20">
        <v>1598.66</v>
      </c>
      <c r="E38" s="19">
        <v>16.78</v>
      </c>
      <c r="F38" s="13">
        <f t="shared" si="25"/>
        <v>34</v>
      </c>
      <c r="G38" s="14">
        <v>356</v>
      </c>
      <c r="H38" s="26" t="s">
        <v>38</v>
      </c>
      <c r="I38" s="27">
        <v>44377</v>
      </c>
      <c r="J38" s="30">
        <v>1626.86</v>
      </c>
      <c r="K38" s="24">
        <v>28.2</v>
      </c>
      <c r="L38" s="34">
        <f t="shared" si="3"/>
        <v>33.764008050000001</v>
      </c>
      <c r="M38" s="34">
        <f t="shared" si="36"/>
        <v>33.764008050000001</v>
      </c>
      <c r="N38" s="34">
        <f t="shared" si="4"/>
        <v>0</v>
      </c>
      <c r="O38" s="34">
        <f t="shared" si="5"/>
        <v>64.151615294999999</v>
      </c>
      <c r="P38" s="34">
        <f t="shared" si="6"/>
        <v>0</v>
      </c>
      <c r="Q38" s="34">
        <f t="shared" si="7"/>
        <v>64.151615294999999</v>
      </c>
      <c r="R38" s="43"/>
      <c r="S38" s="41">
        <f t="shared" si="8"/>
        <v>80.931615295</v>
      </c>
      <c r="T38" s="14">
        <f t="shared" si="26"/>
        <v>34</v>
      </c>
      <c r="U38" s="14">
        <v>356</v>
      </c>
      <c r="V38" s="1" t="s">
        <v>38</v>
      </c>
      <c r="W38" s="42">
        <v>44412</v>
      </c>
      <c r="X38" s="50">
        <v>1635.76</v>
      </c>
      <c r="Y38" s="41">
        <f t="shared" si="9"/>
        <v>8.9000000000000909</v>
      </c>
      <c r="Z38" s="46">
        <v>7.63</v>
      </c>
      <c r="AA38" s="46">
        <f t="shared" si="37"/>
        <v>7.63</v>
      </c>
      <c r="AB38" s="46">
        <f t="shared" si="10"/>
        <v>0</v>
      </c>
      <c r="AC38" s="41">
        <f t="shared" si="11"/>
        <v>15.1074</v>
      </c>
      <c r="AD38" s="41">
        <f t="shared" si="12"/>
        <v>0</v>
      </c>
      <c r="AE38" s="41">
        <f t="shared" si="13"/>
        <v>15.1074</v>
      </c>
      <c r="AF38" s="43"/>
      <c r="AG38" s="41">
        <f t="shared" si="14"/>
        <v>96.039015294999999</v>
      </c>
      <c r="AH38" s="68">
        <f t="shared" si="27"/>
        <v>34</v>
      </c>
      <c r="AI38" s="68">
        <v>356</v>
      </c>
      <c r="AJ38" s="76" t="s">
        <v>38</v>
      </c>
      <c r="AK38" s="70">
        <v>44445</v>
      </c>
      <c r="AL38" s="80">
        <v>1663.8</v>
      </c>
      <c r="AM38" s="72">
        <f t="shared" si="15"/>
        <v>28.039999999999964</v>
      </c>
      <c r="AN38" s="72">
        <f t="shared" si="16"/>
        <v>30.319792199999959</v>
      </c>
      <c r="AO38" s="73">
        <f t="shared" si="17"/>
        <v>97.023335039999878</v>
      </c>
      <c r="AP38" s="74"/>
      <c r="AQ38" s="72">
        <f t="shared" si="0"/>
        <v>193.06235033499988</v>
      </c>
      <c r="AR38" s="68">
        <f t="shared" si="28"/>
        <v>34</v>
      </c>
      <c r="AS38" s="68">
        <v>356</v>
      </c>
      <c r="AT38" s="76" t="s">
        <v>38</v>
      </c>
      <c r="AU38" s="70">
        <v>44469</v>
      </c>
      <c r="AV38" s="81">
        <v>1685.07</v>
      </c>
      <c r="AW38" s="72">
        <f t="shared" si="18"/>
        <v>21.269999999999982</v>
      </c>
      <c r="AX38" s="72">
        <f t="shared" si="19"/>
        <v>26.24824349999998</v>
      </c>
      <c r="AY38" s="73">
        <f t="shared" si="20"/>
        <v>83.994379199999941</v>
      </c>
      <c r="AZ38" s="74"/>
      <c r="BA38" s="72">
        <f t="shared" si="1"/>
        <v>277.05672953499982</v>
      </c>
      <c r="BB38" s="68">
        <f t="shared" si="29"/>
        <v>34</v>
      </c>
      <c r="BC38" s="68">
        <v>356</v>
      </c>
      <c r="BD38" s="68">
        <v>2807715</v>
      </c>
      <c r="BE38" s="76" t="s">
        <v>38</v>
      </c>
      <c r="BF38" s="70">
        <v>44500</v>
      </c>
      <c r="BG38" s="81">
        <v>1700.64</v>
      </c>
      <c r="BH38" s="72">
        <f t="shared" si="31"/>
        <v>15.570000000000164</v>
      </c>
      <c r="BI38" s="72">
        <f t="shared" si="22"/>
        <v>18.860454810000199</v>
      </c>
      <c r="BJ38" s="73">
        <f t="shared" si="23"/>
        <v>60.35345539200064</v>
      </c>
      <c r="BK38" s="74">
        <v>200</v>
      </c>
      <c r="BL38" s="72">
        <f t="shared" si="2"/>
        <v>137.41018492700044</v>
      </c>
    </row>
    <row r="39" spans="1:64" ht="19.5" customHeight="1">
      <c r="A39" s="13">
        <f t="shared" si="24"/>
        <v>35</v>
      </c>
      <c r="B39" s="14">
        <v>5</v>
      </c>
      <c r="C39" s="1" t="s">
        <v>39</v>
      </c>
      <c r="D39" s="20">
        <v>578.56000000000006</v>
      </c>
      <c r="E39" s="19">
        <v>0</v>
      </c>
      <c r="F39" s="13">
        <f t="shared" si="25"/>
        <v>35</v>
      </c>
      <c r="G39" s="14">
        <v>5</v>
      </c>
      <c r="H39" s="26" t="s">
        <v>39</v>
      </c>
      <c r="I39" s="27">
        <v>44377</v>
      </c>
      <c r="J39" s="30">
        <v>580.33000000000004</v>
      </c>
      <c r="K39" s="24">
        <v>1.77</v>
      </c>
      <c r="L39" s="34">
        <f t="shared" si="3"/>
        <v>2.1192302925000002</v>
      </c>
      <c r="M39" s="34">
        <f t="shared" si="36"/>
        <v>2.1192302925000002</v>
      </c>
      <c r="N39" s="34">
        <f t="shared" si="4"/>
        <v>0</v>
      </c>
      <c r="O39" s="34">
        <f t="shared" si="5"/>
        <v>4.0265375557500001</v>
      </c>
      <c r="P39" s="34">
        <f t="shared" si="6"/>
        <v>0</v>
      </c>
      <c r="Q39" s="34">
        <f t="shared" si="7"/>
        <v>4.0265375557500001</v>
      </c>
      <c r="R39" s="43"/>
      <c r="S39" s="41">
        <f t="shared" si="8"/>
        <v>4.0265375557500001</v>
      </c>
      <c r="T39" s="14">
        <f t="shared" si="26"/>
        <v>35</v>
      </c>
      <c r="U39" s="14">
        <v>5</v>
      </c>
      <c r="V39" s="1" t="s">
        <v>39</v>
      </c>
      <c r="W39" s="42">
        <v>44412</v>
      </c>
      <c r="X39" s="49">
        <v>587.92999999999995</v>
      </c>
      <c r="Y39" s="41">
        <f t="shared" si="9"/>
        <v>7.5999999999999091</v>
      </c>
      <c r="Z39" s="46">
        <v>6.51</v>
      </c>
      <c r="AA39" s="46">
        <f t="shared" si="37"/>
        <v>6.51</v>
      </c>
      <c r="AB39" s="46">
        <f t="shared" si="10"/>
        <v>0</v>
      </c>
      <c r="AC39" s="41">
        <f t="shared" si="11"/>
        <v>12.889799999999999</v>
      </c>
      <c r="AD39" s="41">
        <f t="shared" si="12"/>
        <v>0</v>
      </c>
      <c r="AE39" s="41">
        <f t="shared" si="13"/>
        <v>12.889799999999999</v>
      </c>
      <c r="AF39" s="43"/>
      <c r="AG39" s="41">
        <f t="shared" si="14"/>
        <v>16.916337555749998</v>
      </c>
      <c r="AH39" s="68">
        <f t="shared" si="27"/>
        <v>35</v>
      </c>
      <c r="AI39" s="68">
        <v>5</v>
      </c>
      <c r="AJ39" s="76" t="s">
        <v>39</v>
      </c>
      <c r="AK39" s="70">
        <v>44445</v>
      </c>
      <c r="AL39" s="77">
        <v>592.89</v>
      </c>
      <c r="AM39" s="72">
        <f t="shared" si="15"/>
        <v>4.9600000000000364</v>
      </c>
      <c r="AN39" s="72">
        <f t="shared" si="16"/>
        <v>5.3632728000000389</v>
      </c>
      <c r="AO39" s="73">
        <f t="shared" si="17"/>
        <v>17.162472960000127</v>
      </c>
      <c r="AP39" s="74"/>
      <c r="AQ39" s="72">
        <f t="shared" si="0"/>
        <v>34.078810515750121</v>
      </c>
      <c r="AR39" s="68">
        <f t="shared" si="28"/>
        <v>35</v>
      </c>
      <c r="AS39" s="68">
        <v>5</v>
      </c>
      <c r="AT39" s="76" t="s">
        <v>39</v>
      </c>
      <c r="AU39" s="70">
        <v>44469</v>
      </c>
      <c r="AV39" s="78">
        <v>592.89</v>
      </c>
      <c r="AW39" s="72">
        <f t="shared" si="18"/>
        <v>0</v>
      </c>
      <c r="AX39" s="72">
        <f t="shared" si="19"/>
        <v>0</v>
      </c>
      <c r="AY39" s="73">
        <f t="shared" si="20"/>
        <v>0</v>
      </c>
      <c r="AZ39" s="74"/>
      <c r="BA39" s="72">
        <f t="shared" si="1"/>
        <v>34.078810515750121</v>
      </c>
      <c r="BB39" s="68">
        <f t="shared" si="29"/>
        <v>35</v>
      </c>
      <c r="BC39" s="68">
        <v>5</v>
      </c>
      <c r="BD39" s="68">
        <v>2815470</v>
      </c>
      <c r="BE39" s="76" t="s">
        <v>39</v>
      </c>
      <c r="BF39" s="70">
        <v>44500</v>
      </c>
      <c r="BG39" s="78">
        <v>593.1</v>
      </c>
      <c r="BH39" s="72">
        <f t="shared" si="31"/>
        <v>0.21000000000003638</v>
      </c>
      <c r="BI39" s="72">
        <f t="shared" si="22"/>
        <v>0.25437993000004405</v>
      </c>
      <c r="BJ39" s="73">
        <f t="shared" si="23"/>
        <v>0.81401577600014097</v>
      </c>
      <c r="BK39" s="74">
        <v>50</v>
      </c>
      <c r="BL39" s="72">
        <f t="shared" si="2"/>
        <v>-15.107173708249739</v>
      </c>
    </row>
    <row r="40" spans="1:64" ht="19.5" customHeight="1">
      <c r="A40" s="13">
        <f t="shared" si="24"/>
        <v>36</v>
      </c>
      <c r="B40" s="14">
        <v>50</v>
      </c>
      <c r="C40" s="1" t="s">
        <v>40</v>
      </c>
      <c r="D40" s="20">
        <v>51.870000000000005</v>
      </c>
      <c r="E40" s="19">
        <v>0.02</v>
      </c>
      <c r="F40" s="13">
        <f t="shared" si="25"/>
        <v>36</v>
      </c>
      <c r="G40" s="14">
        <v>50</v>
      </c>
      <c r="H40" s="26" t="s">
        <v>40</v>
      </c>
      <c r="I40" s="27">
        <v>44377</v>
      </c>
      <c r="J40" s="30">
        <v>51.87</v>
      </c>
      <c r="K40" s="24">
        <v>0</v>
      </c>
      <c r="L40" s="34">
        <f t="shared" si="3"/>
        <v>0</v>
      </c>
      <c r="M40" s="34">
        <f t="shared" si="36"/>
        <v>0</v>
      </c>
      <c r="N40" s="34">
        <f t="shared" si="4"/>
        <v>0</v>
      </c>
      <c r="O40" s="34">
        <f t="shared" si="5"/>
        <v>0</v>
      </c>
      <c r="P40" s="34">
        <f t="shared" si="6"/>
        <v>0</v>
      </c>
      <c r="Q40" s="34">
        <f t="shared" si="7"/>
        <v>0</v>
      </c>
      <c r="R40" s="43"/>
      <c r="S40" s="41">
        <f t="shared" si="8"/>
        <v>0.02</v>
      </c>
      <c r="T40" s="14">
        <f t="shared" si="26"/>
        <v>36</v>
      </c>
      <c r="U40" s="14">
        <v>50</v>
      </c>
      <c r="V40" s="1" t="s">
        <v>40</v>
      </c>
      <c r="W40" s="42">
        <v>44412</v>
      </c>
      <c r="X40" s="49">
        <v>53.67</v>
      </c>
      <c r="Y40" s="41">
        <f t="shared" si="9"/>
        <v>1.8000000000000043</v>
      </c>
      <c r="Z40" s="46">
        <v>1.54</v>
      </c>
      <c r="AA40" s="46">
        <f t="shared" si="37"/>
        <v>1.54</v>
      </c>
      <c r="AB40" s="46">
        <f t="shared" si="10"/>
        <v>0</v>
      </c>
      <c r="AC40" s="41">
        <f t="shared" si="11"/>
        <v>3.0491999999999999</v>
      </c>
      <c r="AD40" s="41">
        <f t="shared" si="12"/>
        <v>0</v>
      </c>
      <c r="AE40" s="41">
        <f t="shared" si="13"/>
        <v>3.0491999999999999</v>
      </c>
      <c r="AF40" s="43"/>
      <c r="AG40" s="41">
        <f t="shared" si="14"/>
        <v>3.0691999999999999</v>
      </c>
      <c r="AH40" s="68">
        <f t="shared" si="27"/>
        <v>36</v>
      </c>
      <c r="AI40" s="68">
        <v>50</v>
      </c>
      <c r="AJ40" s="76" t="s">
        <v>40</v>
      </c>
      <c r="AK40" s="70">
        <v>44445</v>
      </c>
      <c r="AL40" s="77">
        <v>53.67</v>
      </c>
      <c r="AM40" s="72">
        <f t="shared" si="15"/>
        <v>0</v>
      </c>
      <c r="AN40" s="72">
        <f t="shared" si="16"/>
        <v>0</v>
      </c>
      <c r="AO40" s="73">
        <f t="shared" si="17"/>
        <v>0</v>
      </c>
      <c r="AP40" s="74"/>
      <c r="AQ40" s="72">
        <f t="shared" si="0"/>
        <v>3.0691999999999999</v>
      </c>
      <c r="AR40" s="68">
        <f t="shared" si="28"/>
        <v>36</v>
      </c>
      <c r="AS40" s="68">
        <v>50</v>
      </c>
      <c r="AT40" s="76" t="s">
        <v>40</v>
      </c>
      <c r="AU40" s="70">
        <v>44469</v>
      </c>
      <c r="AV40" s="78">
        <v>53.67</v>
      </c>
      <c r="AW40" s="72">
        <f t="shared" si="18"/>
        <v>0</v>
      </c>
      <c r="AX40" s="72">
        <f t="shared" si="19"/>
        <v>0</v>
      </c>
      <c r="AY40" s="73">
        <f t="shared" si="20"/>
        <v>0</v>
      </c>
      <c r="AZ40" s="74"/>
      <c r="BA40" s="72">
        <f t="shared" si="1"/>
        <v>3.0691999999999999</v>
      </c>
      <c r="BB40" s="68">
        <f t="shared" si="29"/>
        <v>36</v>
      </c>
      <c r="BC40" s="68">
        <v>50</v>
      </c>
      <c r="BD40" s="68">
        <v>2558910</v>
      </c>
      <c r="BE40" s="76" t="s">
        <v>40</v>
      </c>
      <c r="BF40" s="70">
        <v>44500</v>
      </c>
      <c r="BG40" s="78">
        <v>53.67</v>
      </c>
      <c r="BH40" s="72">
        <f t="shared" si="31"/>
        <v>0</v>
      </c>
      <c r="BI40" s="72">
        <f t="shared" si="22"/>
        <v>0</v>
      </c>
      <c r="BJ40" s="73">
        <f t="shared" si="23"/>
        <v>0</v>
      </c>
      <c r="BK40" s="74"/>
      <c r="BL40" s="72">
        <f t="shared" si="2"/>
        <v>3.0691999999999999</v>
      </c>
    </row>
    <row r="41" spans="1:64" ht="19.5" customHeight="1">
      <c r="A41" s="13">
        <f t="shared" si="24"/>
        <v>37</v>
      </c>
      <c r="B41" s="14">
        <v>53</v>
      </c>
      <c r="C41" s="1" t="s">
        <v>41</v>
      </c>
      <c r="D41" s="20">
        <v>1126.7</v>
      </c>
      <c r="E41" s="19">
        <v>0.08</v>
      </c>
      <c r="F41" s="13">
        <f t="shared" si="25"/>
        <v>37</v>
      </c>
      <c r="G41" s="14">
        <v>53</v>
      </c>
      <c r="H41" s="26" t="s">
        <v>41</v>
      </c>
      <c r="I41" s="27">
        <v>44377</v>
      </c>
      <c r="J41" s="30">
        <v>1126.71</v>
      </c>
      <c r="K41" s="24">
        <v>0.01</v>
      </c>
      <c r="L41" s="34">
        <f t="shared" si="3"/>
        <v>1.1973052500000001E-2</v>
      </c>
      <c r="M41" s="34">
        <f t="shared" si="36"/>
        <v>1.1973052500000001E-2</v>
      </c>
      <c r="N41" s="34">
        <f t="shared" si="4"/>
        <v>0</v>
      </c>
      <c r="O41" s="34">
        <f t="shared" si="5"/>
        <v>2.274879975E-2</v>
      </c>
      <c r="P41" s="34">
        <f t="shared" si="6"/>
        <v>0</v>
      </c>
      <c r="Q41" s="34">
        <f t="shared" si="7"/>
        <v>2.274879975E-2</v>
      </c>
      <c r="R41" s="43"/>
      <c r="S41" s="41">
        <f t="shared" si="8"/>
        <v>0.10274879975000001</v>
      </c>
      <c r="T41" s="14">
        <f t="shared" si="26"/>
        <v>37</v>
      </c>
      <c r="U41" s="14">
        <v>53</v>
      </c>
      <c r="V41" s="1" t="s">
        <v>41</v>
      </c>
      <c r="W41" s="42">
        <v>44412</v>
      </c>
      <c r="X41" s="50">
        <v>1126.72</v>
      </c>
      <c r="Y41" s="41">
        <f t="shared" si="9"/>
        <v>9.9999999999909051E-3</v>
      </c>
      <c r="Z41" s="46">
        <v>0.01</v>
      </c>
      <c r="AA41" s="46">
        <f t="shared" si="37"/>
        <v>0.01</v>
      </c>
      <c r="AB41" s="46">
        <f t="shared" si="10"/>
        <v>0</v>
      </c>
      <c r="AC41" s="41">
        <f t="shared" si="11"/>
        <v>1.9800000000000002E-2</v>
      </c>
      <c r="AD41" s="41">
        <f t="shared" si="12"/>
        <v>0</v>
      </c>
      <c r="AE41" s="41">
        <f t="shared" si="13"/>
        <v>1.9800000000000002E-2</v>
      </c>
      <c r="AF41" s="43"/>
      <c r="AG41" s="41">
        <f t="shared" si="14"/>
        <v>0.12254879975000001</v>
      </c>
      <c r="AH41" s="68">
        <f t="shared" si="27"/>
        <v>37</v>
      </c>
      <c r="AI41" s="68">
        <v>53</v>
      </c>
      <c r="AJ41" s="76" t="s">
        <v>41</v>
      </c>
      <c r="AK41" s="70">
        <v>44445</v>
      </c>
      <c r="AL41" s="80">
        <v>1126.72</v>
      </c>
      <c r="AM41" s="72">
        <f t="shared" si="15"/>
        <v>0</v>
      </c>
      <c r="AN41" s="72">
        <f t="shared" si="16"/>
        <v>0</v>
      </c>
      <c r="AO41" s="73">
        <f t="shared" si="17"/>
        <v>0</v>
      </c>
      <c r="AP41" s="74"/>
      <c r="AQ41" s="72">
        <f t="shared" si="0"/>
        <v>0.12254879975000001</v>
      </c>
      <c r="AR41" s="68">
        <f t="shared" si="28"/>
        <v>37</v>
      </c>
      <c r="AS41" s="68">
        <v>53</v>
      </c>
      <c r="AT41" s="76" t="s">
        <v>41</v>
      </c>
      <c r="AU41" s="70">
        <v>44469</v>
      </c>
      <c r="AV41" s="81">
        <v>1126.73</v>
      </c>
      <c r="AW41" s="72">
        <f t="shared" si="18"/>
        <v>9.9999999999909051E-3</v>
      </c>
      <c r="AX41" s="72">
        <f t="shared" si="19"/>
        <v>1.2340499999988777E-2</v>
      </c>
      <c r="AY41" s="73">
        <f t="shared" si="20"/>
        <v>3.9489599999964091E-2</v>
      </c>
      <c r="AZ41" s="74"/>
      <c r="BA41" s="72">
        <f t="shared" si="1"/>
        <v>0.16203839974996409</v>
      </c>
      <c r="BB41" s="68">
        <f t="shared" si="29"/>
        <v>37</v>
      </c>
      <c r="BC41" s="68">
        <v>53</v>
      </c>
      <c r="BD41" s="68">
        <v>2815783</v>
      </c>
      <c r="BE41" s="76" t="s">
        <v>41</v>
      </c>
      <c r="BF41" s="70">
        <v>44500</v>
      </c>
      <c r="BG41" s="81">
        <v>1126.73</v>
      </c>
      <c r="BH41" s="72">
        <f t="shared" si="31"/>
        <v>0</v>
      </c>
      <c r="BI41" s="72">
        <f t="shared" si="22"/>
        <v>0</v>
      </c>
      <c r="BJ41" s="73">
        <f t="shared" si="23"/>
        <v>0</v>
      </c>
      <c r="BK41" s="74"/>
      <c r="BL41" s="72">
        <f t="shared" si="2"/>
        <v>0.16203839974996409</v>
      </c>
    </row>
    <row r="42" spans="1:64" ht="19.5" customHeight="1">
      <c r="A42" s="13">
        <f t="shared" si="24"/>
        <v>38</v>
      </c>
      <c r="B42" s="14">
        <v>362</v>
      </c>
      <c r="C42" s="1" t="s">
        <v>42</v>
      </c>
      <c r="D42" s="20"/>
      <c r="E42" s="19"/>
      <c r="F42" s="13">
        <f t="shared" si="25"/>
        <v>38</v>
      </c>
      <c r="G42" s="14">
        <v>362</v>
      </c>
      <c r="H42" s="26" t="s">
        <v>42</v>
      </c>
      <c r="I42" s="27">
        <v>44377</v>
      </c>
      <c r="J42" s="45">
        <v>4.6100000000000003</v>
      </c>
      <c r="K42" s="24">
        <v>4.6100000000000003</v>
      </c>
      <c r="L42" s="34">
        <f t="shared" si="3"/>
        <v>5.5195772025000007</v>
      </c>
      <c r="M42" s="34">
        <f t="shared" si="36"/>
        <v>5.5195772025000007</v>
      </c>
      <c r="N42" s="34">
        <f t="shared" si="4"/>
        <v>0</v>
      </c>
      <c r="O42" s="34">
        <f t="shared" si="5"/>
        <v>10.487196684750002</v>
      </c>
      <c r="P42" s="34">
        <f t="shared" si="6"/>
        <v>0</v>
      </c>
      <c r="Q42" s="34">
        <f t="shared" si="7"/>
        <v>10.487196684750002</v>
      </c>
      <c r="R42" s="43"/>
      <c r="S42" s="41">
        <f t="shared" si="8"/>
        <v>10.487196684750002</v>
      </c>
      <c r="T42" s="14">
        <f t="shared" si="26"/>
        <v>38</v>
      </c>
      <c r="U42" s="14">
        <v>362</v>
      </c>
      <c r="V42" s="1" t="s">
        <v>42</v>
      </c>
      <c r="W42" s="42">
        <v>44412</v>
      </c>
      <c r="X42" s="51">
        <v>20.81</v>
      </c>
      <c r="Y42" s="41">
        <f t="shared" si="9"/>
        <v>16.2</v>
      </c>
      <c r="Z42" s="46">
        <v>13.89</v>
      </c>
      <c r="AA42" s="46">
        <f t="shared" si="37"/>
        <v>13.89</v>
      </c>
      <c r="AB42" s="46">
        <f t="shared" si="10"/>
        <v>0</v>
      </c>
      <c r="AC42" s="41">
        <f t="shared" si="11"/>
        <v>27.502200000000002</v>
      </c>
      <c r="AD42" s="41">
        <f t="shared" si="12"/>
        <v>0</v>
      </c>
      <c r="AE42" s="41">
        <f>AC42+AD42</f>
        <v>27.502200000000002</v>
      </c>
      <c r="AF42" s="43"/>
      <c r="AG42" s="41">
        <f t="shared" si="14"/>
        <v>37.989396684750005</v>
      </c>
      <c r="AH42" s="68">
        <f t="shared" si="27"/>
        <v>38</v>
      </c>
      <c r="AI42" s="68">
        <v>362</v>
      </c>
      <c r="AJ42" s="76" t="s">
        <v>42</v>
      </c>
      <c r="AK42" s="70">
        <v>44445</v>
      </c>
      <c r="AL42" s="82">
        <v>24.73</v>
      </c>
      <c r="AM42" s="72">
        <f t="shared" si="15"/>
        <v>3.9200000000000017</v>
      </c>
      <c r="AN42" s="72">
        <f t="shared" si="16"/>
        <v>4.2387156000000017</v>
      </c>
      <c r="AO42" s="73">
        <f t="shared" si="17"/>
        <v>13.563889920000006</v>
      </c>
      <c r="AP42" s="74"/>
      <c r="AQ42" s="72">
        <f t="shared" si="0"/>
        <v>51.553286604750014</v>
      </c>
      <c r="AR42" s="68">
        <f t="shared" si="28"/>
        <v>38</v>
      </c>
      <c r="AS42" s="68">
        <v>362</v>
      </c>
      <c r="AT42" s="76" t="s">
        <v>42</v>
      </c>
      <c r="AU42" s="70">
        <v>44469</v>
      </c>
      <c r="AV42" s="83">
        <v>28.31</v>
      </c>
      <c r="AW42" s="72">
        <f t="shared" si="18"/>
        <v>3.5799999999999983</v>
      </c>
      <c r="AX42" s="72">
        <f t="shared" si="19"/>
        <v>4.4178989999999985</v>
      </c>
      <c r="AY42" s="73">
        <f t="shared" si="20"/>
        <v>14.137276799999995</v>
      </c>
      <c r="AZ42" s="74"/>
      <c r="BA42" s="72">
        <f t="shared" si="1"/>
        <v>65.690563404750009</v>
      </c>
      <c r="BB42" s="68">
        <f t="shared" si="29"/>
        <v>38</v>
      </c>
      <c r="BC42" s="68">
        <v>362</v>
      </c>
      <c r="BD42" s="68">
        <v>3290557</v>
      </c>
      <c r="BE42" s="76" t="s">
        <v>42</v>
      </c>
      <c r="BF42" s="70">
        <v>44500</v>
      </c>
      <c r="BG42" s="83">
        <v>129.13</v>
      </c>
      <c r="BH42" s="72">
        <f t="shared" si="31"/>
        <v>100.82</v>
      </c>
      <c r="BI42" s="72">
        <f t="shared" si="22"/>
        <v>122.12659305999999</v>
      </c>
      <c r="BJ42" s="73">
        <f t="shared" si="23"/>
        <v>390.80509779199997</v>
      </c>
      <c r="BK42" s="74">
        <v>2150</v>
      </c>
      <c r="BL42" s="72">
        <f t="shared" si="2"/>
        <v>-1693.50433880325</v>
      </c>
    </row>
    <row r="43" spans="1:64" ht="29.25" customHeight="1">
      <c r="A43" s="13">
        <f t="shared" si="24"/>
        <v>39</v>
      </c>
      <c r="B43" s="14">
        <v>132</v>
      </c>
      <c r="C43" s="2" t="s">
        <v>6</v>
      </c>
      <c r="D43" s="21">
        <v>6185.64</v>
      </c>
      <c r="E43" s="19">
        <v>-2.75</v>
      </c>
      <c r="F43" s="13">
        <f t="shared" si="25"/>
        <v>39</v>
      </c>
      <c r="G43" s="14">
        <v>132</v>
      </c>
      <c r="H43" s="29" t="s">
        <v>6</v>
      </c>
      <c r="I43" s="27">
        <v>44104</v>
      </c>
      <c r="J43" s="30">
        <v>6185.64</v>
      </c>
      <c r="K43" s="24">
        <v>0</v>
      </c>
      <c r="L43" s="34">
        <f>K43*1.19730525</f>
        <v>0</v>
      </c>
      <c r="M43" s="24">
        <v>0</v>
      </c>
      <c r="N43" s="34">
        <f>L43-M43</f>
        <v>0</v>
      </c>
      <c r="O43" s="34">
        <f>M43*1.9</f>
        <v>0</v>
      </c>
      <c r="P43" s="34">
        <f>N43*2.53348</f>
        <v>0</v>
      </c>
      <c r="Q43" s="34">
        <f>O43+P43</f>
        <v>0</v>
      </c>
      <c r="R43" s="43"/>
      <c r="S43" s="41">
        <f>E43+Q43-R43</f>
        <v>-2.75</v>
      </c>
      <c r="T43" s="14"/>
      <c r="U43" s="14"/>
      <c r="V43" s="3" t="s">
        <v>43</v>
      </c>
      <c r="W43" s="15"/>
      <c r="X43" s="41">
        <f t="shared" ref="X43:AG43" si="38">SUM(X5:X42)</f>
        <v>533919.68000000017</v>
      </c>
      <c r="Y43" s="41">
        <f t="shared" si="38"/>
        <v>5366.3199999999888</v>
      </c>
      <c r="Z43" s="41">
        <f t="shared" si="38"/>
        <v>4600.0000000000009</v>
      </c>
      <c r="AA43" s="41">
        <f t="shared" si="38"/>
        <v>2271.1</v>
      </c>
      <c r="AB43" s="41">
        <f t="shared" si="38"/>
        <v>2328.8999999999996</v>
      </c>
      <c r="AC43" s="41">
        <f t="shared" si="38"/>
        <v>4496.7780000000012</v>
      </c>
      <c r="AD43" s="41">
        <f t="shared" si="38"/>
        <v>5485.8939596999999</v>
      </c>
      <c r="AE43" s="41">
        <f t="shared" si="38"/>
        <v>9982.671959700001</v>
      </c>
      <c r="AF43" s="41">
        <f t="shared" si="38"/>
        <v>32324.38</v>
      </c>
      <c r="AG43" s="41">
        <f t="shared" si="38"/>
        <v>-709.60632824422169</v>
      </c>
      <c r="AH43" s="68"/>
      <c r="AI43" s="68"/>
      <c r="AJ43" s="84" t="s">
        <v>43</v>
      </c>
      <c r="AK43" s="85"/>
      <c r="AL43" s="86">
        <f t="shared" ref="AL43:AQ43" si="39">SUM(AL5:AL42)</f>
        <v>539532.17000000004</v>
      </c>
      <c r="AM43" s="86">
        <f t="shared" si="39"/>
        <v>5918.7700000000023</v>
      </c>
      <c r="AN43" s="86">
        <f t="shared" si="39"/>
        <v>6399.999963850003</v>
      </c>
      <c r="AO43" s="86">
        <f t="shared" si="39"/>
        <v>20479.999884320012</v>
      </c>
      <c r="AP43" s="87">
        <f t="shared" si="39"/>
        <v>7733.1299999999992</v>
      </c>
      <c r="AQ43" s="86">
        <f t="shared" si="39"/>
        <v>12037.263556075792</v>
      </c>
      <c r="AR43" s="68"/>
      <c r="AS43" s="68"/>
      <c r="AT43" s="84" t="s">
        <v>43</v>
      </c>
      <c r="AU43" s="85"/>
      <c r="AV43" s="86">
        <f t="shared" ref="AV43:BA43" si="40">SUM(AV5:AV42)</f>
        <v>545198.51000000013</v>
      </c>
      <c r="AW43" s="86">
        <f t="shared" si="40"/>
        <v>5834.4699999999939</v>
      </c>
      <c r="AX43" s="86">
        <f t="shared" si="40"/>
        <v>7199.9989066999924</v>
      </c>
      <c r="AY43" s="86">
        <f t="shared" si="40"/>
        <v>23039.996501439975</v>
      </c>
      <c r="AZ43" s="87">
        <f t="shared" si="40"/>
        <v>30250.33</v>
      </c>
      <c r="BA43" s="86">
        <f t="shared" si="40"/>
        <v>4826.9300575157622</v>
      </c>
      <c r="BB43" s="68"/>
      <c r="BC43" s="68"/>
      <c r="BD43" s="88"/>
      <c r="BE43" s="84" t="s">
        <v>43</v>
      </c>
      <c r="BF43" s="85"/>
      <c r="BG43" s="86">
        <f>SUM(BG5:BG42)</f>
        <v>551928.08699999994</v>
      </c>
      <c r="BH43" s="86">
        <f t="shared" ref="BH43:BL43" si="41">SUM(BH5:BH42)</f>
        <v>6934.5070000000242</v>
      </c>
      <c r="BI43" s="86">
        <f t="shared" si="41"/>
        <v>8399.9971678310303</v>
      </c>
      <c r="BJ43" s="86">
        <f t="shared" si="41"/>
        <v>26879.990937059283</v>
      </c>
      <c r="BK43" s="87">
        <f t="shared" si="41"/>
        <v>28766.5</v>
      </c>
      <c r="BL43" s="86">
        <f t="shared" si="41"/>
        <v>2940.4209945750508</v>
      </c>
    </row>
    <row r="44" spans="1:64" ht="36" customHeight="1">
      <c r="A44" s="13"/>
      <c r="B44" s="14"/>
      <c r="C44" s="3" t="s">
        <v>43</v>
      </c>
      <c r="D44" s="22">
        <v>530202.77999999991</v>
      </c>
      <c r="E44" s="19">
        <f>SUM(E5:E42)</f>
        <v>55159.429999999993</v>
      </c>
      <c r="F44" s="13"/>
      <c r="G44" s="14"/>
      <c r="H44" s="3" t="s">
        <v>43</v>
      </c>
      <c r="I44" s="3"/>
      <c r="J44" s="28">
        <f>SUM(J5:J42)</f>
        <v>528553.35999999987</v>
      </c>
      <c r="K44" s="4">
        <f>SUM(K5:K42)</f>
        <v>4677.17</v>
      </c>
      <c r="L44" s="32">
        <f>SUM(L5:L42)</f>
        <v>5600.0001961425005</v>
      </c>
      <c r="M44" s="32">
        <v>2389.1921459999999</v>
      </c>
      <c r="N44" s="33">
        <v>3210.8078540000001</v>
      </c>
      <c r="O44" s="33">
        <f>SUM(O5:O42)</f>
        <v>4717.897788798251</v>
      </c>
      <c r="P44" s="33">
        <f>SUM(P5:P42)</f>
        <v>7896.5939232575292</v>
      </c>
      <c r="Q44" s="37">
        <f>SUM(Q5:Q42)</f>
        <v>12614.491712055777</v>
      </c>
      <c r="R44" s="31">
        <f>SUM(R5:R41)</f>
        <v>46141.82</v>
      </c>
      <c r="S44" s="16">
        <f>SUM(S5:S42)</f>
        <v>21632.101712055774</v>
      </c>
      <c r="V44" s="6" t="s">
        <v>44</v>
      </c>
      <c r="W44" s="6"/>
      <c r="X44" s="6"/>
      <c r="Y44" s="7"/>
      <c r="Z44" s="5"/>
      <c r="AA44" s="7"/>
      <c r="AB44" s="7"/>
      <c r="AC44" s="7"/>
      <c r="AD44" s="36"/>
      <c r="AE44" s="39">
        <f>AE43+AG45</f>
        <v>14720.001959700001</v>
      </c>
      <c r="AF44" s="8"/>
      <c r="AG44" s="15"/>
      <c r="AH44"/>
      <c r="AJ44" s="54" t="s">
        <v>44</v>
      </c>
      <c r="AK44" s="54"/>
      <c r="AL44" s="54"/>
      <c r="AM44" s="55"/>
      <c r="AN44" s="56"/>
      <c r="AO44" s="57">
        <v>20480</v>
      </c>
      <c r="AP44" s="8"/>
      <c r="AQ44" s="15"/>
      <c r="AT44" s="54" t="s">
        <v>44</v>
      </c>
      <c r="AU44" s="54"/>
      <c r="AV44" s="54"/>
      <c r="AW44" s="55"/>
      <c r="AX44" s="56"/>
      <c r="AY44" s="57">
        <f>AY43</f>
        <v>23039.996501439975</v>
      </c>
      <c r="AZ44" s="8"/>
      <c r="BA44" s="15"/>
      <c r="BE44" s="54" t="s">
        <v>44</v>
      </c>
      <c r="BF44" s="54"/>
      <c r="BG44" s="54"/>
      <c r="BH44" s="55"/>
      <c r="BI44" s="56"/>
      <c r="BJ44" s="57">
        <v>26880</v>
      </c>
      <c r="BK44" s="8"/>
      <c r="BL44" s="15"/>
    </row>
    <row r="45" spans="1:64" ht="19.5" customHeight="1">
      <c r="H45" s="6" t="s">
        <v>44</v>
      </c>
      <c r="I45" s="6"/>
      <c r="J45" s="6"/>
      <c r="K45" s="7"/>
      <c r="L45" s="5">
        <v>17080</v>
      </c>
      <c r="M45" s="7"/>
      <c r="N45" s="7"/>
      <c r="O45" s="7"/>
      <c r="P45" s="36"/>
      <c r="Q45" s="39"/>
      <c r="R45" s="8"/>
      <c r="S45" s="15"/>
      <c r="V45" s="92" t="s">
        <v>72</v>
      </c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>
        <v>4737.33</v>
      </c>
      <c r="AH45"/>
      <c r="AJ45" s="92"/>
      <c r="AK45" s="92"/>
      <c r="AL45" s="92"/>
      <c r="AM45" s="92"/>
      <c r="AN45" s="92"/>
      <c r="AO45" s="92"/>
      <c r="AP45" s="92"/>
      <c r="AQ45" s="38"/>
    </row>
    <row r="46" spans="1:64">
      <c r="AG46" s="52"/>
      <c r="BL46" s="35"/>
    </row>
    <row r="47" spans="1:64">
      <c r="AG47" s="52"/>
      <c r="AQ47" s="35"/>
      <c r="AZ47" s="35"/>
    </row>
    <row r="48" spans="1:64">
      <c r="S48" s="35">
        <f>E44+Q44-R44</f>
        <v>21632.101712055774</v>
      </c>
      <c r="AG48" s="52">
        <f>S48+AE44-AF43</f>
        <v>4027.7236717557716</v>
      </c>
    </row>
  </sheetData>
  <mergeCells count="12">
    <mergeCell ref="BE1:BL1"/>
    <mergeCell ref="BB3:BL3"/>
    <mergeCell ref="V45:AF45"/>
    <mergeCell ref="AJ45:AP45"/>
    <mergeCell ref="G2:S2"/>
    <mergeCell ref="T2:AG2"/>
    <mergeCell ref="AN2:AO2"/>
    <mergeCell ref="A3:E3"/>
    <mergeCell ref="F3:S3"/>
    <mergeCell ref="T3:AG3"/>
    <mergeCell ref="AH3:AQ3"/>
    <mergeCell ref="AR3:BA3"/>
  </mergeCells>
  <pageMargins left="1.299212598425197" right="0.11811023622047245" top="0.15748031496062992" bottom="0.15748031496062992" header="0.31496062992125984" footer="0.31496062992125984"/>
  <pageSetup paperSize="9" scale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</vt:lpstr>
      <vt:lpstr>август</vt:lpstr>
      <vt:lpstr>сентябрь</vt:lpstr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2021-11-14T05:00:41Z</dcterms:modified>
</cp:coreProperties>
</file>