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F43" i="1"/>
  <c r="AD7"/>
  <c r="AD11"/>
  <c r="AD15"/>
  <c r="AD27"/>
  <c r="AE27" s="1"/>
  <c r="AD30"/>
  <c r="AD31"/>
  <c r="AD5"/>
  <c r="AC9"/>
  <c r="AE9" s="1"/>
  <c r="AC10"/>
  <c r="AC12"/>
  <c r="AC13"/>
  <c r="AE13" s="1"/>
  <c r="AC14"/>
  <c r="AC16"/>
  <c r="AC18"/>
  <c r="AC21"/>
  <c r="AE21" s="1"/>
  <c r="AC22"/>
  <c r="AE22" s="1"/>
  <c r="AC25"/>
  <c r="AC27"/>
  <c r="AC28"/>
  <c r="AC29"/>
  <c r="AC30"/>
  <c r="AE30" s="1"/>
  <c r="AC33"/>
  <c r="AC34"/>
  <c r="AC35"/>
  <c r="AC37"/>
  <c r="AC38"/>
  <c r="AC41"/>
  <c r="AE41" s="1"/>
  <c r="AC42"/>
  <c r="AE42" s="1"/>
  <c r="AC6"/>
  <c r="AC5"/>
  <c r="AE5" s="1"/>
  <c r="AB34"/>
  <c r="AD34" s="1"/>
  <c r="AB35"/>
  <c r="AD35" s="1"/>
  <c r="AE35" s="1"/>
  <c r="AB37"/>
  <c r="AD37" s="1"/>
  <c r="AB38"/>
  <c r="AD38" s="1"/>
  <c r="AB39"/>
  <c r="AD39" s="1"/>
  <c r="AB41"/>
  <c r="AD41" s="1"/>
  <c r="AB42"/>
  <c r="AD42" s="1"/>
  <c r="AA37"/>
  <c r="AA38"/>
  <c r="AA39"/>
  <c r="AC39" s="1"/>
  <c r="AA40"/>
  <c r="AC40" s="1"/>
  <c r="AA41"/>
  <c r="AA42"/>
  <c r="AA36"/>
  <c r="AC36" s="1"/>
  <c r="AA32"/>
  <c r="AC32" s="1"/>
  <c r="AA33"/>
  <c r="AB33" s="1"/>
  <c r="AD33" s="1"/>
  <c r="AA34"/>
  <c r="AA31"/>
  <c r="AC31" s="1"/>
  <c r="AE31" s="1"/>
  <c r="AB24"/>
  <c r="AD24" s="1"/>
  <c r="AB27"/>
  <c r="AB28"/>
  <c r="AD28" s="1"/>
  <c r="AE28" s="1"/>
  <c r="AB29"/>
  <c r="AD29" s="1"/>
  <c r="AB30"/>
  <c r="AB31"/>
  <c r="AA26"/>
  <c r="AB26" s="1"/>
  <c r="AD26" s="1"/>
  <c r="AA20"/>
  <c r="AC20" s="1"/>
  <c r="AA21"/>
  <c r="AA22"/>
  <c r="AA23"/>
  <c r="AC23" s="1"/>
  <c r="AE23" s="1"/>
  <c r="AA24"/>
  <c r="AC24" s="1"/>
  <c r="AE24" s="1"/>
  <c r="AA25"/>
  <c r="AB25" s="1"/>
  <c r="AD25" s="1"/>
  <c r="AA19"/>
  <c r="AC19" s="1"/>
  <c r="AA17"/>
  <c r="AC17" s="1"/>
  <c r="AA15"/>
  <c r="AB15" s="1"/>
  <c r="AB12"/>
  <c r="AD12" s="1"/>
  <c r="AE12" s="1"/>
  <c r="AB13"/>
  <c r="AD13" s="1"/>
  <c r="AB14"/>
  <c r="AD14" s="1"/>
  <c r="AB16"/>
  <c r="AD16" s="1"/>
  <c r="AE16" s="1"/>
  <c r="AB18"/>
  <c r="AD18" s="1"/>
  <c r="AB19"/>
  <c r="AD19" s="1"/>
  <c r="AB20"/>
  <c r="AD20" s="1"/>
  <c r="AB21"/>
  <c r="AD21" s="1"/>
  <c r="AB22"/>
  <c r="AD22" s="1"/>
  <c r="AB23"/>
  <c r="AD23" s="1"/>
  <c r="AA11"/>
  <c r="AC11" s="1"/>
  <c r="AE11" s="1"/>
  <c r="AA10"/>
  <c r="AB10" s="1"/>
  <c r="AD10" s="1"/>
  <c r="AB7"/>
  <c r="AB9"/>
  <c r="AD9" s="1"/>
  <c r="AB11"/>
  <c r="AB5"/>
  <c r="AA8"/>
  <c r="AC8" s="1"/>
  <c r="AA7"/>
  <c r="AC7" s="1"/>
  <c r="AE7" s="1"/>
  <c r="AA5"/>
  <c r="Y42"/>
  <c r="X43"/>
  <c r="Y6"/>
  <c r="Y7"/>
  <c r="Y8"/>
  <c r="Y43" s="1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5"/>
  <c r="T8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T36" s="1"/>
  <c r="T37" s="1"/>
  <c r="T38" s="1"/>
  <c r="T39" s="1"/>
  <c r="T40" s="1"/>
  <c r="T41" s="1"/>
  <c r="T42" s="1"/>
  <c r="T7"/>
  <c r="T6"/>
  <c r="F6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A43"/>
  <c r="A6"/>
  <c r="O43"/>
  <c r="O8"/>
  <c r="O9"/>
  <c r="O10"/>
  <c r="O11"/>
  <c r="O12"/>
  <c r="O13"/>
  <c r="O14"/>
  <c r="O15"/>
  <c r="O16"/>
  <c r="O18"/>
  <c r="O23"/>
  <c r="O27"/>
  <c r="O28"/>
  <c r="O29"/>
  <c r="O30"/>
  <c r="O35"/>
  <c r="O5"/>
  <c r="L43"/>
  <c r="N43" s="1"/>
  <c r="P43" s="1"/>
  <c r="L6"/>
  <c r="M6" s="1"/>
  <c r="O6" s="1"/>
  <c r="L7"/>
  <c r="L8"/>
  <c r="N8" s="1"/>
  <c r="P8" s="1"/>
  <c r="L9"/>
  <c r="N9" s="1"/>
  <c r="L10"/>
  <c r="N10" s="1"/>
  <c r="P10" s="1"/>
  <c r="L11"/>
  <c r="N11" s="1"/>
  <c r="P11" s="1"/>
  <c r="L12"/>
  <c r="N12" s="1"/>
  <c r="P12" s="1"/>
  <c r="L14"/>
  <c r="N14" s="1"/>
  <c r="P14" s="1"/>
  <c r="L15"/>
  <c r="N15" s="1"/>
  <c r="P15" s="1"/>
  <c r="L16"/>
  <c r="N16" s="1"/>
  <c r="P16" s="1"/>
  <c r="L17"/>
  <c r="L18"/>
  <c r="N18" s="1"/>
  <c r="P18" s="1"/>
  <c r="L19"/>
  <c r="M19" s="1"/>
  <c r="O19" s="1"/>
  <c r="L20"/>
  <c r="L21"/>
  <c r="L22"/>
  <c r="M22" s="1"/>
  <c r="O22" s="1"/>
  <c r="L23"/>
  <c r="N23" s="1"/>
  <c r="P23" s="1"/>
  <c r="L24"/>
  <c r="L25"/>
  <c r="M25" s="1"/>
  <c r="O25" s="1"/>
  <c r="L26"/>
  <c r="L27"/>
  <c r="N27" s="1"/>
  <c r="P27" s="1"/>
  <c r="L28"/>
  <c r="N28" s="1"/>
  <c r="P28" s="1"/>
  <c r="L29"/>
  <c r="N29" s="1"/>
  <c r="L30"/>
  <c r="N30" s="1"/>
  <c r="P30" s="1"/>
  <c r="L31"/>
  <c r="M31" s="1"/>
  <c r="O31" s="1"/>
  <c r="L32"/>
  <c r="L33"/>
  <c r="L34"/>
  <c r="L35"/>
  <c r="N35" s="1"/>
  <c r="P35" s="1"/>
  <c r="L36"/>
  <c r="M36" s="1"/>
  <c r="O36" s="1"/>
  <c r="L37"/>
  <c r="L38"/>
  <c r="M38" s="1"/>
  <c r="O38" s="1"/>
  <c r="L39"/>
  <c r="L40"/>
  <c r="L41"/>
  <c r="L42"/>
  <c r="M42" s="1"/>
  <c r="O42" s="1"/>
  <c r="L5"/>
  <c r="N5" s="1"/>
  <c r="P5" s="1"/>
  <c r="K13"/>
  <c r="L13" s="1"/>
  <c r="N13" s="1"/>
  <c r="R35"/>
  <c r="R44" s="1"/>
  <c r="J44"/>
  <c r="E44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E17" l="1"/>
  <c r="AE34"/>
  <c r="AE20"/>
  <c r="AE36"/>
  <c r="AE39"/>
  <c r="AE29"/>
  <c r="AE14"/>
  <c r="AE8"/>
  <c r="AE37"/>
  <c r="AE25"/>
  <c r="AE10"/>
  <c r="AE19"/>
  <c r="AE38"/>
  <c r="AE33"/>
  <c r="AE18"/>
  <c r="AA43"/>
  <c r="AC26"/>
  <c r="AE26" s="1"/>
  <c r="AB40"/>
  <c r="AD40" s="1"/>
  <c r="AE40" s="1"/>
  <c r="AB36"/>
  <c r="AD36" s="1"/>
  <c r="AB32"/>
  <c r="AD32" s="1"/>
  <c r="AE32" s="1"/>
  <c r="AC15"/>
  <c r="AE15" s="1"/>
  <c r="AB8"/>
  <c r="AD8" s="1"/>
  <c r="AB17"/>
  <c r="AD17" s="1"/>
  <c r="AC43"/>
  <c r="Z6"/>
  <c r="Q43"/>
  <c r="S43" s="1"/>
  <c r="Q11"/>
  <c r="S11" s="1"/>
  <c r="AG11" s="1"/>
  <c r="P13"/>
  <c r="Q13" s="1"/>
  <c r="S13" s="1"/>
  <c r="AG13" s="1"/>
  <c r="P9"/>
  <c r="Q9" s="1"/>
  <c r="S9" s="1"/>
  <c r="AG9" s="1"/>
  <c r="Q29"/>
  <c r="S29" s="1"/>
  <c r="AG29" s="1"/>
  <c r="P29"/>
  <c r="Q30"/>
  <c r="S30" s="1"/>
  <c r="AG30" s="1"/>
  <c r="M33"/>
  <c r="O33" s="1"/>
  <c r="K44"/>
  <c r="M20"/>
  <c r="O20" s="1"/>
  <c r="M32"/>
  <c r="O32" s="1"/>
  <c r="M37"/>
  <c r="O37" s="1"/>
  <c r="Q12"/>
  <c r="S12" s="1"/>
  <c r="AG12" s="1"/>
  <c r="Q8"/>
  <c r="S8" s="1"/>
  <c r="N42"/>
  <c r="N38"/>
  <c r="P38" s="1"/>
  <c r="Q38" s="1"/>
  <c r="S38" s="1"/>
  <c r="N22"/>
  <c r="M26"/>
  <c r="O26" s="1"/>
  <c r="M41"/>
  <c r="O41" s="1"/>
  <c r="Q5"/>
  <c r="Q23"/>
  <c r="S23" s="1"/>
  <c r="AG23" s="1"/>
  <c r="Q15"/>
  <c r="S15" s="1"/>
  <c r="AG15" s="1"/>
  <c r="Q16"/>
  <c r="S16" s="1"/>
  <c r="AG16" s="1"/>
  <c r="Q28"/>
  <c r="S28" s="1"/>
  <c r="AG28" s="1"/>
  <c r="Q18"/>
  <c r="S18" s="1"/>
  <c r="AG18" s="1"/>
  <c r="Q35"/>
  <c r="S35" s="1"/>
  <c r="AG35" s="1"/>
  <c r="Q27"/>
  <c r="S27" s="1"/>
  <c r="AG27" s="1"/>
  <c r="Q14"/>
  <c r="S14" s="1"/>
  <c r="AG14" s="1"/>
  <c r="Q10"/>
  <c r="S10" s="1"/>
  <c r="AG10" s="1"/>
  <c r="N19"/>
  <c r="N36"/>
  <c r="M17"/>
  <c r="O17" s="1"/>
  <c r="M39"/>
  <c r="O39" s="1"/>
  <c r="N25"/>
  <c r="L44"/>
  <c r="M7"/>
  <c r="O7" s="1"/>
  <c r="M21"/>
  <c r="O21" s="1"/>
  <c r="M34"/>
  <c r="O34" s="1"/>
  <c r="M40"/>
  <c r="O40" s="1"/>
  <c r="N6"/>
  <c r="P6" s="1"/>
  <c r="N31"/>
  <c r="M24"/>
  <c r="O24" s="1"/>
  <c r="AG8" l="1"/>
  <c r="AG38"/>
  <c r="AB6"/>
  <c r="Z43"/>
  <c r="N41"/>
  <c r="P41" s="1"/>
  <c r="Q41" s="1"/>
  <c r="S41" s="1"/>
  <c r="AG41" s="1"/>
  <c r="Q25"/>
  <c r="S25" s="1"/>
  <c r="AG25" s="1"/>
  <c r="P25"/>
  <c r="P19"/>
  <c r="Q19" s="1"/>
  <c r="S19" s="1"/>
  <c r="AG19" s="1"/>
  <c r="P42"/>
  <c r="Q42" s="1"/>
  <c r="S42" s="1"/>
  <c r="AG42" s="1"/>
  <c r="P36"/>
  <c r="Q36" s="1"/>
  <c r="S36" s="1"/>
  <c r="AG36" s="1"/>
  <c r="P31"/>
  <c r="Q31" s="1"/>
  <c r="S31" s="1"/>
  <c r="AG31" s="1"/>
  <c r="P22"/>
  <c r="Q22" s="1"/>
  <c r="S22" s="1"/>
  <c r="AG22" s="1"/>
  <c r="N26"/>
  <c r="P26" s="1"/>
  <c r="Q26" s="1"/>
  <c r="S26" s="1"/>
  <c r="AG26" s="1"/>
  <c r="N17"/>
  <c r="P17" s="1"/>
  <c r="Q17" s="1"/>
  <c r="S17" s="1"/>
  <c r="AG17" s="1"/>
  <c r="N40"/>
  <c r="P40" s="1"/>
  <c r="Q40" s="1"/>
  <c r="S40" s="1"/>
  <c r="AG40" s="1"/>
  <c r="N20"/>
  <c r="N33"/>
  <c r="N21"/>
  <c r="P21" s="1"/>
  <c r="Q21" s="1"/>
  <c r="S21" s="1"/>
  <c r="AG21" s="1"/>
  <c r="N32"/>
  <c r="P32" s="1"/>
  <c r="Q32" s="1"/>
  <c r="S32" s="1"/>
  <c r="AG32" s="1"/>
  <c r="N37"/>
  <c r="S5"/>
  <c r="AG5" s="1"/>
  <c r="N7"/>
  <c r="P7" s="1"/>
  <c r="O44"/>
  <c r="N34"/>
  <c r="Q6"/>
  <c r="S6" s="1"/>
  <c r="N39"/>
  <c r="N24"/>
  <c r="AB43" l="1"/>
  <c r="AD6"/>
  <c r="P37"/>
  <c r="Q37" s="1"/>
  <c r="S37" s="1"/>
  <c r="AG37" s="1"/>
  <c r="Q20"/>
  <c r="S20" s="1"/>
  <c r="AG20" s="1"/>
  <c r="P20"/>
  <c r="P39"/>
  <c r="Q39" s="1"/>
  <c r="S39" s="1"/>
  <c r="AG39" s="1"/>
  <c r="P34"/>
  <c r="Q34" s="1"/>
  <c r="S34" s="1"/>
  <c r="AG34" s="1"/>
  <c r="P33"/>
  <c r="Q33" s="1"/>
  <c r="S33" s="1"/>
  <c r="AG33" s="1"/>
  <c r="P24"/>
  <c r="Q24" s="1"/>
  <c r="S24" s="1"/>
  <c r="AG24" s="1"/>
  <c r="Q7"/>
  <c r="AE6" l="1"/>
  <c r="AD43"/>
  <c r="P44"/>
  <c r="S7"/>
  <c r="Q44"/>
  <c r="Q45" s="1"/>
  <c r="S44" l="1"/>
  <c r="AG7"/>
  <c r="AE43"/>
  <c r="AE44" s="1"/>
  <c r="AD46" s="1"/>
  <c r="AG6"/>
  <c r="AG43" s="1"/>
</calcChain>
</file>

<file path=xl/sharedStrings.xml><?xml version="1.0" encoding="utf-8"?>
<sst xmlns="http://schemas.openxmlformats.org/spreadsheetml/2006/main" count="164" uniqueCount="74">
  <si>
    <t>Наименование_Точки_Учета</t>
  </si>
  <si>
    <t>Потребление, кВт</t>
  </si>
  <si>
    <t>Потребление + потери, кВт</t>
  </si>
  <si>
    <t>В том числе: потребление по соцнорме, кВт</t>
  </si>
  <si>
    <t>В том числе: потребление сверх соцнормы, кВт</t>
  </si>
  <si>
    <t>П1 105_Парамонова Н.А.</t>
  </si>
  <si>
    <t>П1 132_Макшанцев (демонтаж 01.08.2020, показания как за август)</t>
  </si>
  <si>
    <t>П1 136_Евдокимов А.Н.</t>
  </si>
  <si>
    <t>П1 139_Гриул М.А.</t>
  </si>
  <si>
    <t>П1 169_170_Волков Алексей</t>
  </si>
  <si>
    <t>П1 204_Мистрюкова М.М.</t>
  </si>
  <si>
    <t>П1 205_Поротиков Н.А.</t>
  </si>
  <si>
    <t>П1 206_Нестерович Е.Н.</t>
  </si>
  <si>
    <t xml:space="preserve">П1 207 Нестерович А.Н. </t>
  </si>
  <si>
    <t>П1 222_Павлов И.О.</t>
  </si>
  <si>
    <t>П1 23_Постолатий В.А.</t>
  </si>
  <si>
    <t>П1 251_Бухтуева М.В.</t>
  </si>
  <si>
    <t>П1 269Б_Фокин Д.Л.</t>
  </si>
  <si>
    <t>П1 270_Макарова</t>
  </si>
  <si>
    <t>П1 276_Будников В.Т.</t>
  </si>
  <si>
    <t>П1 312 Борисов С.А.</t>
  </si>
  <si>
    <t>П1 314_Завадский А.Н.</t>
  </si>
  <si>
    <t>П1 316_Полещук Э.В</t>
  </si>
  <si>
    <t>П1 317_Мокрушина</t>
  </si>
  <si>
    <t>П1 326_Баргамен Н.И.</t>
  </si>
  <si>
    <t>П1 345_Михасева Т.А.</t>
  </si>
  <si>
    <t>П1 348_Шилько И.П.</t>
  </si>
  <si>
    <t>П1 360_Герасимович В.П.</t>
  </si>
  <si>
    <t>П1 39_Негина Л.А.</t>
  </si>
  <si>
    <t>П1 400_Новикова Н.Д.</t>
  </si>
  <si>
    <t>П1 405 Коркина Е.А.</t>
  </si>
  <si>
    <t>П1 41_Виноградова Т.Д.</t>
  </si>
  <si>
    <t>П1 42_Яковлев В.Г.</t>
  </si>
  <si>
    <t>П1 91_Тихонов Е.В.</t>
  </si>
  <si>
    <t>П1.2 159_Романова О.А.</t>
  </si>
  <si>
    <t>П1.2 88_Григорьев А.С.</t>
  </si>
  <si>
    <t>П1.2 89_Маркин</t>
  </si>
  <si>
    <t>П1.3 349_Бойко А.В.</t>
  </si>
  <si>
    <t>П1.3 356_Волкова О.В.</t>
  </si>
  <si>
    <t>П1.3 5_Елисеева Т.К.</t>
  </si>
  <si>
    <t>П1.3 50_Коваленко В.Е.</t>
  </si>
  <si>
    <t>П1.3 53_Процыкова М.А.</t>
  </si>
  <si>
    <t>П1.4 362_Будников В.Т.</t>
  </si>
  <si>
    <t>ИТОГО</t>
  </si>
  <si>
    <t>К отлате в Красноярсэнергосбыт, руб</t>
  </si>
  <si>
    <t>СуммАктЭн</t>
  </si>
  <si>
    <t>Номер участка</t>
  </si>
  <si>
    <t>№ п/п</t>
  </si>
  <si>
    <t>269Б</t>
  </si>
  <si>
    <t>Переплата (-)
Долг(+) 
на 01.07.2021</t>
  </si>
  <si>
    <t>Переплата (-)
Долг(+) 
на 01.06.2021</t>
  </si>
  <si>
    <t>ИЮНЬ 2021</t>
  </si>
  <si>
    <t>МАЙ 2021</t>
  </si>
  <si>
    <t>дата</t>
  </si>
  <si>
    <t>П1 169_170_Мещерская Н.В.</t>
  </si>
  <si>
    <t>Оплачено в мае и июне</t>
  </si>
  <si>
    <t>Партнерство 1</t>
  </si>
  <si>
    <t>ИЮЛЬ 2021</t>
  </si>
  <si>
    <t>П1 400_Новиков В.О.</t>
  </si>
  <si>
    <t>П1 270_Макарова Е.Ю.</t>
  </si>
  <si>
    <t>П1 205_Поротиков А.Н.</t>
  </si>
  <si>
    <t>П1 167_168_Пустовалова О.В.</t>
  </si>
  <si>
    <t>П1 317_Мокрушина Е.В.</t>
  </si>
  <si>
    <t>Сумма по соц.норме (1,98 руб.)</t>
  </si>
  <si>
    <t>Оплачено в июле</t>
  </si>
  <si>
    <t>Переплата (-)
Долг(+) 
на 01.08.2021</t>
  </si>
  <si>
    <t>Сумма (1,98 (по соцнорме) +  2,355573 (сверх соцнормы)), руб.</t>
  </si>
  <si>
    <t>Сумма нормы  сверх соц. нормы       (2,35573 руб.)</t>
  </si>
  <si>
    <t>Сумма по сверх соц. нормы (2,53348 руб.)</t>
  </si>
  <si>
    <t>Сумма (1,9 (по соц.норме) +  2,53348(сверх соц.нормы), руб.</t>
  </si>
  <si>
    <t>В том числе: потребление сверх соц.нормы, кВт</t>
  </si>
  <si>
    <t>Сумма по соц.норме            (1,9 руб.)</t>
  </si>
  <si>
    <t>Компенсация П2-П8</t>
  </si>
  <si>
    <t>Компенсация П2-П8 (3,05-1,9=1,15*4180)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</si>
</sst>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rgb="FF000000"/>
      <name val="Tahoma"/>
      <family val="2"/>
      <charset val="204"/>
    </font>
    <font>
      <sz val="11"/>
      <color rgb="FF333333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ABF8F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vertical="top" wrapText="1"/>
    </xf>
    <xf numFmtId="0" fontId="4" fillId="3" borderId="0" xfId="0" applyFont="1" applyFill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top" wrapText="1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4" fontId="2" fillId="5" borderId="1" xfId="0" applyNumberFormat="1" applyFont="1" applyFill="1" applyBorder="1" applyAlignment="1">
      <alignment vertical="top" wrapText="1"/>
    </xf>
    <xf numFmtId="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4" fontId="5" fillId="5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/>
    <xf numFmtId="4" fontId="4" fillId="3" borderId="2" xfId="0" applyNumberFormat="1" applyFont="1" applyFill="1" applyBorder="1" applyAlignment="1">
      <alignment horizontal="center" vertical="top" wrapText="1"/>
    </xf>
    <xf numFmtId="4" fontId="4" fillId="3" borderId="3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4" fontId="4" fillId="3" borderId="0" xfId="0" applyNumberFormat="1" applyFont="1" applyFill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4" fontId="4" fillId="0" borderId="4" xfId="0" applyNumberFormat="1" applyFont="1" applyBorder="1" applyAlignment="1">
      <alignment wrapText="1"/>
    </xf>
    <xf numFmtId="4" fontId="4" fillId="3" borderId="5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4" fontId="5" fillId="6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0" fontId="9" fillId="0" borderId="0" xfId="0" applyFont="1" applyAlignment="1">
      <alignment wrapText="1"/>
    </xf>
    <xf numFmtId="49" fontId="1" fillId="2" borderId="7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tabSelected="1" view="pageBreakPreview" topLeftCell="S16" zoomScaleNormal="120" zoomScaleSheetLayoutView="100" workbookViewId="0">
      <selection activeCell="AD43" sqref="AD43:AE43"/>
    </sheetView>
  </sheetViews>
  <sheetFormatPr defaultRowHeight="15"/>
  <cols>
    <col min="1" max="1" width="7.28515625" style="10" customWidth="1"/>
    <col min="2" max="2" width="7.28515625" style="12" customWidth="1"/>
    <col min="3" max="3" width="31" customWidth="1"/>
    <col min="4" max="4" width="9.7109375" style="10" bestFit="1" customWidth="1"/>
    <col min="5" max="5" width="10.85546875" style="10" bestFit="1" customWidth="1"/>
    <col min="6" max="6" width="6.85546875" style="10" customWidth="1"/>
    <col min="7" max="7" width="7.28515625" style="12" customWidth="1"/>
    <col min="8" max="8" width="26.42578125" customWidth="1"/>
    <col min="9" max="9" width="11" customWidth="1"/>
    <col min="10" max="10" width="10.42578125" customWidth="1"/>
    <col min="11" max="11" width="13.7109375" customWidth="1"/>
    <col min="12" max="12" width="14.28515625" customWidth="1"/>
    <col min="13" max="13" width="11.28515625" customWidth="1"/>
    <col min="14" max="16" width="12.42578125" customWidth="1"/>
    <col min="17" max="17" width="13.5703125" customWidth="1"/>
    <col min="19" max="19" width="11.7109375" customWidth="1"/>
    <col min="22" max="22" width="31" customWidth="1"/>
    <col min="23" max="23" width="11.7109375" customWidth="1"/>
    <col min="24" max="24" width="12" style="47" customWidth="1"/>
    <col min="25" max="25" width="9.85546875" customWidth="1"/>
    <col min="26" max="26" width="11.42578125" customWidth="1"/>
    <col min="27" max="30" width="9.140625" style="47"/>
    <col min="31" max="31" width="9.85546875" style="47" customWidth="1"/>
    <col min="32" max="32" width="9.140625" style="47"/>
    <col min="33" max="33" width="12.42578125" style="47" customWidth="1"/>
    <col min="34" max="34" width="9.140625" style="47"/>
  </cols>
  <sheetData>
    <row r="1" spans="1:33">
      <c r="AA1" s="52"/>
    </row>
    <row r="2" spans="1:33" ht="18.75">
      <c r="G2" s="58" t="s">
        <v>56</v>
      </c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 t="s">
        <v>56</v>
      </c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>
      <c r="A3" s="54" t="s">
        <v>52</v>
      </c>
      <c r="B3" s="55"/>
      <c r="C3" s="55"/>
      <c r="D3" s="55"/>
      <c r="E3" s="56"/>
      <c r="F3" s="54" t="s">
        <v>51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  <c r="T3" s="54" t="s">
        <v>57</v>
      </c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6"/>
    </row>
    <row r="4" spans="1:33" ht="89.25">
      <c r="A4" s="11" t="s">
        <v>47</v>
      </c>
      <c r="B4" s="11" t="s">
        <v>46</v>
      </c>
      <c r="C4" s="9" t="s">
        <v>0</v>
      </c>
      <c r="D4" s="17" t="s">
        <v>45</v>
      </c>
      <c r="E4" s="18" t="s">
        <v>50</v>
      </c>
      <c r="F4" s="11" t="s">
        <v>47</v>
      </c>
      <c r="G4" s="11" t="s">
        <v>46</v>
      </c>
      <c r="H4" s="9" t="s">
        <v>0</v>
      </c>
      <c r="I4" s="11" t="s">
        <v>53</v>
      </c>
      <c r="J4" s="17" t="s">
        <v>45</v>
      </c>
      <c r="K4" s="9" t="s">
        <v>1</v>
      </c>
      <c r="L4" s="9" t="s">
        <v>2</v>
      </c>
      <c r="M4" s="11" t="s">
        <v>3</v>
      </c>
      <c r="N4" s="11" t="s">
        <v>70</v>
      </c>
      <c r="O4" s="11" t="s">
        <v>71</v>
      </c>
      <c r="P4" s="11" t="s">
        <v>68</v>
      </c>
      <c r="Q4" s="9" t="s">
        <v>69</v>
      </c>
      <c r="R4" s="11" t="s">
        <v>55</v>
      </c>
      <c r="S4" s="18" t="s">
        <v>49</v>
      </c>
      <c r="T4" s="11" t="s">
        <v>47</v>
      </c>
      <c r="U4" s="11" t="s">
        <v>46</v>
      </c>
      <c r="V4" s="9" t="s">
        <v>0</v>
      </c>
      <c r="W4" s="11" t="s">
        <v>53</v>
      </c>
      <c r="X4" s="17" t="s">
        <v>45</v>
      </c>
      <c r="Y4" s="9" t="s">
        <v>1</v>
      </c>
      <c r="Z4" s="9" t="s">
        <v>2</v>
      </c>
      <c r="AA4" s="9" t="s">
        <v>3</v>
      </c>
      <c r="AB4" s="9" t="s">
        <v>4</v>
      </c>
      <c r="AC4" s="9" t="s">
        <v>63</v>
      </c>
      <c r="AD4" s="11" t="s">
        <v>67</v>
      </c>
      <c r="AE4" s="11" t="s">
        <v>66</v>
      </c>
      <c r="AF4" s="11" t="s">
        <v>64</v>
      </c>
      <c r="AG4" s="17" t="s">
        <v>65</v>
      </c>
    </row>
    <row r="5" spans="1:33" ht="24.75" customHeight="1">
      <c r="A5" s="13">
        <v>1</v>
      </c>
      <c r="B5" s="14">
        <v>105</v>
      </c>
      <c r="C5" s="1" t="s">
        <v>5</v>
      </c>
      <c r="D5" s="20">
        <v>2577.75</v>
      </c>
      <c r="E5" s="19">
        <v>-261.27</v>
      </c>
      <c r="F5" s="13">
        <v>1</v>
      </c>
      <c r="G5" s="14">
        <v>105</v>
      </c>
      <c r="H5" s="26" t="s">
        <v>5</v>
      </c>
      <c r="I5" s="27">
        <v>44377</v>
      </c>
      <c r="J5" s="30">
        <v>2709.69</v>
      </c>
      <c r="K5" s="24">
        <v>131.94</v>
      </c>
      <c r="L5" s="34">
        <f>K5*1.19730525</f>
        <v>157.972454685</v>
      </c>
      <c r="M5" s="24">
        <v>110</v>
      </c>
      <c r="N5" s="34">
        <f>L5-M5</f>
        <v>47.972454685000002</v>
      </c>
      <c r="O5" s="34">
        <f>M5*1.9</f>
        <v>209</v>
      </c>
      <c r="P5" s="34">
        <f>N5*2.53348</f>
        <v>121.53725449535381</v>
      </c>
      <c r="Q5" s="34">
        <f>O5+P5</f>
        <v>330.53725449535381</v>
      </c>
      <c r="R5" s="43">
        <v>1000</v>
      </c>
      <c r="S5" s="41">
        <f>E5+Q5-R5</f>
        <v>-930.73274550464612</v>
      </c>
      <c r="T5" s="14">
        <v>1</v>
      </c>
      <c r="U5" s="14">
        <v>105</v>
      </c>
      <c r="V5" s="26" t="s">
        <v>5</v>
      </c>
      <c r="W5" s="42">
        <v>44412</v>
      </c>
      <c r="X5" s="48">
        <v>2784.53</v>
      </c>
      <c r="Y5" s="41">
        <f>X5-J5</f>
        <v>74.840000000000146</v>
      </c>
      <c r="Z5" s="46">
        <v>64.150000000000006</v>
      </c>
      <c r="AA5" s="46">
        <f>Z5</f>
        <v>64.150000000000006</v>
      </c>
      <c r="AB5" s="46">
        <f>Z5-AA5</f>
        <v>0</v>
      </c>
      <c r="AC5" s="41">
        <f>AA5*1.98</f>
        <v>127.01700000000001</v>
      </c>
      <c r="AD5" s="23">
        <f>AB5*2.355573</f>
        <v>0</v>
      </c>
      <c r="AE5" s="41">
        <f>AC5+AD5</f>
        <v>127.01700000000001</v>
      </c>
      <c r="AF5" s="43"/>
      <c r="AG5" s="41">
        <f>S5+AE5-AF5</f>
        <v>-803.71574550464607</v>
      </c>
    </row>
    <row r="6" spans="1:33" ht="23.25" customHeight="1">
      <c r="A6" s="13">
        <f>A5+1</f>
        <v>2</v>
      </c>
      <c r="B6" s="14">
        <v>136</v>
      </c>
      <c r="C6" s="1" t="s">
        <v>7</v>
      </c>
      <c r="D6" s="20">
        <v>19.22</v>
      </c>
      <c r="E6" s="23">
        <v>-13.44</v>
      </c>
      <c r="F6" s="13">
        <f>F5+1</f>
        <v>2</v>
      </c>
      <c r="G6" s="14">
        <v>136</v>
      </c>
      <c r="H6" s="26" t="s">
        <v>7</v>
      </c>
      <c r="I6" s="27">
        <v>44377</v>
      </c>
      <c r="J6" s="30">
        <v>19.59</v>
      </c>
      <c r="K6" s="24">
        <v>0.37</v>
      </c>
      <c r="L6" s="34">
        <f t="shared" ref="L6:L42" si="0">K6*1.19730525</f>
        <v>0.44300294250000005</v>
      </c>
      <c r="M6" s="34">
        <f>L6</f>
        <v>0.44300294250000005</v>
      </c>
      <c r="N6" s="34">
        <f t="shared" ref="N6:N42" si="1">L6-M6</f>
        <v>0</v>
      </c>
      <c r="O6" s="34">
        <f t="shared" ref="O6:O42" si="2">M6*1.9</f>
        <v>0.84170559075000007</v>
      </c>
      <c r="P6" s="34">
        <f t="shared" ref="P6:P42" si="3">N6*2.53348</f>
        <v>0</v>
      </c>
      <c r="Q6" s="34">
        <f t="shared" ref="Q6:Q42" si="4">O6+P6</f>
        <v>0.84170559075000007</v>
      </c>
      <c r="R6" s="43"/>
      <c r="S6" s="41">
        <f t="shared" ref="S6:S42" si="5">E6+Q6-R6</f>
        <v>-12.59829440925</v>
      </c>
      <c r="T6" s="14">
        <f>T5+1</f>
        <v>2</v>
      </c>
      <c r="U6" s="14">
        <v>136</v>
      </c>
      <c r="V6" s="1" t="s">
        <v>7</v>
      </c>
      <c r="W6" s="42">
        <v>44412</v>
      </c>
      <c r="X6" s="49">
        <v>19.59</v>
      </c>
      <c r="Y6" s="41">
        <f t="shared" ref="Y6:Y42" si="6">X6-J6</f>
        <v>0</v>
      </c>
      <c r="Z6" s="46">
        <f>Y6*Z45</f>
        <v>0</v>
      </c>
      <c r="AA6" s="46">
        <v>0</v>
      </c>
      <c r="AB6" s="46">
        <f t="shared" ref="AB6:AB42" si="7">Z6-AA6</f>
        <v>0</v>
      </c>
      <c r="AC6" s="41">
        <f t="shared" ref="AC6:AC42" si="8">AA6*1.98</f>
        <v>0</v>
      </c>
      <c r="AD6" s="41">
        <f t="shared" ref="AD6:AD42" si="9">AB6*2.355573</f>
        <v>0</v>
      </c>
      <c r="AE6" s="41">
        <f t="shared" ref="AE6:AE41" si="10">AC6+AD6</f>
        <v>0</v>
      </c>
      <c r="AF6" s="43"/>
      <c r="AG6" s="41">
        <f t="shared" ref="AG6:AG42" si="11">S6+AE6-AF6</f>
        <v>-12.59829440925</v>
      </c>
    </row>
    <row r="7" spans="1:33" ht="14.25" customHeight="1">
      <c r="A7" s="13">
        <f t="shared" ref="A7:A43" si="12">A6+1</f>
        <v>3</v>
      </c>
      <c r="B7" s="14">
        <v>139</v>
      </c>
      <c r="C7" s="1" t="s">
        <v>8</v>
      </c>
      <c r="D7" s="20">
        <v>1427.19</v>
      </c>
      <c r="E7" s="19">
        <v>-195.26</v>
      </c>
      <c r="F7" s="13">
        <f t="shared" ref="F7:F43" si="13">F6+1</f>
        <v>3</v>
      </c>
      <c r="G7" s="14">
        <v>139</v>
      </c>
      <c r="H7" s="26" t="s">
        <v>8</v>
      </c>
      <c r="I7" s="27">
        <v>44377</v>
      </c>
      <c r="J7" s="30">
        <v>1431.64</v>
      </c>
      <c r="K7" s="24">
        <v>4.45</v>
      </c>
      <c r="L7" s="34">
        <f t="shared" si="0"/>
        <v>5.3280083625000003</v>
      </c>
      <c r="M7" s="34">
        <f>L7</f>
        <v>5.3280083625000003</v>
      </c>
      <c r="N7" s="34">
        <f t="shared" si="1"/>
        <v>0</v>
      </c>
      <c r="O7" s="34">
        <f t="shared" si="2"/>
        <v>10.12321588875</v>
      </c>
      <c r="P7" s="34">
        <f t="shared" si="3"/>
        <v>0</v>
      </c>
      <c r="Q7" s="34">
        <f t="shared" si="4"/>
        <v>10.12321588875</v>
      </c>
      <c r="R7" s="43"/>
      <c r="S7" s="41">
        <f t="shared" si="5"/>
        <v>-185.13678411124999</v>
      </c>
      <c r="T7" s="14">
        <f t="shared" ref="T7:T42" si="14">T6+1</f>
        <v>3</v>
      </c>
      <c r="U7" s="14">
        <v>139</v>
      </c>
      <c r="V7" s="1" t="s">
        <v>8</v>
      </c>
      <c r="W7" s="42">
        <v>44412</v>
      </c>
      <c r="X7" s="46">
        <v>1436.09</v>
      </c>
      <c r="Y7" s="41">
        <f t="shared" si="6"/>
        <v>4.4499999999998181</v>
      </c>
      <c r="Z7" s="46">
        <v>3.81</v>
      </c>
      <c r="AA7" s="46">
        <f>Z7</f>
        <v>3.81</v>
      </c>
      <c r="AB7" s="46">
        <f t="shared" si="7"/>
        <v>0</v>
      </c>
      <c r="AC7" s="41">
        <f t="shared" si="8"/>
        <v>7.5438000000000001</v>
      </c>
      <c r="AD7" s="41">
        <f t="shared" si="9"/>
        <v>0</v>
      </c>
      <c r="AE7" s="41">
        <f t="shared" si="10"/>
        <v>7.5438000000000001</v>
      </c>
      <c r="AF7" s="43"/>
      <c r="AG7" s="41">
        <f t="shared" si="11"/>
        <v>-177.59298411124999</v>
      </c>
    </row>
    <row r="8" spans="1:33" ht="17.25" customHeight="1">
      <c r="A8" s="13">
        <f t="shared" si="12"/>
        <v>4</v>
      </c>
      <c r="B8" s="14">
        <v>168</v>
      </c>
      <c r="C8" s="1" t="s">
        <v>61</v>
      </c>
      <c r="D8" s="20">
        <v>19440</v>
      </c>
      <c r="E8" s="19">
        <v>4250.3</v>
      </c>
      <c r="F8" s="13">
        <f t="shared" si="13"/>
        <v>4</v>
      </c>
      <c r="G8" s="14">
        <v>168</v>
      </c>
      <c r="H8" s="1" t="s">
        <v>61</v>
      </c>
      <c r="I8" s="27">
        <v>44377</v>
      </c>
      <c r="J8" s="30">
        <v>20044.64</v>
      </c>
      <c r="K8" s="24">
        <v>604.64</v>
      </c>
      <c r="L8" s="34">
        <f t="shared" si="0"/>
        <v>723.93864636000001</v>
      </c>
      <c r="M8" s="24">
        <v>110</v>
      </c>
      <c r="N8" s="34">
        <f t="shared" si="1"/>
        <v>613.93864636000001</v>
      </c>
      <c r="O8" s="34">
        <f t="shared" si="2"/>
        <v>209</v>
      </c>
      <c r="P8" s="34">
        <f t="shared" si="3"/>
        <v>1555.4012817801329</v>
      </c>
      <c r="Q8" s="34">
        <f t="shared" si="4"/>
        <v>1764.4012817801329</v>
      </c>
      <c r="R8" s="43">
        <v>1925.91</v>
      </c>
      <c r="S8" s="41">
        <f t="shared" si="5"/>
        <v>4088.7912817801334</v>
      </c>
      <c r="T8" s="14">
        <f t="shared" si="14"/>
        <v>4</v>
      </c>
      <c r="U8" s="14">
        <v>168</v>
      </c>
      <c r="V8" s="1" t="s">
        <v>61</v>
      </c>
      <c r="W8" s="42">
        <v>44412</v>
      </c>
      <c r="X8" s="50">
        <v>20650.39</v>
      </c>
      <c r="Y8" s="41">
        <f t="shared" si="6"/>
        <v>605.75</v>
      </c>
      <c r="Z8" s="46">
        <v>519.26</v>
      </c>
      <c r="AA8" s="46">
        <f>110</f>
        <v>110</v>
      </c>
      <c r="AB8" s="46">
        <f t="shared" si="7"/>
        <v>409.26</v>
      </c>
      <c r="AC8" s="41">
        <f t="shared" si="8"/>
        <v>217.8</v>
      </c>
      <c r="AD8" s="41">
        <f t="shared" si="9"/>
        <v>964.04180598000005</v>
      </c>
      <c r="AE8" s="41">
        <f t="shared" si="10"/>
        <v>1181.8418059800001</v>
      </c>
      <c r="AF8" s="43">
        <v>2324.38</v>
      </c>
      <c r="AG8" s="41">
        <f t="shared" si="11"/>
        <v>2946.2530877601339</v>
      </c>
    </row>
    <row r="9" spans="1:33" ht="19.5" customHeight="1">
      <c r="A9" s="13">
        <f t="shared" si="12"/>
        <v>5</v>
      </c>
      <c r="B9" s="14">
        <v>169</v>
      </c>
      <c r="C9" s="1" t="s">
        <v>54</v>
      </c>
      <c r="D9" s="25">
        <v>26240.29</v>
      </c>
      <c r="E9" s="23">
        <v>8584.91</v>
      </c>
      <c r="F9" s="13">
        <f t="shared" si="13"/>
        <v>5</v>
      </c>
      <c r="G9" s="14">
        <v>169</v>
      </c>
      <c r="H9" s="26" t="s">
        <v>9</v>
      </c>
      <c r="I9" s="27">
        <v>44377</v>
      </c>
      <c r="J9" s="30">
        <v>26660.959999999999</v>
      </c>
      <c r="K9" s="24">
        <v>420.67</v>
      </c>
      <c r="L9" s="34">
        <f t="shared" si="0"/>
        <v>503.67039951750007</v>
      </c>
      <c r="M9" s="24">
        <v>110</v>
      </c>
      <c r="N9" s="34">
        <f t="shared" si="1"/>
        <v>393.67039951750007</v>
      </c>
      <c r="O9" s="34">
        <f t="shared" si="2"/>
        <v>209</v>
      </c>
      <c r="P9" s="34">
        <f t="shared" si="3"/>
        <v>997.35608376959601</v>
      </c>
      <c r="Q9" s="34">
        <f t="shared" si="4"/>
        <v>1206.3560837695959</v>
      </c>
      <c r="R9" s="43">
        <v>500</v>
      </c>
      <c r="S9" s="41">
        <f t="shared" si="5"/>
        <v>9291.2660837695948</v>
      </c>
      <c r="T9" s="14">
        <f t="shared" si="14"/>
        <v>5</v>
      </c>
      <c r="U9" s="14">
        <v>169</v>
      </c>
      <c r="V9" s="26" t="s">
        <v>9</v>
      </c>
      <c r="W9" s="42">
        <v>44412</v>
      </c>
      <c r="X9" s="50">
        <v>27101.11</v>
      </c>
      <c r="Y9" s="41">
        <f t="shared" si="6"/>
        <v>440.15000000000146</v>
      </c>
      <c r="Z9" s="46">
        <v>377.3</v>
      </c>
      <c r="AA9" s="46">
        <v>110</v>
      </c>
      <c r="AB9" s="46">
        <f t="shared" si="7"/>
        <v>267.3</v>
      </c>
      <c r="AC9" s="41">
        <f t="shared" si="8"/>
        <v>217.8</v>
      </c>
      <c r="AD9" s="41">
        <f t="shared" si="9"/>
        <v>629.64466290000007</v>
      </c>
      <c r="AE9" s="41">
        <f t="shared" si="10"/>
        <v>847.44466290000014</v>
      </c>
      <c r="AF9" s="43">
        <v>10000</v>
      </c>
      <c r="AG9" s="41">
        <f t="shared" si="11"/>
        <v>138.7107466695943</v>
      </c>
    </row>
    <row r="10" spans="1:33" ht="21.75" customHeight="1">
      <c r="A10" s="13">
        <f t="shared" si="12"/>
        <v>6</v>
      </c>
      <c r="B10" s="14">
        <v>204</v>
      </c>
      <c r="C10" s="1" t="s">
        <v>10</v>
      </c>
      <c r="D10" s="25">
        <v>4068.12</v>
      </c>
      <c r="E10" s="23">
        <v>208.38</v>
      </c>
      <c r="F10" s="13">
        <f t="shared" si="13"/>
        <v>6</v>
      </c>
      <c r="G10" s="14">
        <v>204</v>
      </c>
      <c r="H10" s="26" t="s">
        <v>10</v>
      </c>
      <c r="I10" s="27">
        <v>44377</v>
      </c>
      <c r="J10" s="30">
        <v>4190.59</v>
      </c>
      <c r="K10" s="24">
        <v>122.47</v>
      </c>
      <c r="L10" s="34">
        <f t="shared" si="0"/>
        <v>146.6339739675</v>
      </c>
      <c r="M10" s="24">
        <v>110</v>
      </c>
      <c r="N10" s="34">
        <f t="shared" si="1"/>
        <v>36.633973967499998</v>
      </c>
      <c r="O10" s="34">
        <f t="shared" si="2"/>
        <v>209</v>
      </c>
      <c r="P10" s="34">
        <f t="shared" si="3"/>
        <v>92.811440367181888</v>
      </c>
      <c r="Q10" s="34">
        <f t="shared" si="4"/>
        <v>301.81144036718189</v>
      </c>
      <c r="R10" s="43">
        <v>208.39</v>
      </c>
      <c r="S10" s="41">
        <f t="shared" si="5"/>
        <v>301.8014403671819</v>
      </c>
      <c r="T10" s="14">
        <f t="shared" si="14"/>
        <v>6</v>
      </c>
      <c r="U10" s="14">
        <v>204</v>
      </c>
      <c r="V10" s="26" t="s">
        <v>10</v>
      </c>
      <c r="W10" s="42">
        <v>44412</v>
      </c>
      <c r="X10" s="50">
        <v>4273.34</v>
      </c>
      <c r="Y10" s="41">
        <f t="shared" si="6"/>
        <v>82.75</v>
      </c>
      <c r="Z10" s="46">
        <v>70.930000000000007</v>
      </c>
      <c r="AA10" s="46">
        <f>Z10</f>
        <v>70.930000000000007</v>
      </c>
      <c r="AB10" s="46">
        <f t="shared" si="7"/>
        <v>0</v>
      </c>
      <c r="AC10" s="41">
        <f t="shared" si="8"/>
        <v>140.44140000000002</v>
      </c>
      <c r="AD10" s="41">
        <f t="shared" si="9"/>
        <v>0</v>
      </c>
      <c r="AE10" s="41">
        <f t="shared" si="10"/>
        <v>140.44140000000002</v>
      </c>
      <c r="AF10" s="43"/>
      <c r="AG10" s="41">
        <f t="shared" si="11"/>
        <v>442.24284036718188</v>
      </c>
    </row>
    <row r="11" spans="1:33" ht="16.5" customHeight="1">
      <c r="A11" s="13">
        <f t="shared" si="12"/>
        <v>7</v>
      </c>
      <c r="B11" s="14">
        <v>205</v>
      </c>
      <c r="C11" s="1" t="s">
        <v>11</v>
      </c>
      <c r="D11" s="20">
        <v>4599.76</v>
      </c>
      <c r="E11" s="19">
        <v>964.69</v>
      </c>
      <c r="F11" s="13">
        <f t="shared" si="13"/>
        <v>7</v>
      </c>
      <c r="G11" s="14">
        <v>205</v>
      </c>
      <c r="H11" s="1" t="s">
        <v>60</v>
      </c>
      <c r="I11" s="27">
        <v>44377</v>
      </c>
      <c r="J11" s="30">
        <v>4823.7</v>
      </c>
      <c r="K11" s="24">
        <v>223.94</v>
      </c>
      <c r="L11" s="34">
        <f t="shared" si="0"/>
        <v>268.12453768500001</v>
      </c>
      <c r="M11" s="24">
        <v>110</v>
      </c>
      <c r="N11" s="34">
        <f t="shared" si="1"/>
        <v>158.12453768500001</v>
      </c>
      <c r="O11" s="34">
        <f t="shared" si="2"/>
        <v>209</v>
      </c>
      <c r="P11" s="34">
        <f t="shared" si="3"/>
        <v>400.60535373419378</v>
      </c>
      <c r="Q11" s="34">
        <f t="shared" si="4"/>
        <v>609.60535373419384</v>
      </c>
      <c r="R11" s="43">
        <v>952</v>
      </c>
      <c r="S11" s="41">
        <f t="shared" si="5"/>
        <v>622.2953537341939</v>
      </c>
      <c r="T11" s="14">
        <f t="shared" si="14"/>
        <v>7</v>
      </c>
      <c r="U11" s="14">
        <v>205</v>
      </c>
      <c r="V11" s="1" t="s">
        <v>60</v>
      </c>
      <c r="W11" s="42">
        <v>44412</v>
      </c>
      <c r="X11" s="50">
        <v>4926.22</v>
      </c>
      <c r="Y11" s="41">
        <f t="shared" si="6"/>
        <v>102.52000000000044</v>
      </c>
      <c r="Z11" s="46">
        <v>87.88</v>
      </c>
      <c r="AA11" s="46">
        <f>Z11</f>
        <v>87.88</v>
      </c>
      <c r="AB11" s="46">
        <f t="shared" si="7"/>
        <v>0</v>
      </c>
      <c r="AC11" s="41">
        <f t="shared" si="8"/>
        <v>174.00239999999999</v>
      </c>
      <c r="AD11" s="41">
        <f t="shared" si="9"/>
        <v>0</v>
      </c>
      <c r="AE11" s="41">
        <f t="shared" si="10"/>
        <v>174.00239999999999</v>
      </c>
      <c r="AF11" s="43"/>
      <c r="AG11" s="41">
        <f t="shared" si="11"/>
        <v>796.29775373419386</v>
      </c>
    </row>
    <row r="12" spans="1:33" ht="20.25" customHeight="1">
      <c r="A12" s="13">
        <f t="shared" si="12"/>
        <v>8</v>
      </c>
      <c r="B12" s="14">
        <v>206</v>
      </c>
      <c r="C12" s="26" t="s">
        <v>12</v>
      </c>
      <c r="D12" s="25">
        <v>5929.56</v>
      </c>
      <c r="E12" s="23">
        <v>20.98</v>
      </c>
      <c r="F12" s="13">
        <f t="shared" si="13"/>
        <v>8</v>
      </c>
      <c r="G12" s="14">
        <v>206</v>
      </c>
      <c r="H12" s="26" t="s">
        <v>12</v>
      </c>
      <c r="I12" s="27">
        <v>44377</v>
      </c>
      <c r="J12" s="30">
        <v>6078.54</v>
      </c>
      <c r="K12" s="24">
        <v>148.97999999999999</v>
      </c>
      <c r="L12" s="34">
        <f t="shared" si="0"/>
        <v>178.37453614500001</v>
      </c>
      <c r="M12" s="24">
        <v>110</v>
      </c>
      <c r="N12" s="34">
        <f t="shared" si="1"/>
        <v>68.374536145000008</v>
      </c>
      <c r="O12" s="34">
        <f t="shared" si="2"/>
        <v>209</v>
      </c>
      <c r="P12" s="34">
        <f t="shared" si="3"/>
        <v>173.2255198326346</v>
      </c>
      <c r="Q12" s="34">
        <f t="shared" si="4"/>
        <v>382.22551983263463</v>
      </c>
      <c r="R12" s="43"/>
      <c r="S12" s="41">
        <f t="shared" si="5"/>
        <v>403.20551983263465</v>
      </c>
      <c r="T12" s="14">
        <f t="shared" si="14"/>
        <v>8</v>
      </c>
      <c r="U12" s="14">
        <v>206</v>
      </c>
      <c r="V12" s="26" t="s">
        <v>12</v>
      </c>
      <c r="W12" s="42">
        <v>44412</v>
      </c>
      <c r="X12" s="48">
        <v>6224.14</v>
      </c>
      <c r="Y12" s="41">
        <f t="shared" si="6"/>
        <v>145.60000000000036</v>
      </c>
      <c r="Z12" s="46">
        <v>124.81</v>
      </c>
      <c r="AA12" s="46">
        <v>110</v>
      </c>
      <c r="AB12" s="46">
        <f t="shared" si="7"/>
        <v>14.810000000000002</v>
      </c>
      <c r="AC12" s="41">
        <f t="shared" si="8"/>
        <v>217.8</v>
      </c>
      <c r="AD12" s="41">
        <f t="shared" si="9"/>
        <v>34.886036130000008</v>
      </c>
      <c r="AE12" s="41">
        <f t="shared" si="10"/>
        <v>252.68603613000002</v>
      </c>
      <c r="AF12" s="43"/>
      <c r="AG12" s="41">
        <f t="shared" si="11"/>
        <v>655.8915559626347</v>
      </c>
    </row>
    <row r="13" spans="1:33" ht="20.25" customHeight="1">
      <c r="A13" s="13">
        <f t="shared" si="12"/>
        <v>9</v>
      </c>
      <c r="B13" s="14">
        <v>207</v>
      </c>
      <c r="C13" s="26" t="s">
        <v>13</v>
      </c>
      <c r="D13" s="25">
        <v>3614.27</v>
      </c>
      <c r="E13" s="23">
        <v>352.77</v>
      </c>
      <c r="F13" s="13">
        <f t="shared" si="13"/>
        <v>9</v>
      </c>
      <c r="G13" s="14">
        <v>207</v>
      </c>
      <c r="H13" s="26" t="s">
        <v>13</v>
      </c>
      <c r="I13" s="27">
        <v>44377</v>
      </c>
      <c r="J13" s="30">
        <v>3751.51</v>
      </c>
      <c r="K13" s="34">
        <f>J13-D13</f>
        <v>137.24000000000024</v>
      </c>
      <c r="L13" s="34">
        <f t="shared" si="0"/>
        <v>164.3181725100003</v>
      </c>
      <c r="M13" s="24">
        <v>110</v>
      </c>
      <c r="N13" s="34">
        <f t="shared" si="1"/>
        <v>54.318172510000295</v>
      </c>
      <c r="O13" s="34">
        <f t="shared" si="2"/>
        <v>209</v>
      </c>
      <c r="P13" s="34">
        <f t="shared" si="3"/>
        <v>137.61400369063554</v>
      </c>
      <c r="Q13" s="34">
        <f t="shared" si="4"/>
        <v>346.61400369063551</v>
      </c>
      <c r="R13" s="43"/>
      <c r="S13" s="41">
        <f t="shared" si="5"/>
        <v>699.3840036906355</v>
      </c>
      <c r="T13" s="14">
        <f t="shared" si="14"/>
        <v>9</v>
      </c>
      <c r="U13" s="14">
        <v>207</v>
      </c>
      <c r="V13" s="26" t="s">
        <v>13</v>
      </c>
      <c r="W13" s="42">
        <v>44412</v>
      </c>
      <c r="X13" s="50">
        <v>4195.13</v>
      </c>
      <c r="Y13" s="41">
        <f t="shared" si="6"/>
        <v>443.61999999999989</v>
      </c>
      <c r="Z13" s="46">
        <v>380.27</v>
      </c>
      <c r="AA13" s="46">
        <v>110</v>
      </c>
      <c r="AB13" s="46">
        <f t="shared" si="7"/>
        <v>270.27</v>
      </c>
      <c r="AC13" s="41">
        <f t="shared" si="8"/>
        <v>217.8</v>
      </c>
      <c r="AD13" s="41">
        <f t="shared" si="9"/>
        <v>636.64071471</v>
      </c>
      <c r="AE13" s="41">
        <f t="shared" si="10"/>
        <v>854.44071471000007</v>
      </c>
      <c r="AF13" s="43"/>
      <c r="AG13" s="41">
        <f t="shared" si="11"/>
        <v>1553.8247184006354</v>
      </c>
    </row>
    <row r="14" spans="1:33">
      <c r="A14" s="13">
        <f t="shared" si="12"/>
        <v>10</v>
      </c>
      <c r="B14" s="14">
        <v>222</v>
      </c>
      <c r="C14" s="1" t="s">
        <v>14</v>
      </c>
      <c r="D14" s="20">
        <v>30064.15</v>
      </c>
      <c r="E14" s="19">
        <v>1545.52</v>
      </c>
      <c r="F14" s="13">
        <f t="shared" si="13"/>
        <v>10</v>
      </c>
      <c r="G14" s="14">
        <v>222</v>
      </c>
      <c r="H14" s="26" t="s">
        <v>14</v>
      </c>
      <c r="I14" s="27">
        <v>44377</v>
      </c>
      <c r="J14" s="30">
        <v>30279.64</v>
      </c>
      <c r="K14" s="24">
        <v>215.49</v>
      </c>
      <c r="L14" s="34">
        <f t="shared" si="0"/>
        <v>258.00730832250002</v>
      </c>
      <c r="M14" s="24">
        <v>110</v>
      </c>
      <c r="N14" s="34">
        <f t="shared" si="1"/>
        <v>148.00730832250002</v>
      </c>
      <c r="O14" s="34">
        <f t="shared" si="2"/>
        <v>209</v>
      </c>
      <c r="P14" s="34">
        <f t="shared" si="3"/>
        <v>374.97355548888737</v>
      </c>
      <c r="Q14" s="34">
        <f t="shared" si="4"/>
        <v>583.97355548888731</v>
      </c>
      <c r="R14" s="43">
        <v>1545.52</v>
      </c>
      <c r="S14" s="41">
        <f t="shared" si="5"/>
        <v>583.97355548888709</v>
      </c>
      <c r="T14" s="14">
        <f t="shared" si="14"/>
        <v>10</v>
      </c>
      <c r="U14" s="14">
        <v>222</v>
      </c>
      <c r="V14" s="1" t="s">
        <v>14</v>
      </c>
      <c r="W14" s="42">
        <v>44412</v>
      </c>
      <c r="X14" s="50">
        <v>30493.08</v>
      </c>
      <c r="Y14" s="41">
        <f t="shared" si="6"/>
        <v>213.44000000000233</v>
      </c>
      <c r="Z14" s="46">
        <v>182.96</v>
      </c>
      <c r="AA14" s="46">
        <v>110</v>
      </c>
      <c r="AB14" s="46">
        <f t="shared" si="7"/>
        <v>72.960000000000008</v>
      </c>
      <c r="AC14" s="41">
        <f t="shared" si="8"/>
        <v>217.8</v>
      </c>
      <c r="AD14" s="41">
        <f t="shared" si="9"/>
        <v>171.86260608000003</v>
      </c>
      <c r="AE14" s="41">
        <f t="shared" si="10"/>
        <v>389.66260608000005</v>
      </c>
      <c r="AF14" s="43"/>
      <c r="AG14" s="41">
        <f t="shared" si="11"/>
        <v>973.63616156888713</v>
      </c>
    </row>
    <row r="15" spans="1:33">
      <c r="A15" s="13">
        <f t="shared" si="12"/>
        <v>11</v>
      </c>
      <c r="B15" s="14">
        <v>23</v>
      </c>
      <c r="C15" s="1" t="s">
        <v>15</v>
      </c>
      <c r="D15" s="20">
        <v>8989.01</v>
      </c>
      <c r="E15" s="19">
        <v>730.15</v>
      </c>
      <c r="F15" s="13">
        <f t="shared" si="13"/>
        <v>11</v>
      </c>
      <c r="G15" s="14">
        <v>23</v>
      </c>
      <c r="H15" s="26" t="s">
        <v>15</v>
      </c>
      <c r="I15" s="27">
        <v>44292</v>
      </c>
      <c r="J15" s="44">
        <v>8989.01</v>
      </c>
      <c r="K15" s="24">
        <v>140.94999999999999</v>
      </c>
      <c r="L15" s="34">
        <f t="shared" si="0"/>
        <v>168.76017498749999</v>
      </c>
      <c r="M15" s="24">
        <v>110</v>
      </c>
      <c r="N15" s="34">
        <f t="shared" si="1"/>
        <v>58.760174987499994</v>
      </c>
      <c r="O15" s="34">
        <f t="shared" si="2"/>
        <v>209</v>
      </c>
      <c r="P15" s="34">
        <f t="shared" si="3"/>
        <v>148.86772812733147</v>
      </c>
      <c r="Q15" s="34">
        <f t="shared" si="4"/>
        <v>357.86772812733147</v>
      </c>
      <c r="R15" s="43">
        <v>1200</v>
      </c>
      <c r="S15" s="41">
        <f t="shared" si="5"/>
        <v>-111.98227187266866</v>
      </c>
      <c r="T15" s="14">
        <f t="shared" si="14"/>
        <v>11</v>
      </c>
      <c r="U15" s="14">
        <v>23</v>
      </c>
      <c r="V15" s="1" t="s">
        <v>15</v>
      </c>
      <c r="W15" s="42">
        <v>44412</v>
      </c>
      <c r="X15" s="46">
        <v>9070.2099999999991</v>
      </c>
      <c r="Y15" s="41">
        <f t="shared" si="6"/>
        <v>81.199999999998909</v>
      </c>
      <c r="Z15" s="46">
        <v>69.599999999999994</v>
      </c>
      <c r="AA15" s="46">
        <f>Z15</f>
        <v>69.599999999999994</v>
      </c>
      <c r="AB15" s="46">
        <f t="shared" si="7"/>
        <v>0</v>
      </c>
      <c r="AC15" s="41">
        <f t="shared" si="8"/>
        <v>137.80799999999999</v>
      </c>
      <c r="AD15" s="41">
        <f t="shared" si="9"/>
        <v>0</v>
      </c>
      <c r="AE15" s="41">
        <f t="shared" si="10"/>
        <v>137.80799999999999</v>
      </c>
      <c r="AF15" s="43"/>
      <c r="AG15" s="41">
        <f t="shared" si="11"/>
        <v>25.825728127331331</v>
      </c>
    </row>
    <row r="16" spans="1:33">
      <c r="A16" s="13">
        <f t="shared" si="12"/>
        <v>12</v>
      </c>
      <c r="B16" s="14">
        <v>251</v>
      </c>
      <c r="C16" s="1" t="s">
        <v>16</v>
      </c>
      <c r="D16" s="20">
        <v>43585.279999999999</v>
      </c>
      <c r="E16" s="19">
        <v>-1434.41</v>
      </c>
      <c r="F16" s="13">
        <f t="shared" si="13"/>
        <v>12</v>
      </c>
      <c r="G16" s="14">
        <v>251</v>
      </c>
      <c r="H16" s="26" t="s">
        <v>16</v>
      </c>
      <c r="I16" s="27">
        <v>44377</v>
      </c>
      <c r="J16" s="30">
        <v>43977.26</v>
      </c>
      <c r="K16" s="24">
        <v>391.98</v>
      </c>
      <c r="L16" s="34">
        <f t="shared" si="0"/>
        <v>469.31971189500007</v>
      </c>
      <c r="M16" s="24">
        <v>110</v>
      </c>
      <c r="N16" s="34">
        <f t="shared" si="1"/>
        <v>359.31971189500007</v>
      </c>
      <c r="O16" s="34">
        <f t="shared" si="2"/>
        <v>209</v>
      </c>
      <c r="P16" s="34">
        <f t="shared" si="3"/>
        <v>910.32930369174471</v>
      </c>
      <c r="Q16" s="34">
        <f t="shared" si="4"/>
        <v>1119.3293036917448</v>
      </c>
      <c r="R16" s="43">
        <v>3000</v>
      </c>
      <c r="S16" s="41">
        <f t="shared" si="5"/>
        <v>-3315.080696308255</v>
      </c>
      <c r="T16" s="14">
        <f t="shared" si="14"/>
        <v>12</v>
      </c>
      <c r="U16" s="14">
        <v>251</v>
      </c>
      <c r="V16" s="1" t="s">
        <v>16</v>
      </c>
      <c r="W16" s="42">
        <v>44412</v>
      </c>
      <c r="X16" s="50">
        <v>44420.34</v>
      </c>
      <c r="Y16" s="41">
        <f t="shared" si="6"/>
        <v>443.07999999999447</v>
      </c>
      <c r="Z16" s="46">
        <v>379.81</v>
      </c>
      <c r="AA16" s="46">
        <v>110</v>
      </c>
      <c r="AB16" s="46">
        <f t="shared" si="7"/>
        <v>269.81</v>
      </c>
      <c r="AC16" s="41">
        <f t="shared" si="8"/>
        <v>217.8</v>
      </c>
      <c r="AD16" s="41">
        <f t="shared" si="9"/>
        <v>635.55715113000008</v>
      </c>
      <c r="AE16" s="41">
        <f t="shared" si="10"/>
        <v>853.35715113000015</v>
      </c>
      <c r="AF16" s="43"/>
      <c r="AG16" s="41">
        <f t="shared" si="11"/>
        <v>-2461.7235451782549</v>
      </c>
    </row>
    <row r="17" spans="1:33">
      <c r="A17" s="13">
        <f t="shared" si="12"/>
        <v>13</v>
      </c>
      <c r="B17" s="14" t="s">
        <v>48</v>
      </c>
      <c r="C17" s="1" t="s">
        <v>17</v>
      </c>
      <c r="D17" s="20">
        <v>2490.81</v>
      </c>
      <c r="E17" s="19">
        <v>-495.28</v>
      </c>
      <c r="F17" s="13">
        <f t="shared" si="13"/>
        <v>13</v>
      </c>
      <c r="G17" s="14" t="s">
        <v>48</v>
      </c>
      <c r="H17" s="26" t="s">
        <v>17</v>
      </c>
      <c r="I17" s="27">
        <v>44377</v>
      </c>
      <c r="J17" s="30">
        <v>2565.6</v>
      </c>
      <c r="K17" s="24">
        <v>74.790000000000006</v>
      </c>
      <c r="L17" s="34">
        <f t="shared" si="0"/>
        <v>89.546459647500015</v>
      </c>
      <c r="M17" s="34">
        <f>L17</f>
        <v>89.546459647500015</v>
      </c>
      <c r="N17" s="34">
        <f t="shared" si="1"/>
        <v>0</v>
      </c>
      <c r="O17" s="34">
        <f t="shared" si="2"/>
        <v>170.13827333025003</v>
      </c>
      <c r="P17" s="34">
        <f t="shared" si="3"/>
        <v>0</v>
      </c>
      <c r="Q17" s="34">
        <f t="shared" si="4"/>
        <v>170.13827333025003</v>
      </c>
      <c r="R17" s="43"/>
      <c r="S17" s="41">
        <f t="shared" si="5"/>
        <v>-325.14172666974991</v>
      </c>
      <c r="T17" s="14">
        <f t="shared" si="14"/>
        <v>13</v>
      </c>
      <c r="U17" s="14" t="s">
        <v>48</v>
      </c>
      <c r="V17" s="1" t="s">
        <v>17</v>
      </c>
      <c r="W17" s="42">
        <v>44412</v>
      </c>
      <c r="X17" s="50">
        <v>2674.35</v>
      </c>
      <c r="Y17" s="41">
        <f t="shared" si="6"/>
        <v>108.75</v>
      </c>
      <c r="Z17" s="46">
        <v>93.22</v>
      </c>
      <c r="AA17" s="46">
        <f>Z17</f>
        <v>93.22</v>
      </c>
      <c r="AB17" s="46">
        <f t="shared" si="7"/>
        <v>0</v>
      </c>
      <c r="AC17" s="41">
        <f t="shared" si="8"/>
        <v>184.57560000000001</v>
      </c>
      <c r="AD17" s="41">
        <f t="shared" si="9"/>
        <v>0</v>
      </c>
      <c r="AE17" s="41">
        <f t="shared" si="10"/>
        <v>184.57560000000001</v>
      </c>
      <c r="AF17" s="43"/>
      <c r="AG17" s="41">
        <f t="shared" si="11"/>
        <v>-140.56612666974991</v>
      </c>
    </row>
    <row r="18" spans="1:33">
      <c r="A18" s="13">
        <f t="shared" si="12"/>
        <v>14</v>
      </c>
      <c r="B18" s="14">
        <v>270</v>
      </c>
      <c r="C18" s="1" t="s">
        <v>18</v>
      </c>
      <c r="D18" s="20">
        <v>21981.71</v>
      </c>
      <c r="E18" s="19">
        <v>455.25</v>
      </c>
      <c r="F18" s="13">
        <f t="shared" si="13"/>
        <v>14</v>
      </c>
      <c r="G18" s="14">
        <v>270</v>
      </c>
      <c r="H18" s="1" t="s">
        <v>59</v>
      </c>
      <c r="I18" s="27">
        <v>44377</v>
      </c>
      <c r="J18" s="30">
        <v>22123.86</v>
      </c>
      <c r="K18" s="24">
        <v>142.15</v>
      </c>
      <c r="L18" s="34">
        <f t="shared" si="0"/>
        <v>170.19694128750001</v>
      </c>
      <c r="M18" s="24">
        <v>110</v>
      </c>
      <c r="N18" s="34">
        <f t="shared" si="1"/>
        <v>60.19694128750001</v>
      </c>
      <c r="O18" s="34">
        <f t="shared" si="2"/>
        <v>209</v>
      </c>
      <c r="P18" s="34">
        <f t="shared" si="3"/>
        <v>152.50774681305552</v>
      </c>
      <c r="Q18" s="34">
        <f t="shared" si="4"/>
        <v>361.50774681305552</v>
      </c>
      <c r="R18" s="43">
        <v>2000</v>
      </c>
      <c r="S18" s="41">
        <f t="shared" si="5"/>
        <v>-1183.2422531869445</v>
      </c>
      <c r="T18" s="14">
        <f t="shared" si="14"/>
        <v>14</v>
      </c>
      <c r="U18" s="14">
        <v>270</v>
      </c>
      <c r="V18" s="1" t="s">
        <v>59</v>
      </c>
      <c r="W18" s="42">
        <v>44412</v>
      </c>
      <c r="X18" s="48">
        <v>22346.18</v>
      </c>
      <c r="Y18" s="41">
        <f t="shared" si="6"/>
        <v>222.31999999999971</v>
      </c>
      <c r="Z18" s="46">
        <v>190.57</v>
      </c>
      <c r="AA18" s="46">
        <v>110</v>
      </c>
      <c r="AB18" s="46">
        <f t="shared" si="7"/>
        <v>80.569999999999993</v>
      </c>
      <c r="AC18" s="41">
        <f t="shared" si="8"/>
        <v>217.8</v>
      </c>
      <c r="AD18" s="41">
        <f t="shared" si="9"/>
        <v>189.78851660999999</v>
      </c>
      <c r="AE18" s="41">
        <f t="shared" si="10"/>
        <v>407.58851661</v>
      </c>
      <c r="AF18" s="43"/>
      <c r="AG18" s="41">
        <f t="shared" si="11"/>
        <v>-775.65373657694454</v>
      </c>
    </row>
    <row r="19" spans="1:33">
      <c r="A19" s="13">
        <f t="shared" si="12"/>
        <v>15</v>
      </c>
      <c r="B19" s="14">
        <v>276</v>
      </c>
      <c r="C19" s="1" t="s">
        <v>19</v>
      </c>
      <c r="D19" s="20">
        <v>14247.65</v>
      </c>
      <c r="E19" s="19">
        <v>-2151.31</v>
      </c>
      <c r="F19" s="13">
        <f t="shared" si="13"/>
        <v>15</v>
      </c>
      <c r="G19" s="14">
        <v>276</v>
      </c>
      <c r="H19" s="26" t="s">
        <v>19</v>
      </c>
      <c r="I19" s="27">
        <v>44377</v>
      </c>
      <c r="J19" s="30">
        <v>14270.79</v>
      </c>
      <c r="K19" s="24">
        <v>23.14</v>
      </c>
      <c r="L19" s="34">
        <f t="shared" si="0"/>
        <v>27.705643485000003</v>
      </c>
      <c r="M19" s="34">
        <f>L19</f>
        <v>27.705643485000003</v>
      </c>
      <c r="N19" s="34">
        <f t="shared" si="1"/>
        <v>0</v>
      </c>
      <c r="O19" s="34">
        <f t="shared" si="2"/>
        <v>52.640722621500004</v>
      </c>
      <c r="P19" s="34">
        <f t="shared" si="3"/>
        <v>0</v>
      </c>
      <c r="Q19" s="34">
        <f t="shared" si="4"/>
        <v>52.640722621500004</v>
      </c>
      <c r="R19" s="43"/>
      <c r="S19" s="41">
        <f t="shared" si="5"/>
        <v>-2098.6692773784998</v>
      </c>
      <c r="T19" s="14">
        <f t="shared" si="14"/>
        <v>15</v>
      </c>
      <c r="U19" s="14">
        <v>276</v>
      </c>
      <c r="V19" s="1" t="s">
        <v>19</v>
      </c>
      <c r="W19" s="42">
        <v>44412</v>
      </c>
      <c r="X19" s="50">
        <v>14293.27</v>
      </c>
      <c r="Y19" s="41">
        <f t="shared" si="6"/>
        <v>22.479999999999563</v>
      </c>
      <c r="Z19" s="46">
        <v>19.27</v>
      </c>
      <c r="AA19" s="46">
        <f>Z19</f>
        <v>19.27</v>
      </c>
      <c r="AB19" s="46">
        <f t="shared" si="7"/>
        <v>0</v>
      </c>
      <c r="AC19" s="41">
        <f t="shared" si="8"/>
        <v>38.154600000000002</v>
      </c>
      <c r="AD19" s="41">
        <f t="shared" si="9"/>
        <v>0</v>
      </c>
      <c r="AE19" s="41">
        <f t="shared" si="10"/>
        <v>38.154600000000002</v>
      </c>
      <c r="AF19" s="43"/>
      <c r="AG19" s="41">
        <f t="shared" si="11"/>
        <v>-2060.5146773785</v>
      </c>
    </row>
    <row r="20" spans="1:33">
      <c r="A20" s="13">
        <f t="shared" si="12"/>
        <v>16</v>
      </c>
      <c r="B20" s="14">
        <v>312</v>
      </c>
      <c r="C20" s="1" t="s">
        <v>20</v>
      </c>
      <c r="D20" s="20">
        <v>8483.99</v>
      </c>
      <c r="E20" s="19">
        <v>-806.21</v>
      </c>
      <c r="F20" s="13">
        <f t="shared" si="13"/>
        <v>16</v>
      </c>
      <c r="G20" s="14">
        <v>312</v>
      </c>
      <c r="H20" s="26" t="s">
        <v>20</v>
      </c>
      <c r="I20" s="27">
        <v>44377</v>
      </c>
      <c r="J20" s="30">
        <v>8516.6200000000008</v>
      </c>
      <c r="K20" s="24">
        <v>32.630000000000003</v>
      </c>
      <c r="L20" s="34">
        <f t="shared" si="0"/>
        <v>39.068070307500008</v>
      </c>
      <c r="M20" s="34">
        <f>L20</f>
        <v>39.068070307500008</v>
      </c>
      <c r="N20" s="34">
        <f t="shared" si="1"/>
        <v>0</v>
      </c>
      <c r="O20" s="34">
        <f t="shared" si="2"/>
        <v>74.229333584250014</v>
      </c>
      <c r="P20" s="34">
        <f t="shared" si="3"/>
        <v>0</v>
      </c>
      <c r="Q20" s="34">
        <f t="shared" si="4"/>
        <v>74.229333584250014</v>
      </c>
      <c r="R20" s="43"/>
      <c r="S20" s="41">
        <f t="shared" si="5"/>
        <v>-731.98066641574997</v>
      </c>
      <c r="T20" s="14">
        <f t="shared" si="14"/>
        <v>16</v>
      </c>
      <c r="U20" s="14">
        <v>312</v>
      </c>
      <c r="V20" s="1" t="s">
        <v>20</v>
      </c>
      <c r="W20" s="42">
        <v>44412</v>
      </c>
      <c r="X20" s="50">
        <v>8533.7199999999993</v>
      </c>
      <c r="Y20" s="41">
        <f t="shared" si="6"/>
        <v>17.099999999998545</v>
      </c>
      <c r="Z20" s="46">
        <v>14.66</v>
      </c>
      <c r="AA20" s="46">
        <f t="shared" ref="AA20:AA25" si="15">Z20</f>
        <v>14.66</v>
      </c>
      <c r="AB20" s="46">
        <f t="shared" si="7"/>
        <v>0</v>
      </c>
      <c r="AC20" s="41">
        <f t="shared" si="8"/>
        <v>29.026800000000001</v>
      </c>
      <c r="AD20" s="41">
        <f t="shared" si="9"/>
        <v>0</v>
      </c>
      <c r="AE20" s="41">
        <f t="shared" si="10"/>
        <v>29.026800000000001</v>
      </c>
      <c r="AF20" s="43"/>
      <c r="AG20" s="41">
        <f t="shared" si="11"/>
        <v>-702.95386641574999</v>
      </c>
    </row>
    <row r="21" spans="1:33">
      <c r="A21" s="13">
        <f t="shared" si="12"/>
        <v>17</v>
      </c>
      <c r="B21" s="14">
        <v>314</v>
      </c>
      <c r="C21" s="1" t="s">
        <v>21</v>
      </c>
      <c r="D21" s="20">
        <v>602.20000000000005</v>
      </c>
      <c r="E21" s="19">
        <v>403.76</v>
      </c>
      <c r="F21" s="13">
        <f t="shared" si="13"/>
        <v>17</v>
      </c>
      <c r="G21" s="14">
        <v>314</v>
      </c>
      <c r="H21" s="26" t="s">
        <v>21</v>
      </c>
      <c r="I21" s="27">
        <v>44377</v>
      </c>
      <c r="J21" s="30">
        <v>654.61</v>
      </c>
      <c r="K21" s="24">
        <v>52.41</v>
      </c>
      <c r="L21" s="34">
        <f t="shared" si="0"/>
        <v>62.750768152500001</v>
      </c>
      <c r="M21" s="34">
        <f>L21</f>
        <v>62.750768152500001</v>
      </c>
      <c r="N21" s="34">
        <f t="shared" si="1"/>
        <v>0</v>
      </c>
      <c r="O21" s="34">
        <f t="shared" si="2"/>
        <v>119.22645948975</v>
      </c>
      <c r="P21" s="34">
        <f t="shared" si="3"/>
        <v>0</v>
      </c>
      <c r="Q21" s="34">
        <f t="shared" si="4"/>
        <v>119.22645948975</v>
      </c>
      <c r="R21" s="43"/>
      <c r="S21" s="41">
        <f t="shared" si="5"/>
        <v>522.98645948975002</v>
      </c>
      <c r="T21" s="14">
        <f t="shared" si="14"/>
        <v>17</v>
      </c>
      <c r="U21" s="14">
        <v>314</v>
      </c>
      <c r="V21" s="1" t="s">
        <v>21</v>
      </c>
      <c r="W21" s="42">
        <v>44412</v>
      </c>
      <c r="X21" s="49">
        <v>734.15</v>
      </c>
      <c r="Y21" s="41">
        <f t="shared" si="6"/>
        <v>79.539999999999964</v>
      </c>
      <c r="Z21" s="46">
        <v>68.180000000000007</v>
      </c>
      <c r="AA21" s="46">
        <f t="shared" si="15"/>
        <v>68.180000000000007</v>
      </c>
      <c r="AB21" s="46">
        <f t="shared" si="7"/>
        <v>0</v>
      </c>
      <c r="AC21" s="41">
        <f t="shared" si="8"/>
        <v>134.99640000000002</v>
      </c>
      <c r="AD21" s="41">
        <f t="shared" si="9"/>
        <v>0</v>
      </c>
      <c r="AE21" s="41">
        <f t="shared" si="10"/>
        <v>134.99640000000002</v>
      </c>
      <c r="AF21" s="43">
        <v>600</v>
      </c>
      <c r="AG21" s="41">
        <f t="shared" si="11"/>
        <v>57.982859489750012</v>
      </c>
    </row>
    <row r="22" spans="1:33">
      <c r="A22" s="13">
        <f t="shared" si="12"/>
        <v>18</v>
      </c>
      <c r="B22" s="14">
        <v>316</v>
      </c>
      <c r="C22" s="1" t="s">
        <v>22</v>
      </c>
      <c r="D22" s="20">
        <v>2014.3600000000001</v>
      </c>
      <c r="E22" s="19">
        <v>-656.67</v>
      </c>
      <c r="F22" s="13">
        <f t="shared" si="13"/>
        <v>18</v>
      </c>
      <c r="G22" s="14">
        <v>316</v>
      </c>
      <c r="H22" s="26" t="s">
        <v>22</v>
      </c>
      <c r="I22" s="27">
        <v>44377</v>
      </c>
      <c r="J22" s="30">
        <v>2084.9899999999998</v>
      </c>
      <c r="K22" s="24">
        <v>70.63</v>
      </c>
      <c r="L22" s="34">
        <f t="shared" si="0"/>
        <v>84.565669807500001</v>
      </c>
      <c r="M22" s="34">
        <f>L22</f>
        <v>84.565669807500001</v>
      </c>
      <c r="N22" s="34">
        <f t="shared" si="1"/>
        <v>0</v>
      </c>
      <c r="O22" s="34">
        <f t="shared" si="2"/>
        <v>160.67477263424999</v>
      </c>
      <c r="P22" s="34">
        <f t="shared" si="3"/>
        <v>0</v>
      </c>
      <c r="Q22" s="34">
        <f t="shared" si="4"/>
        <v>160.67477263424999</v>
      </c>
      <c r="R22" s="43"/>
      <c r="S22" s="41">
        <f t="shared" si="5"/>
        <v>-495.99522736575</v>
      </c>
      <c r="T22" s="14">
        <f t="shared" si="14"/>
        <v>18</v>
      </c>
      <c r="U22" s="14">
        <v>316</v>
      </c>
      <c r="V22" s="1" t="s">
        <v>22</v>
      </c>
      <c r="W22" s="42">
        <v>44412</v>
      </c>
      <c r="X22" s="50">
        <v>2160.61</v>
      </c>
      <c r="Y22" s="41">
        <f t="shared" si="6"/>
        <v>75.620000000000346</v>
      </c>
      <c r="Z22" s="46">
        <v>64.819999999999993</v>
      </c>
      <c r="AA22" s="46">
        <f t="shared" si="15"/>
        <v>64.819999999999993</v>
      </c>
      <c r="AB22" s="46">
        <f t="shared" si="7"/>
        <v>0</v>
      </c>
      <c r="AC22" s="41">
        <f t="shared" si="8"/>
        <v>128.34359999999998</v>
      </c>
      <c r="AD22" s="41">
        <f t="shared" si="9"/>
        <v>0</v>
      </c>
      <c r="AE22" s="41">
        <f t="shared" si="10"/>
        <v>128.34359999999998</v>
      </c>
      <c r="AF22" s="43"/>
      <c r="AG22" s="41">
        <f t="shared" si="11"/>
        <v>-367.65162736575002</v>
      </c>
    </row>
    <row r="23" spans="1:33">
      <c r="A23" s="13">
        <f t="shared" si="12"/>
        <v>19</v>
      </c>
      <c r="B23" s="14">
        <v>317</v>
      </c>
      <c r="C23" s="1" t="s">
        <v>23</v>
      </c>
      <c r="D23" s="20">
        <v>94394.430000000008</v>
      </c>
      <c r="E23" s="19">
        <v>4359.7299999999996</v>
      </c>
      <c r="F23" s="13">
        <f t="shared" si="13"/>
        <v>19</v>
      </c>
      <c r="G23" s="14">
        <v>317</v>
      </c>
      <c r="H23" s="1" t="s">
        <v>62</v>
      </c>
      <c r="I23" s="27">
        <v>44377</v>
      </c>
      <c r="J23" s="30">
        <v>94549.33</v>
      </c>
      <c r="K23" s="24">
        <v>154.9</v>
      </c>
      <c r="L23" s="34">
        <f t="shared" si="0"/>
        <v>185.46258322500003</v>
      </c>
      <c r="M23" s="24">
        <v>110</v>
      </c>
      <c r="N23" s="34">
        <f t="shared" si="1"/>
        <v>75.462583225000031</v>
      </c>
      <c r="O23" s="34">
        <f t="shared" si="2"/>
        <v>209</v>
      </c>
      <c r="P23" s="34">
        <f t="shared" si="3"/>
        <v>191.18294534887306</v>
      </c>
      <c r="Q23" s="34">
        <f t="shared" si="4"/>
        <v>400.18294534887309</v>
      </c>
      <c r="R23" s="43"/>
      <c r="S23" s="41">
        <f t="shared" si="5"/>
        <v>4759.9129453488731</v>
      </c>
      <c r="T23" s="14">
        <f t="shared" si="14"/>
        <v>19</v>
      </c>
      <c r="U23" s="14">
        <v>317</v>
      </c>
      <c r="V23" s="1" t="s">
        <v>62</v>
      </c>
      <c r="W23" s="42">
        <v>44412</v>
      </c>
      <c r="X23" s="50">
        <v>94638.399999999994</v>
      </c>
      <c r="Y23" s="41">
        <f t="shared" si="6"/>
        <v>89.069999999992433</v>
      </c>
      <c r="Z23" s="46">
        <v>76.349999999999994</v>
      </c>
      <c r="AA23" s="46">
        <f t="shared" si="15"/>
        <v>76.349999999999994</v>
      </c>
      <c r="AB23" s="46">
        <f t="shared" si="7"/>
        <v>0</v>
      </c>
      <c r="AC23" s="41">
        <f t="shared" si="8"/>
        <v>151.17299999999997</v>
      </c>
      <c r="AD23" s="41">
        <f t="shared" si="9"/>
        <v>0</v>
      </c>
      <c r="AE23" s="41">
        <f t="shared" si="10"/>
        <v>151.17299999999997</v>
      </c>
      <c r="AF23" s="43"/>
      <c r="AG23" s="41">
        <f t="shared" si="11"/>
        <v>4911.0859453488729</v>
      </c>
    </row>
    <row r="24" spans="1:33">
      <c r="A24" s="13">
        <f t="shared" si="12"/>
        <v>20</v>
      </c>
      <c r="B24" s="14">
        <v>326</v>
      </c>
      <c r="C24" s="1" t="s">
        <v>24</v>
      </c>
      <c r="D24" s="20">
        <v>1022.85</v>
      </c>
      <c r="E24" s="19">
        <v>-314.51</v>
      </c>
      <c r="F24" s="13">
        <f t="shared" si="13"/>
        <v>20</v>
      </c>
      <c r="G24" s="14">
        <v>326</v>
      </c>
      <c r="H24" s="26" t="s">
        <v>24</v>
      </c>
      <c r="I24" s="27">
        <v>44377</v>
      </c>
      <c r="J24" s="30">
        <v>1023.3</v>
      </c>
      <c r="K24" s="24">
        <v>0.45</v>
      </c>
      <c r="L24" s="34">
        <f t="shared" si="0"/>
        <v>0.53878736250000003</v>
      </c>
      <c r="M24" s="34">
        <f>L24</f>
        <v>0.53878736250000003</v>
      </c>
      <c r="N24" s="34">
        <f t="shared" si="1"/>
        <v>0</v>
      </c>
      <c r="O24" s="34">
        <f t="shared" si="2"/>
        <v>1.0236959887500001</v>
      </c>
      <c r="P24" s="34">
        <f t="shared" si="3"/>
        <v>0</v>
      </c>
      <c r="Q24" s="34">
        <f t="shared" si="4"/>
        <v>1.0236959887500001</v>
      </c>
      <c r="R24" s="43">
        <v>500</v>
      </c>
      <c r="S24" s="41">
        <f t="shared" si="5"/>
        <v>-813.48630401125001</v>
      </c>
      <c r="T24" s="14">
        <f t="shared" si="14"/>
        <v>20</v>
      </c>
      <c r="U24" s="14">
        <v>326</v>
      </c>
      <c r="V24" s="1" t="s">
        <v>24</v>
      </c>
      <c r="W24" s="42">
        <v>44412</v>
      </c>
      <c r="X24" s="50">
        <v>1023.31</v>
      </c>
      <c r="Y24" s="41">
        <f t="shared" si="6"/>
        <v>9.9999999999909051E-3</v>
      </c>
      <c r="Z24" s="46">
        <v>0.01</v>
      </c>
      <c r="AA24" s="46">
        <f t="shared" si="15"/>
        <v>0.01</v>
      </c>
      <c r="AB24" s="46">
        <f t="shared" si="7"/>
        <v>0</v>
      </c>
      <c r="AC24" s="41">
        <f t="shared" si="8"/>
        <v>1.9800000000000002E-2</v>
      </c>
      <c r="AD24" s="41">
        <f t="shared" si="9"/>
        <v>0</v>
      </c>
      <c r="AE24" s="41">
        <f t="shared" si="10"/>
        <v>1.9800000000000002E-2</v>
      </c>
      <c r="AF24" s="43"/>
      <c r="AG24" s="41">
        <f t="shared" si="11"/>
        <v>-813.46650401124998</v>
      </c>
    </row>
    <row r="25" spans="1:33">
      <c r="A25" s="13">
        <f t="shared" si="12"/>
        <v>21</v>
      </c>
      <c r="B25" s="14">
        <v>345</v>
      </c>
      <c r="C25" s="1" t="s">
        <v>25</v>
      </c>
      <c r="D25" s="20">
        <v>1855.15</v>
      </c>
      <c r="E25" s="19">
        <v>23.82</v>
      </c>
      <c r="F25" s="13">
        <f t="shared" si="13"/>
        <v>21</v>
      </c>
      <c r="G25" s="14">
        <v>345</v>
      </c>
      <c r="H25" s="26" t="s">
        <v>25</v>
      </c>
      <c r="I25" s="27">
        <v>44377</v>
      </c>
      <c r="J25" s="30">
        <v>1855.15</v>
      </c>
      <c r="K25" s="24">
        <v>0</v>
      </c>
      <c r="L25" s="34">
        <f t="shared" si="0"/>
        <v>0</v>
      </c>
      <c r="M25" s="34">
        <f t="shared" ref="M25:M26" si="16">L25</f>
        <v>0</v>
      </c>
      <c r="N25" s="34">
        <f t="shared" si="1"/>
        <v>0</v>
      </c>
      <c r="O25" s="34">
        <f t="shared" si="2"/>
        <v>0</v>
      </c>
      <c r="P25" s="34">
        <f t="shared" si="3"/>
        <v>0</v>
      </c>
      <c r="Q25" s="34">
        <f t="shared" si="4"/>
        <v>0</v>
      </c>
      <c r="R25" s="43"/>
      <c r="S25" s="41">
        <f t="shared" si="5"/>
        <v>23.82</v>
      </c>
      <c r="T25" s="14">
        <f t="shared" si="14"/>
        <v>21</v>
      </c>
      <c r="U25" s="14">
        <v>345</v>
      </c>
      <c r="V25" s="1" t="s">
        <v>25</v>
      </c>
      <c r="W25" s="42">
        <v>44412</v>
      </c>
      <c r="X25" s="50">
        <v>1855.2</v>
      </c>
      <c r="Y25" s="41">
        <f t="shared" si="6"/>
        <v>4.9999999999954525E-2</v>
      </c>
      <c r="Z25" s="46">
        <v>0.04</v>
      </c>
      <c r="AA25" s="46">
        <f t="shared" si="15"/>
        <v>0.04</v>
      </c>
      <c r="AB25" s="46">
        <f t="shared" si="7"/>
        <v>0</v>
      </c>
      <c r="AC25" s="41">
        <f t="shared" si="8"/>
        <v>7.9200000000000007E-2</v>
      </c>
      <c r="AD25" s="41">
        <f t="shared" si="9"/>
        <v>0</v>
      </c>
      <c r="AE25" s="41">
        <f t="shared" si="10"/>
        <v>7.9200000000000007E-2</v>
      </c>
      <c r="AF25" s="43"/>
      <c r="AG25" s="41">
        <f t="shared" si="11"/>
        <v>23.8992</v>
      </c>
    </row>
    <row r="26" spans="1:33">
      <c r="A26" s="13">
        <f t="shared" si="12"/>
        <v>22</v>
      </c>
      <c r="B26" s="14">
        <v>348</v>
      </c>
      <c r="C26" s="1" t="s">
        <v>26</v>
      </c>
      <c r="D26" s="20">
        <v>51.81</v>
      </c>
      <c r="E26" s="19">
        <v>-131.07</v>
      </c>
      <c r="F26" s="13">
        <f t="shared" si="13"/>
        <v>22</v>
      </c>
      <c r="G26" s="14">
        <v>348</v>
      </c>
      <c r="H26" s="26" t="s">
        <v>26</v>
      </c>
      <c r="I26" s="27">
        <v>44377</v>
      </c>
      <c r="J26" s="30">
        <v>52.4</v>
      </c>
      <c r="K26" s="24">
        <v>0.59</v>
      </c>
      <c r="L26" s="34">
        <f t="shared" si="0"/>
        <v>0.70641009750000006</v>
      </c>
      <c r="M26" s="34">
        <f t="shared" si="16"/>
        <v>0.70641009750000006</v>
      </c>
      <c r="N26" s="34">
        <f t="shared" si="1"/>
        <v>0</v>
      </c>
      <c r="O26" s="34">
        <f t="shared" si="2"/>
        <v>1.34217918525</v>
      </c>
      <c r="P26" s="34">
        <f t="shared" si="3"/>
        <v>0</v>
      </c>
      <c r="Q26" s="34">
        <f t="shared" si="4"/>
        <v>1.34217918525</v>
      </c>
      <c r="R26" s="43"/>
      <c r="S26" s="41">
        <f t="shared" si="5"/>
        <v>-129.72782081475</v>
      </c>
      <c r="T26" s="14">
        <f t="shared" si="14"/>
        <v>22</v>
      </c>
      <c r="U26" s="14">
        <v>348</v>
      </c>
      <c r="V26" s="1" t="s">
        <v>26</v>
      </c>
      <c r="W26" s="42">
        <v>44412</v>
      </c>
      <c r="X26" s="49">
        <v>53.03</v>
      </c>
      <c r="Y26" s="41">
        <f t="shared" si="6"/>
        <v>0.63000000000000256</v>
      </c>
      <c r="Z26" s="46">
        <v>0.54</v>
      </c>
      <c r="AA26" s="46">
        <f>Z26</f>
        <v>0.54</v>
      </c>
      <c r="AB26" s="46">
        <f t="shared" si="7"/>
        <v>0</v>
      </c>
      <c r="AC26" s="41">
        <f t="shared" si="8"/>
        <v>1.0692000000000002</v>
      </c>
      <c r="AD26" s="41">
        <f t="shared" si="9"/>
        <v>0</v>
      </c>
      <c r="AE26" s="41">
        <f t="shared" si="10"/>
        <v>1.0692000000000002</v>
      </c>
      <c r="AF26" s="43"/>
      <c r="AG26" s="41">
        <f t="shared" si="11"/>
        <v>-128.65862081475001</v>
      </c>
    </row>
    <row r="27" spans="1:33">
      <c r="A27" s="13">
        <f t="shared" si="12"/>
        <v>23</v>
      </c>
      <c r="B27" s="14">
        <v>360</v>
      </c>
      <c r="C27" s="1" t="s">
        <v>27</v>
      </c>
      <c r="D27" s="20">
        <v>16179.99</v>
      </c>
      <c r="E27" s="19">
        <v>2108.1799999999998</v>
      </c>
      <c r="F27" s="13">
        <f t="shared" si="13"/>
        <v>23</v>
      </c>
      <c r="G27" s="14">
        <v>360</v>
      </c>
      <c r="H27" s="26" t="s">
        <v>27</v>
      </c>
      <c r="I27" s="27">
        <v>44377</v>
      </c>
      <c r="J27" s="30">
        <v>16559.88</v>
      </c>
      <c r="K27" s="24">
        <v>379.89</v>
      </c>
      <c r="L27" s="34">
        <f t="shared" si="0"/>
        <v>454.84429142250002</v>
      </c>
      <c r="M27" s="24">
        <v>110</v>
      </c>
      <c r="N27" s="34">
        <f t="shared" si="1"/>
        <v>344.84429142250002</v>
      </c>
      <c r="O27" s="34">
        <f t="shared" si="2"/>
        <v>209</v>
      </c>
      <c r="P27" s="34">
        <f t="shared" si="3"/>
        <v>873.65611543307534</v>
      </c>
      <c r="Q27" s="34">
        <f t="shared" si="4"/>
        <v>1082.6561154330752</v>
      </c>
      <c r="R27" s="43">
        <v>3000</v>
      </c>
      <c r="S27" s="41">
        <f t="shared" si="5"/>
        <v>190.83611543307507</v>
      </c>
      <c r="T27" s="14">
        <f t="shared" si="14"/>
        <v>23</v>
      </c>
      <c r="U27" s="14">
        <v>360</v>
      </c>
      <c r="V27" s="1" t="s">
        <v>27</v>
      </c>
      <c r="W27" s="42">
        <v>44412</v>
      </c>
      <c r="X27" s="50">
        <v>16983.509999999998</v>
      </c>
      <c r="Y27" s="41">
        <f t="shared" si="6"/>
        <v>423.62999999999738</v>
      </c>
      <c r="Z27" s="46">
        <v>363.13</v>
      </c>
      <c r="AA27" s="46">
        <v>110</v>
      </c>
      <c r="AB27" s="46">
        <f t="shared" si="7"/>
        <v>253.13</v>
      </c>
      <c r="AC27" s="41">
        <f t="shared" si="8"/>
        <v>217.8</v>
      </c>
      <c r="AD27" s="41">
        <f t="shared" si="9"/>
        <v>596.26619348999998</v>
      </c>
      <c r="AE27" s="41">
        <f t="shared" si="10"/>
        <v>814.06619348999993</v>
      </c>
      <c r="AF27" s="43">
        <v>3000</v>
      </c>
      <c r="AG27" s="41">
        <f t="shared" si="11"/>
        <v>-1995.097691076925</v>
      </c>
    </row>
    <row r="28" spans="1:33">
      <c r="A28" s="13">
        <f t="shared" si="12"/>
        <v>24</v>
      </c>
      <c r="B28" s="14">
        <v>39</v>
      </c>
      <c r="C28" s="1" t="s">
        <v>28</v>
      </c>
      <c r="D28" s="20">
        <v>18000.330000000002</v>
      </c>
      <c r="E28" s="19">
        <v>5840.43</v>
      </c>
      <c r="F28" s="13">
        <f t="shared" si="13"/>
        <v>24</v>
      </c>
      <c r="G28" s="14">
        <v>39</v>
      </c>
      <c r="H28" s="26" t="s">
        <v>28</v>
      </c>
      <c r="I28" s="27">
        <v>44377</v>
      </c>
      <c r="J28" s="30">
        <v>18108.64</v>
      </c>
      <c r="K28" s="24">
        <v>108.31</v>
      </c>
      <c r="L28" s="34">
        <f t="shared" si="0"/>
        <v>129.6801316275</v>
      </c>
      <c r="M28" s="24">
        <v>110</v>
      </c>
      <c r="N28" s="34">
        <f t="shared" si="1"/>
        <v>19.680131627500003</v>
      </c>
      <c r="O28" s="34">
        <f t="shared" si="2"/>
        <v>209</v>
      </c>
      <c r="P28" s="34">
        <f t="shared" si="3"/>
        <v>49.859219875638708</v>
      </c>
      <c r="Q28" s="34">
        <f t="shared" si="4"/>
        <v>258.8592198756387</v>
      </c>
      <c r="R28" s="43">
        <v>5000</v>
      </c>
      <c r="S28" s="41">
        <f t="shared" si="5"/>
        <v>1099.289219875639</v>
      </c>
      <c r="T28" s="14">
        <f t="shared" si="14"/>
        <v>24</v>
      </c>
      <c r="U28" s="14">
        <v>39</v>
      </c>
      <c r="V28" s="1" t="s">
        <v>28</v>
      </c>
      <c r="W28" s="42">
        <v>44412</v>
      </c>
      <c r="X28" s="50">
        <v>18281.21</v>
      </c>
      <c r="Y28" s="41">
        <f t="shared" si="6"/>
        <v>172.56999999999971</v>
      </c>
      <c r="Z28" s="46">
        <v>147.93</v>
      </c>
      <c r="AA28" s="46">
        <v>110</v>
      </c>
      <c r="AB28" s="46">
        <f t="shared" si="7"/>
        <v>37.930000000000007</v>
      </c>
      <c r="AC28" s="41">
        <f t="shared" si="8"/>
        <v>217.8</v>
      </c>
      <c r="AD28" s="41">
        <f t="shared" si="9"/>
        <v>89.346883890000015</v>
      </c>
      <c r="AE28" s="41">
        <f t="shared" si="10"/>
        <v>307.14688389000003</v>
      </c>
      <c r="AF28" s="43">
        <v>5000</v>
      </c>
      <c r="AG28" s="41">
        <f t="shared" si="11"/>
        <v>-3593.563896234361</v>
      </c>
    </row>
    <row r="29" spans="1:33">
      <c r="A29" s="13">
        <f t="shared" si="12"/>
        <v>25</v>
      </c>
      <c r="B29" s="14">
        <v>400</v>
      </c>
      <c r="C29" s="1" t="s">
        <v>29</v>
      </c>
      <c r="D29" s="20">
        <v>164891</v>
      </c>
      <c r="E29" s="19">
        <v>23593.81</v>
      </c>
      <c r="F29" s="13">
        <f t="shared" si="13"/>
        <v>25</v>
      </c>
      <c r="G29" s="14">
        <v>400</v>
      </c>
      <c r="H29" s="1" t="s">
        <v>58</v>
      </c>
      <c r="I29" s="27">
        <v>44377</v>
      </c>
      <c r="J29" s="30">
        <v>165488.03</v>
      </c>
      <c r="K29" s="24">
        <v>597.03</v>
      </c>
      <c r="L29" s="34">
        <f t="shared" si="0"/>
        <v>714.82715340750008</v>
      </c>
      <c r="M29" s="24">
        <v>110</v>
      </c>
      <c r="N29" s="34">
        <f t="shared" si="1"/>
        <v>604.82715340750008</v>
      </c>
      <c r="O29" s="34">
        <f t="shared" si="2"/>
        <v>209</v>
      </c>
      <c r="P29" s="34">
        <f t="shared" si="3"/>
        <v>1532.3174966148333</v>
      </c>
      <c r="Q29" s="34">
        <f t="shared" si="4"/>
        <v>1741.3174966148333</v>
      </c>
      <c r="R29" s="43">
        <v>17100</v>
      </c>
      <c r="S29" s="41">
        <f t="shared" si="5"/>
        <v>8235.1274966148339</v>
      </c>
      <c r="T29" s="14">
        <f t="shared" si="14"/>
        <v>25</v>
      </c>
      <c r="U29" s="14">
        <v>400</v>
      </c>
      <c r="V29" s="1" t="s">
        <v>58</v>
      </c>
      <c r="W29" s="42">
        <v>44412</v>
      </c>
      <c r="X29" s="50">
        <v>166074.69</v>
      </c>
      <c r="Y29" s="41">
        <f t="shared" si="6"/>
        <v>586.66000000000349</v>
      </c>
      <c r="Z29" s="46">
        <v>502.88</v>
      </c>
      <c r="AA29" s="46">
        <v>110</v>
      </c>
      <c r="AB29" s="46">
        <f t="shared" si="7"/>
        <v>392.88</v>
      </c>
      <c r="AC29" s="41">
        <f t="shared" si="8"/>
        <v>217.8</v>
      </c>
      <c r="AD29" s="41">
        <f t="shared" si="9"/>
        <v>925.45752024000001</v>
      </c>
      <c r="AE29" s="41">
        <f t="shared" si="10"/>
        <v>1143.2575202400001</v>
      </c>
      <c r="AF29" s="43">
        <v>10000</v>
      </c>
      <c r="AG29" s="41">
        <f t="shared" si="11"/>
        <v>-621.61498314516575</v>
      </c>
    </row>
    <row r="30" spans="1:33">
      <c r="A30" s="13">
        <f t="shared" si="12"/>
        <v>26</v>
      </c>
      <c r="B30" s="14">
        <v>405</v>
      </c>
      <c r="C30" s="1" t="s">
        <v>30</v>
      </c>
      <c r="D30" s="20">
        <v>6531.6</v>
      </c>
      <c r="E30" s="19">
        <v>1010.94</v>
      </c>
      <c r="F30" s="13">
        <f t="shared" si="13"/>
        <v>26</v>
      </c>
      <c r="G30" s="14">
        <v>405</v>
      </c>
      <c r="H30" s="26" t="s">
        <v>30</v>
      </c>
      <c r="I30" s="27">
        <v>44377</v>
      </c>
      <c r="J30" s="30">
        <v>6650.37</v>
      </c>
      <c r="K30" s="24">
        <v>118.77</v>
      </c>
      <c r="L30" s="34">
        <f t="shared" si="0"/>
        <v>142.20394454250001</v>
      </c>
      <c r="M30" s="24">
        <v>110</v>
      </c>
      <c r="N30" s="34">
        <f t="shared" si="1"/>
        <v>32.203944542500011</v>
      </c>
      <c r="O30" s="34">
        <f t="shared" si="2"/>
        <v>209</v>
      </c>
      <c r="P30" s="34">
        <f t="shared" si="3"/>
        <v>81.588049419532922</v>
      </c>
      <c r="Q30" s="34">
        <f t="shared" si="4"/>
        <v>290.58804941953292</v>
      </c>
      <c r="R30" s="43">
        <v>2000</v>
      </c>
      <c r="S30" s="41">
        <f t="shared" si="5"/>
        <v>-698.47195058046691</v>
      </c>
      <c r="T30" s="14">
        <f t="shared" si="14"/>
        <v>26</v>
      </c>
      <c r="U30" s="14">
        <v>405</v>
      </c>
      <c r="V30" s="1" t="s">
        <v>30</v>
      </c>
      <c r="W30" s="42">
        <v>44412</v>
      </c>
      <c r="X30" s="50">
        <v>6840.82</v>
      </c>
      <c r="Y30" s="41">
        <f t="shared" si="6"/>
        <v>190.44999999999982</v>
      </c>
      <c r="Z30" s="46">
        <v>163.25</v>
      </c>
      <c r="AA30" s="46">
        <v>110</v>
      </c>
      <c r="AB30" s="46">
        <f t="shared" si="7"/>
        <v>53.25</v>
      </c>
      <c r="AC30" s="41">
        <f t="shared" si="8"/>
        <v>217.8</v>
      </c>
      <c r="AD30" s="41">
        <f t="shared" si="9"/>
        <v>125.43426225</v>
      </c>
      <c r="AE30" s="41">
        <f t="shared" si="10"/>
        <v>343.23426225000003</v>
      </c>
      <c r="AF30" s="43"/>
      <c r="AG30" s="41">
        <f t="shared" si="11"/>
        <v>-355.23768833046688</v>
      </c>
    </row>
    <row r="31" spans="1:33">
      <c r="A31" s="13">
        <f t="shared" si="12"/>
        <v>27</v>
      </c>
      <c r="B31" s="14">
        <v>41</v>
      </c>
      <c r="C31" s="1" t="s">
        <v>31</v>
      </c>
      <c r="D31" s="20">
        <v>738.89</v>
      </c>
      <c r="E31" s="19">
        <v>89.63</v>
      </c>
      <c r="F31" s="13">
        <f t="shared" si="13"/>
        <v>27</v>
      </c>
      <c r="G31" s="14">
        <v>41</v>
      </c>
      <c r="H31" s="26" t="s">
        <v>31</v>
      </c>
      <c r="I31" s="27">
        <v>44377</v>
      </c>
      <c r="J31" s="30">
        <v>799.77</v>
      </c>
      <c r="K31" s="24">
        <v>60.88</v>
      </c>
      <c r="L31" s="34">
        <f t="shared" si="0"/>
        <v>72.891943620000006</v>
      </c>
      <c r="M31" s="34">
        <f>L31</f>
        <v>72.891943620000006</v>
      </c>
      <c r="N31" s="34">
        <f t="shared" si="1"/>
        <v>0</v>
      </c>
      <c r="O31" s="34">
        <f t="shared" si="2"/>
        <v>138.494692878</v>
      </c>
      <c r="P31" s="34">
        <f t="shared" si="3"/>
        <v>0</v>
      </c>
      <c r="Q31" s="34">
        <f t="shared" si="4"/>
        <v>138.494692878</v>
      </c>
      <c r="R31" s="43"/>
      <c r="S31" s="41">
        <f t="shared" si="5"/>
        <v>228.12469287799999</v>
      </c>
      <c r="T31" s="14">
        <f t="shared" si="14"/>
        <v>27</v>
      </c>
      <c r="U31" s="14">
        <v>41</v>
      </c>
      <c r="V31" s="1" t="s">
        <v>31</v>
      </c>
      <c r="W31" s="42">
        <v>44412</v>
      </c>
      <c r="X31" s="49">
        <v>846.46</v>
      </c>
      <c r="Y31" s="41">
        <f t="shared" si="6"/>
        <v>46.690000000000055</v>
      </c>
      <c r="Z31" s="46">
        <v>40.020000000000003</v>
      </c>
      <c r="AA31" s="46">
        <f>Z31</f>
        <v>40.020000000000003</v>
      </c>
      <c r="AB31" s="46">
        <f t="shared" si="7"/>
        <v>0</v>
      </c>
      <c r="AC31" s="41">
        <f t="shared" si="8"/>
        <v>79.23960000000001</v>
      </c>
      <c r="AD31" s="41">
        <f t="shared" si="9"/>
        <v>0</v>
      </c>
      <c r="AE31" s="41">
        <f t="shared" si="10"/>
        <v>79.23960000000001</v>
      </c>
      <c r="AF31" s="43">
        <v>1000</v>
      </c>
      <c r="AG31" s="41">
        <f t="shared" si="11"/>
        <v>-692.63570712199999</v>
      </c>
    </row>
    <row r="32" spans="1:33">
      <c r="A32" s="13">
        <f t="shared" si="12"/>
        <v>28</v>
      </c>
      <c r="B32" s="14">
        <v>42</v>
      </c>
      <c r="C32" s="1" t="s">
        <v>32</v>
      </c>
      <c r="D32" s="20">
        <v>725.48</v>
      </c>
      <c r="E32" s="19">
        <v>400.97</v>
      </c>
      <c r="F32" s="13">
        <f t="shared" si="13"/>
        <v>28</v>
      </c>
      <c r="G32" s="14">
        <v>42</v>
      </c>
      <c r="H32" s="26" t="s">
        <v>32</v>
      </c>
      <c r="I32" s="27">
        <v>44377</v>
      </c>
      <c r="J32" s="30">
        <v>816.64</v>
      </c>
      <c r="K32" s="24">
        <v>91.16</v>
      </c>
      <c r="L32" s="34">
        <f t="shared" si="0"/>
        <v>109.14634659000001</v>
      </c>
      <c r="M32" s="34">
        <f t="shared" ref="M32:M33" si="17">L32</f>
        <v>109.14634659000001</v>
      </c>
      <c r="N32" s="34">
        <f t="shared" si="1"/>
        <v>0</v>
      </c>
      <c r="O32" s="34">
        <f t="shared" si="2"/>
        <v>207.37805852100001</v>
      </c>
      <c r="P32" s="34">
        <f t="shared" si="3"/>
        <v>0</v>
      </c>
      <c r="Q32" s="34">
        <f t="shared" si="4"/>
        <v>207.37805852100001</v>
      </c>
      <c r="R32" s="43"/>
      <c r="S32" s="41">
        <f t="shared" si="5"/>
        <v>608.34805852099998</v>
      </c>
      <c r="T32" s="14">
        <f t="shared" si="14"/>
        <v>28</v>
      </c>
      <c r="U32" s="14">
        <v>42</v>
      </c>
      <c r="V32" s="1" t="s">
        <v>32</v>
      </c>
      <c r="W32" s="42">
        <v>44412</v>
      </c>
      <c r="X32" s="49">
        <v>919.6</v>
      </c>
      <c r="Y32" s="41">
        <f t="shared" si="6"/>
        <v>102.96000000000004</v>
      </c>
      <c r="Z32" s="46">
        <v>88.26</v>
      </c>
      <c r="AA32" s="46">
        <f t="shared" ref="AA32:AA34" si="18">Z32</f>
        <v>88.26</v>
      </c>
      <c r="AB32" s="46">
        <f t="shared" si="7"/>
        <v>0</v>
      </c>
      <c r="AC32" s="41">
        <f t="shared" si="8"/>
        <v>174.75480000000002</v>
      </c>
      <c r="AD32" s="41">
        <f t="shared" si="9"/>
        <v>0</v>
      </c>
      <c r="AE32" s="41">
        <f t="shared" si="10"/>
        <v>174.75480000000002</v>
      </c>
      <c r="AF32" s="43">
        <v>400</v>
      </c>
      <c r="AG32" s="41">
        <f t="shared" si="11"/>
        <v>383.10285852100003</v>
      </c>
    </row>
    <row r="33" spans="1:34">
      <c r="A33" s="13">
        <f t="shared" si="12"/>
        <v>29</v>
      </c>
      <c r="B33" s="14">
        <v>91</v>
      </c>
      <c r="C33" s="1" t="s">
        <v>33</v>
      </c>
      <c r="D33" s="20">
        <v>1157.94</v>
      </c>
      <c r="E33" s="19">
        <v>-93.72</v>
      </c>
      <c r="F33" s="13">
        <f t="shared" si="13"/>
        <v>29</v>
      </c>
      <c r="G33" s="14">
        <v>91</v>
      </c>
      <c r="H33" s="26" t="s">
        <v>33</v>
      </c>
      <c r="I33" s="27">
        <v>44377</v>
      </c>
      <c r="J33" s="30">
        <v>1201.8</v>
      </c>
      <c r="K33" s="24">
        <v>43.86</v>
      </c>
      <c r="L33" s="34">
        <f t="shared" si="0"/>
        <v>52.513808265000002</v>
      </c>
      <c r="M33" s="34">
        <f t="shared" si="17"/>
        <v>52.513808265000002</v>
      </c>
      <c r="N33" s="34">
        <f t="shared" si="1"/>
        <v>0</v>
      </c>
      <c r="O33" s="34">
        <f t="shared" si="2"/>
        <v>99.776235703499992</v>
      </c>
      <c r="P33" s="34">
        <f t="shared" si="3"/>
        <v>0</v>
      </c>
      <c r="Q33" s="34">
        <f t="shared" si="4"/>
        <v>99.776235703499992</v>
      </c>
      <c r="R33" s="43"/>
      <c r="S33" s="41">
        <f t="shared" si="5"/>
        <v>6.0562357034999934</v>
      </c>
      <c r="T33" s="14">
        <f t="shared" si="14"/>
        <v>29</v>
      </c>
      <c r="U33" s="14">
        <v>91</v>
      </c>
      <c r="V33" s="1" t="s">
        <v>33</v>
      </c>
      <c r="W33" s="42">
        <v>44412</v>
      </c>
      <c r="X33" s="50">
        <v>1288.23</v>
      </c>
      <c r="Y33" s="41">
        <f t="shared" si="6"/>
        <v>86.430000000000064</v>
      </c>
      <c r="Z33" s="46">
        <v>74.09</v>
      </c>
      <c r="AA33" s="46">
        <f t="shared" si="18"/>
        <v>74.09</v>
      </c>
      <c r="AB33" s="46">
        <f t="shared" si="7"/>
        <v>0</v>
      </c>
      <c r="AC33" s="41">
        <f t="shared" si="8"/>
        <v>146.69820000000001</v>
      </c>
      <c r="AD33" s="41">
        <f t="shared" si="9"/>
        <v>0</v>
      </c>
      <c r="AE33" s="41">
        <f t="shared" si="10"/>
        <v>146.69820000000001</v>
      </c>
      <c r="AF33" s="43"/>
      <c r="AG33" s="41">
        <f t="shared" si="11"/>
        <v>152.75443570350001</v>
      </c>
    </row>
    <row r="34" spans="1:34">
      <c r="A34" s="13">
        <f t="shared" si="12"/>
        <v>30</v>
      </c>
      <c r="B34" s="14">
        <v>159</v>
      </c>
      <c r="C34" s="1" t="s">
        <v>34</v>
      </c>
      <c r="D34" s="20">
        <v>5.83</v>
      </c>
      <c r="E34" s="19">
        <v>15.71</v>
      </c>
      <c r="F34" s="13">
        <f t="shared" si="13"/>
        <v>30</v>
      </c>
      <c r="G34" s="14">
        <v>159</v>
      </c>
      <c r="H34" s="26" t="s">
        <v>34</v>
      </c>
      <c r="I34" s="27">
        <v>44377</v>
      </c>
      <c r="J34" s="30">
        <v>9.15</v>
      </c>
      <c r="K34" s="24">
        <v>3.32</v>
      </c>
      <c r="L34" s="34">
        <f t="shared" si="0"/>
        <v>3.97505343</v>
      </c>
      <c r="M34" s="34">
        <f>L34</f>
        <v>3.97505343</v>
      </c>
      <c r="N34" s="34">
        <f t="shared" si="1"/>
        <v>0</v>
      </c>
      <c r="O34" s="34">
        <f t="shared" si="2"/>
        <v>7.5526015169999994</v>
      </c>
      <c r="P34" s="34">
        <f t="shared" si="3"/>
        <v>0</v>
      </c>
      <c r="Q34" s="34">
        <f t="shared" si="4"/>
        <v>7.5526015169999994</v>
      </c>
      <c r="R34" s="43"/>
      <c r="S34" s="41">
        <f t="shared" si="5"/>
        <v>23.262601517</v>
      </c>
      <c r="T34" s="14">
        <f t="shared" si="14"/>
        <v>30</v>
      </c>
      <c r="U34" s="14">
        <v>159</v>
      </c>
      <c r="V34" s="1" t="s">
        <v>34</v>
      </c>
      <c r="W34" s="42">
        <v>44412</v>
      </c>
      <c r="X34" s="49">
        <v>11.32</v>
      </c>
      <c r="Y34" s="41">
        <f t="shared" si="6"/>
        <v>2.17</v>
      </c>
      <c r="Z34" s="46">
        <v>1.86</v>
      </c>
      <c r="AA34" s="46">
        <f t="shared" si="18"/>
        <v>1.86</v>
      </c>
      <c r="AB34" s="46">
        <f t="shared" si="7"/>
        <v>0</v>
      </c>
      <c r="AC34" s="41">
        <f t="shared" si="8"/>
        <v>3.6828000000000003</v>
      </c>
      <c r="AD34" s="41">
        <f t="shared" si="9"/>
        <v>0</v>
      </c>
      <c r="AE34" s="41">
        <f t="shared" si="10"/>
        <v>3.6828000000000003</v>
      </c>
      <c r="AF34" s="43"/>
      <c r="AG34" s="41">
        <f t="shared" si="11"/>
        <v>26.945401517000001</v>
      </c>
    </row>
    <row r="35" spans="1:34">
      <c r="A35" s="13">
        <f t="shared" si="12"/>
        <v>31</v>
      </c>
      <c r="B35" s="14">
        <v>88</v>
      </c>
      <c r="C35" s="1" t="s">
        <v>35</v>
      </c>
      <c r="D35" s="20">
        <v>7418.88</v>
      </c>
      <c r="E35" s="19">
        <v>6713</v>
      </c>
      <c r="F35" s="13">
        <f t="shared" si="13"/>
        <v>31</v>
      </c>
      <c r="G35" s="14">
        <v>88</v>
      </c>
      <c r="H35" s="26" t="s">
        <v>35</v>
      </c>
      <c r="I35" s="27">
        <v>44377</v>
      </c>
      <c r="J35" s="30">
        <v>7544.63</v>
      </c>
      <c r="K35" s="24">
        <v>125.75</v>
      </c>
      <c r="L35" s="34">
        <f t="shared" si="0"/>
        <v>150.56113518750001</v>
      </c>
      <c r="M35" s="24">
        <v>110</v>
      </c>
      <c r="N35" s="34">
        <f t="shared" si="1"/>
        <v>40.561135187500014</v>
      </c>
      <c r="O35" s="34">
        <f t="shared" si="2"/>
        <v>209</v>
      </c>
      <c r="P35" s="34">
        <f t="shared" si="3"/>
        <v>102.76082477482754</v>
      </c>
      <c r="Q35" s="34">
        <f t="shared" si="4"/>
        <v>311.76082477482754</v>
      </c>
      <c r="R35" s="43">
        <f>710+5500</f>
        <v>6210</v>
      </c>
      <c r="S35" s="41">
        <f t="shared" si="5"/>
        <v>814.7608247748276</v>
      </c>
      <c r="T35" s="14">
        <f t="shared" si="14"/>
        <v>31</v>
      </c>
      <c r="U35" s="14">
        <v>88</v>
      </c>
      <c r="V35" s="1" t="s">
        <v>35</v>
      </c>
      <c r="W35" s="42">
        <v>44412</v>
      </c>
      <c r="X35" s="50">
        <v>7914.12</v>
      </c>
      <c r="Y35" s="41">
        <f t="shared" si="6"/>
        <v>369.48999999999978</v>
      </c>
      <c r="Z35" s="46">
        <v>316.73</v>
      </c>
      <c r="AA35" s="46">
        <v>110</v>
      </c>
      <c r="AB35" s="46">
        <f t="shared" si="7"/>
        <v>206.73000000000002</v>
      </c>
      <c r="AC35" s="41">
        <f t="shared" si="8"/>
        <v>217.8</v>
      </c>
      <c r="AD35" s="41">
        <f t="shared" si="9"/>
        <v>486.96760629000005</v>
      </c>
      <c r="AE35" s="41">
        <f t="shared" si="10"/>
        <v>704.76760629</v>
      </c>
      <c r="AF35" s="43"/>
      <c r="AG35" s="41">
        <f t="shared" si="11"/>
        <v>1519.5284310648276</v>
      </c>
    </row>
    <row r="36" spans="1:34">
      <c r="A36" s="13">
        <f t="shared" si="12"/>
        <v>32</v>
      </c>
      <c r="B36" s="14">
        <v>89</v>
      </c>
      <c r="C36" s="1" t="s">
        <v>36</v>
      </c>
      <c r="D36" s="20">
        <v>6.16</v>
      </c>
      <c r="E36" s="19">
        <v>21.07</v>
      </c>
      <c r="F36" s="13">
        <f t="shared" si="13"/>
        <v>32</v>
      </c>
      <c r="G36" s="14">
        <v>89</v>
      </c>
      <c r="H36" s="26" t="s">
        <v>36</v>
      </c>
      <c r="I36" s="27">
        <v>44377</v>
      </c>
      <c r="J36" s="30">
        <v>18.66</v>
      </c>
      <c r="K36" s="24">
        <v>12.5</v>
      </c>
      <c r="L36" s="34">
        <f t="shared" si="0"/>
        <v>14.966315625000002</v>
      </c>
      <c r="M36" s="34">
        <f>L36</f>
        <v>14.966315625000002</v>
      </c>
      <c r="N36" s="34">
        <f t="shared" si="1"/>
        <v>0</v>
      </c>
      <c r="O36" s="34">
        <f t="shared" si="2"/>
        <v>28.435999687500001</v>
      </c>
      <c r="P36" s="34">
        <f t="shared" si="3"/>
        <v>0</v>
      </c>
      <c r="Q36" s="34">
        <f t="shared" si="4"/>
        <v>28.435999687500001</v>
      </c>
      <c r="R36" s="43"/>
      <c r="S36" s="41">
        <f t="shared" si="5"/>
        <v>49.505999687500001</v>
      </c>
      <c r="T36" s="14">
        <f t="shared" si="14"/>
        <v>32</v>
      </c>
      <c r="U36" s="14">
        <v>89</v>
      </c>
      <c r="V36" s="1" t="s">
        <v>36</v>
      </c>
      <c r="W36" s="42">
        <v>44412</v>
      </c>
      <c r="X36" s="49">
        <v>43.2</v>
      </c>
      <c r="Y36" s="41">
        <f t="shared" si="6"/>
        <v>24.540000000000003</v>
      </c>
      <c r="Z36" s="46">
        <v>21.04</v>
      </c>
      <c r="AA36" s="46">
        <f>Z36</f>
        <v>21.04</v>
      </c>
      <c r="AB36" s="46">
        <f t="shared" si="7"/>
        <v>0</v>
      </c>
      <c r="AC36" s="41">
        <f t="shared" si="8"/>
        <v>41.659199999999998</v>
      </c>
      <c r="AD36" s="41">
        <f t="shared" si="9"/>
        <v>0</v>
      </c>
      <c r="AE36" s="41">
        <f t="shared" si="10"/>
        <v>41.659199999999998</v>
      </c>
      <c r="AF36" s="43"/>
      <c r="AG36" s="41">
        <f t="shared" si="11"/>
        <v>91.165199687500007</v>
      </c>
    </row>
    <row r="37" spans="1:34">
      <c r="A37" s="13">
        <f t="shared" si="12"/>
        <v>33</v>
      </c>
      <c r="B37" s="14">
        <v>349</v>
      </c>
      <c r="C37" s="1" t="s">
        <v>37</v>
      </c>
      <c r="D37" s="20">
        <v>7305.6900000000005</v>
      </c>
      <c r="E37" s="19">
        <v>1.7</v>
      </c>
      <c r="F37" s="13">
        <f t="shared" si="13"/>
        <v>33</v>
      </c>
      <c r="G37" s="14">
        <v>349</v>
      </c>
      <c r="H37" s="26" t="s">
        <v>37</v>
      </c>
      <c r="I37" s="27">
        <v>44377</v>
      </c>
      <c r="J37" s="30">
        <v>7311.99</v>
      </c>
      <c r="K37" s="24">
        <v>6.3</v>
      </c>
      <c r="L37" s="34">
        <f t="shared" si="0"/>
        <v>7.5430230750000007</v>
      </c>
      <c r="M37" s="34">
        <f t="shared" ref="M37:M42" si="19">L37</f>
        <v>7.5430230750000007</v>
      </c>
      <c r="N37" s="34">
        <f t="shared" si="1"/>
        <v>0</v>
      </c>
      <c r="O37" s="34">
        <f t="shared" si="2"/>
        <v>14.3317438425</v>
      </c>
      <c r="P37" s="34">
        <f t="shared" si="3"/>
        <v>0</v>
      </c>
      <c r="Q37" s="34">
        <f t="shared" si="4"/>
        <v>14.3317438425</v>
      </c>
      <c r="R37" s="43"/>
      <c r="S37" s="41">
        <f t="shared" si="5"/>
        <v>16.031743842499999</v>
      </c>
      <c r="T37" s="14">
        <f t="shared" si="14"/>
        <v>33</v>
      </c>
      <c r="U37" s="14">
        <v>349</v>
      </c>
      <c r="V37" s="1" t="s">
        <v>37</v>
      </c>
      <c r="W37" s="42">
        <v>44412</v>
      </c>
      <c r="X37" s="50">
        <v>7385.24</v>
      </c>
      <c r="Y37" s="41">
        <f t="shared" si="6"/>
        <v>73.25</v>
      </c>
      <c r="Z37" s="46">
        <v>62.79</v>
      </c>
      <c r="AA37" s="46">
        <f t="shared" ref="AA37:AA42" si="20">Z37</f>
        <v>62.79</v>
      </c>
      <c r="AB37" s="46">
        <f t="shared" si="7"/>
        <v>0</v>
      </c>
      <c r="AC37" s="41">
        <f t="shared" si="8"/>
        <v>124.32419999999999</v>
      </c>
      <c r="AD37" s="41">
        <f t="shared" si="9"/>
        <v>0</v>
      </c>
      <c r="AE37" s="41">
        <f t="shared" si="10"/>
        <v>124.32419999999999</v>
      </c>
      <c r="AF37" s="43"/>
      <c r="AG37" s="41">
        <f t="shared" si="11"/>
        <v>140.35594384249998</v>
      </c>
    </row>
    <row r="38" spans="1:34">
      <c r="A38" s="13">
        <f t="shared" si="12"/>
        <v>34</v>
      </c>
      <c r="B38" s="14">
        <v>356</v>
      </c>
      <c r="C38" s="1" t="s">
        <v>38</v>
      </c>
      <c r="D38" s="20">
        <v>1598.66</v>
      </c>
      <c r="E38" s="19">
        <v>16.78</v>
      </c>
      <c r="F38" s="13">
        <f t="shared" si="13"/>
        <v>34</v>
      </c>
      <c r="G38" s="14">
        <v>356</v>
      </c>
      <c r="H38" s="26" t="s">
        <v>38</v>
      </c>
      <c r="I38" s="27">
        <v>44377</v>
      </c>
      <c r="J38" s="30">
        <v>1626.86</v>
      </c>
      <c r="K38" s="24">
        <v>28.2</v>
      </c>
      <c r="L38" s="34">
        <f t="shared" si="0"/>
        <v>33.764008050000001</v>
      </c>
      <c r="M38" s="34">
        <f t="shared" si="19"/>
        <v>33.764008050000001</v>
      </c>
      <c r="N38" s="34">
        <f t="shared" si="1"/>
        <v>0</v>
      </c>
      <c r="O38" s="34">
        <f t="shared" si="2"/>
        <v>64.151615294999999</v>
      </c>
      <c r="P38" s="34">
        <f t="shared" si="3"/>
        <v>0</v>
      </c>
      <c r="Q38" s="34">
        <f t="shared" si="4"/>
        <v>64.151615294999999</v>
      </c>
      <c r="R38" s="43"/>
      <c r="S38" s="41">
        <f t="shared" si="5"/>
        <v>80.931615295</v>
      </c>
      <c r="T38" s="14">
        <f t="shared" si="14"/>
        <v>34</v>
      </c>
      <c r="U38" s="14">
        <v>356</v>
      </c>
      <c r="V38" s="1" t="s">
        <v>38</v>
      </c>
      <c r="W38" s="42">
        <v>44412</v>
      </c>
      <c r="X38" s="50">
        <v>1635.76</v>
      </c>
      <c r="Y38" s="41">
        <f t="shared" si="6"/>
        <v>8.9000000000000909</v>
      </c>
      <c r="Z38" s="46">
        <v>7.63</v>
      </c>
      <c r="AA38" s="46">
        <f t="shared" si="20"/>
        <v>7.63</v>
      </c>
      <c r="AB38" s="46">
        <f t="shared" si="7"/>
        <v>0</v>
      </c>
      <c r="AC38" s="41">
        <f t="shared" si="8"/>
        <v>15.1074</v>
      </c>
      <c r="AD38" s="41">
        <f t="shared" si="9"/>
        <v>0</v>
      </c>
      <c r="AE38" s="41">
        <f t="shared" si="10"/>
        <v>15.1074</v>
      </c>
      <c r="AF38" s="43"/>
      <c r="AG38" s="41">
        <f t="shared" si="11"/>
        <v>96.039015294999999</v>
      </c>
    </row>
    <row r="39" spans="1:34">
      <c r="A39" s="13">
        <f t="shared" si="12"/>
        <v>35</v>
      </c>
      <c r="B39" s="14">
        <v>5</v>
      </c>
      <c r="C39" s="1" t="s">
        <v>39</v>
      </c>
      <c r="D39" s="20">
        <v>578.56000000000006</v>
      </c>
      <c r="E39" s="19">
        <v>0</v>
      </c>
      <c r="F39" s="13">
        <f t="shared" si="13"/>
        <v>35</v>
      </c>
      <c r="G39" s="14">
        <v>5</v>
      </c>
      <c r="H39" s="26" t="s">
        <v>39</v>
      </c>
      <c r="I39" s="27">
        <v>44377</v>
      </c>
      <c r="J39" s="30">
        <v>580.33000000000004</v>
      </c>
      <c r="K39" s="24">
        <v>1.77</v>
      </c>
      <c r="L39" s="34">
        <f t="shared" si="0"/>
        <v>2.1192302925000002</v>
      </c>
      <c r="M39" s="34">
        <f t="shared" si="19"/>
        <v>2.1192302925000002</v>
      </c>
      <c r="N39" s="34">
        <f t="shared" si="1"/>
        <v>0</v>
      </c>
      <c r="O39" s="34">
        <f t="shared" si="2"/>
        <v>4.0265375557500001</v>
      </c>
      <c r="P39" s="34">
        <f t="shared" si="3"/>
        <v>0</v>
      </c>
      <c r="Q39" s="34">
        <f t="shared" si="4"/>
        <v>4.0265375557500001</v>
      </c>
      <c r="R39" s="43"/>
      <c r="S39" s="41">
        <f t="shared" si="5"/>
        <v>4.0265375557500001</v>
      </c>
      <c r="T39" s="14">
        <f t="shared" si="14"/>
        <v>35</v>
      </c>
      <c r="U39" s="14">
        <v>5</v>
      </c>
      <c r="V39" s="1" t="s">
        <v>39</v>
      </c>
      <c r="W39" s="42">
        <v>44412</v>
      </c>
      <c r="X39" s="49">
        <v>587.92999999999995</v>
      </c>
      <c r="Y39" s="41">
        <f t="shared" si="6"/>
        <v>7.5999999999999091</v>
      </c>
      <c r="Z39" s="46">
        <v>6.51</v>
      </c>
      <c r="AA39" s="46">
        <f t="shared" si="20"/>
        <v>6.51</v>
      </c>
      <c r="AB39" s="46">
        <f t="shared" si="7"/>
        <v>0</v>
      </c>
      <c r="AC39" s="41">
        <f t="shared" si="8"/>
        <v>12.889799999999999</v>
      </c>
      <c r="AD39" s="41">
        <f t="shared" si="9"/>
        <v>0</v>
      </c>
      <c r="AE39" s="41">
        <f t="shared" si="10"/>
        <v>12.889799999999999</v>
      </c>
      <c r="AF39" s="43"/>
      <c r="AG39" s="41">
        <f t="shared" si="11"/>
        <v>16.916337555749998</v>
      </c>
    </row>
    <row r="40" spans="1:34">
      <c r="A40" s="13">
        <f t="shared" si="12"/>
        <v>36</v>
      </c>
      <c r="B40" s="14">
        <v>50</v>
      </c>
      <c r="C40" s="1" t="s">
        <v>40</v>
      </c>
      <c r="D40" s="20">
        <v>51.870000000000005</v>
      </c>
      <c r="E40" s="19">
        <v>0.02</v>
      </c>
      <c r="F40" s="13">
        <f t="shared" si="13"/>
        <v>36</v>
      </c>
      <c r="G40" s="14">
        <v>50</v>
      </c>
      <c r="H40" s="26" t="s">
        <v>40</v>
      </c>
      <c r="I40" s="27">
        <v>44377</v>
      </c>
      <c r="J40" s="30">
        <v>51.87</v>
      </c>
      <c r="K40" s="24">
        <v>0</v>
      </c>
      <c r="L40" s="34">
        <f t="shared" si="0"/>
        <v>0</v>
      </c>
      <c r="M40" s="34">
        <f t="shared" si="19"/>
        <v>0</v>
      </c>
      <c r="N40" s="34">
        <f t="shared" si="1"/>
        <v>0</v>
      </c>
      <c r="O40" s="34">
        <f t="shared" si="2"/>
        <v>0</v>
      </c>
      <c r="P40" s="34">
        <f t="shared" si="3"/>
        <v>0</v>
      </c>
      <c r="Q40" s="34">
        <f t="shared" si="4"/>
        <v>0</v>
      </c>
      <c r="R40" s="43"/>
      <c r="S40" s="41">
        <f t="shared" si="5"/>
        <v>0.02</v>
      </c>
      <c r="T40" s="14">
        <f t="shared" si="14"/>
        <v>36</v>
      </c>
      <c r="U40" s="14">
        <v>50</v>
      </c>
      <c r="V40" s="1" t="s">
        <v>40</v>
      </c>
      <c r="W40" s="42">
        <v>44412</v>
      </c>
      <c r="X40" s="49">
        <v>53.67</v>
      </c>
      <c r="Y40" s="41">
        <f t="shared" si="6"/>
        <v>1.8000000000000043</v>
      </c>
      <c r="Z40" s="46">
        <v>1.54</v>
      </c>
      <c r="AA40" s="46">
        <f t="shared" si="20"/>
        <v>1.54</v>
      </c>
      <c r="AB40" s="46">
        <f t="shared" si="7"/>
        <v>0</v>
      </c>
      <c r="AC40" s="41">
        <f t="shared" si="8"/>
        <v>3.0491999999999999</v>
      </c>
      <c r="AD40" s="41">
        <f t="shared" si="9"/>
        <v>0</v>
      </c>
      <c r="AE40" s="41">
        <f t="shared" si="10"/>
        <v>3.0491999999999999</v>
      </c>
      <c r="AF40" s="43"/>
      <c r="AG40" s="41">
        <f t="shared" si="11"/>
        <v>3.0691999999999999</v>
      </c>
    </row>
    <row r="41" spans="1:34">
      <c r="A41" s="13">
        <f t="shared" si="12"/>
        <v>37</v>
      </c>
      <c r="B41" s="14">
        <v>53</v>
      </c>
      <c r="C41" s="1" t="s">
        <v>41</v>
      </c>
      <c r="D41" s="20">
        <v>1126.7</v>
      </c>
      <c r="E41" s="19">
        <v>0.08</v>
      </c>
      <c r="F41" s="13">
        <f t="shared" si="13"/>
        <v>37</v>
      </c>
      <c r="G41" s="14">
        <v>53</v>
      </c>
      <c r="H41" s="26" t="s">
        <v>41</v>
      </c>
      <c r="I41" s="27">
        <v>44377</v>
      </c>
      <c r="J41" s="30">
        <v>1126.71</v>
      </c>
      <c r="K41" s="24">
        <v>0.01</v>
      </c>
      <c r="L41" s="34">
        <f t="shared" si="0"/>
        <v>1.1973052500000001E-2</v>
      </c>
      <c r="M41" s="34">
        <f t="shared" si="19"/>
        <v>1.1973052500000001E-2</v>
      </c>
      <c r="N41" s="34">
        <f t="shared" si="1"/>
        <v>0</v>
      </c>
      <c r="O41" s="34">
        <f t="shared" si="2"/>
        <v>2.274879975E-2</v>
      </c>
      <c r="P41" s="34">
        <f t="shared" si="3"/>
        <v>0</v>
      </c>
      <c r="Q41" s="34">
        <f t="shared" si="4"/>
        <v>2.274879975E-2</v>
      </c>
      <c r="R41" s="43"/>
      <c r="S41" s="41">
        <f t="shared" si="5"/>
        <v>0.10274879975000001</v>
      </c>
      <c r="T41" s="14">
        <f t="shared" si="14"/>
        <v>37</v>
      </c>
      <c r="U41" s="14">
        <v>53</v>
      </c>
      <c r="V41" s="1" t="s">
        <v>41</v>
      </c>
      <c r="W41" s="42">
        <v>44412</v>
      </c>
      <c r="X41" s="50">
        <v>1126.72</v>
      </c>
      <c r="Y41" s="41">
        <f t="shared" si="6"/>
        <v>9.9999999999909051E-3</v>
      </c>
      <c r="Z41" s="46">
        <v>0.01</v>
      </c>
      <c r="AA41" s="46">
        <f t="shared" si="20"/>
        <v>0.01</v>
      </c>
      <c r="AB41" s="46">
        <f t="shared" si="7"/>
        <v>0</v>
      </c>
      <c r="AC41" s="41">
        <f t="shared" si="8"/>
        <v>1.9800000000000002E-2</v>
      </c>
      <c r="AD41" s="41">
        <f t="shared" si="9"/>
        <v>0</v>
      </c>
      <c r="AE41" s="41">
        <f t="shared" si="10"/>
        <v>1.9800000000000002E-2</v>
      </c>
      <c r="AF41" s="43"/>
      <c r="AG41" s="41">
        <f t="shared" si="11"/>
        <v>0.12254879975000001</v>
      </c>
    </row>
    <row r="42" spans="1:34">
      <c r="A42" s="13">
        <f t="shared" si="12"/>
        <v>38</v>
      </c>
      <c r="B42" s="14">
        <v>362</v>
      </c>
      <c r="C42" s="1" t="s">
        <v>42</v>
      </c>
      <c r="D42" s="20"/>
      <c r="E42" s="19"/>
      <c r="F42" s="13">
        <f t="shared" si="13"/>
        <v>38</v>
      </c>
      <c r="G42" s="14">
        <v>362</v>
      </c>
      <c r="H42" s="26" t="s">
        <v>42</v>
      </c>
      <c r="I42" s="27">
        <v>44377</v>
      </c>
      <c r="J42" s="45">
        <v>4.6100000000000003</v>
      </c>
      <c r="K42" s="24">
        <v>4.6100000000000003</v>
      </c>
      <c r="L42" s="34">
        <f t="shared" si="0"/>
        <v>5.5195772025000007</v>
      </c>
      <c r="M42" s="34">
        <f t="shared" si="19"/>
        <v>5.5195772025000007</v>
      </c>
      <c r="N42" s="34">
        <f t="shared" si="1"/>
        <v>0</v>
      </c>
      <c r="O42" s="34">
        <f t="shared" si="2"/>
        <v>10.487196684750002</v>
      </c>
      <c r="P42" s="34">
        <f t="shared" si="3"/>
        <v>0</v>
      </c>
      <c r="Q42" s="34">
        <f t="shared" si="4"/>
        <v>10.487196684750002</v>
      </c>
      <c r="R42" s="43"/>
      <c r="S42" s="41">
        <f t="shared" si="5"/>
        <v>10.487196684750002</v>
      </c>
      <c r="T42" s="14">
        <f t="shared" si="14"/>
        <v>38</v>
      </c>
      <c r="U42" s="14">
        <v>362</v>
      </c>
      <c r="V42" s="1" t="s">
        <v>42</v>
      </c>
      <c r="W42" s="42">
        <v>44412</v>
      </c>
      <c r="X42" s="51">
        <v>20.81</v>
      </c>
      <c r="Y42" s="41">
        <f t="shared" si="6"/>
        <v>16.2</v>
      </c>
      <c r="Z42" s="46">
        <v>13.89</v>
      </c>
      <c r="AA42" s="46">
        <f t="shared" si="20"/>
        <v>13.89</v>
      </c>
      <c r="AB42" s="46">
        <f t="shared" si="7"/>
        <v>0</v>
      </c>
      <c r="AC42" s="41">
        <f t="shared" si="8"/>
        <v>27.502200000000002</v>
      </c>
      <c r="AD42" s="41">
        <f t="shared" si="9"/>
        <v>0</v>
      </c>
      <c r="AE42" s="41">
        <f>AC42+AD42</f>
        <v>27.502200000000002</v>
      </c>
      <c r="AF42" s="43"/>
      <c r="AG42" s="41">
        <f t="shared" si="11"/>
        <v>37.989396684750005</v>
      </c>
    </row>
    <row r="43" spans="1:34" ht="32.25" customHeight="1">
      <c r="A43" s="13">
        <f t="shared" si="12"/>
        <v>39</v>
      </c>
      <c r="B43" s="14">
        <v>132</v>
      </c>
      <c r="C43" s="2" t="s">
        <v>6</v>
      </c>
      <c r="D43" s="21">
        <v>6185.64</v>
      </c>
      <c r="E43" s="19">
        <v>-2.75</v>
      </c>
      <c r="F43" s="13">
        <f t="shared" si="13"/>
        <v>39</v>
      </c>
      <c r="G43" s="14">
        <v>132</v>
      </c>
      <c r="H43" s="29" t="s">
        <v>6</v>
      </c>
      <c r="I43" s="27">
        <v>44104</v>
      </c>
      <c r="J43" s="30">
        <v>6185.64</v>
      </c>
      <c r="K43" s="24">
        <v>0</v>
      </c>
      <c r="L43" s="34">
        <f>K43*1.19730525</f>
        <v>0</v>
      </c>
      <c r="M43" s="24">
        <v>0</v>
      </c>
      <c r="N43" s="34">
        <f>L43-M43</f>
        <v>0</v>
      </c>
      <c r="O43" s="34">
        <f>M43*1.9</f>
        <v>0</v>
      </c>
      <c r="P43" s="34">
        <f>N43*2.53348</f>
        <v>0</v>
      </c>
      <c r="Q43" s="34">
        <f>O43+P43</f>
        <v>0</v>
      </c>
      <c r="R43" s="43"/>
      <c r="S43" s="41">
        <f>E43+Q43-R43</f>
        <v>-2.75</v>
      </c>
      <c r="T43" s="14"/>
      <c r="U43" s="14"/>
      <c r="V43" s="3" t="s">
        <v>43</v>
      </c>
      <c r="W43" s="15"/>
      <c r="X43" s="41">
        <f t="shared" ref="X43:AG43" si="21">SUM(X5:X42)</f>
        <v>533919.68000000017</v>
      </c>
      <c r="Y43" s="41">
        <f t="shared" si="21"/>
        <v>5366.3199999999888</v>
      </c>
      <c r="Z43" s="41">
        <f t="shared" si="21"/>
        <v>4600.0000000000009</v>
      </c>
      <c r="AA43" s="41">
        <f t="shared" si="21"/>
        <v>2271.1</v>
      </c>
      <c r="AB43" s="41">
        <f t="shared" si="21"/>
        <v>2328.8999999999996</v>
      </c>
      <c r="AC43" s="41">
        <f t="shared" si="21"/>
        <v>4496.7780000000012</v>
      </c>
      <c r="AD43" s="41">
        <f t="shared" si="21"/>
        <v>5485.8939596999999</v>
      </c>
      <c r="AE43" s="41">
        <f t="shared" si="21"/>
        <v>9982.671959700001</v>
      </c>
      <c r="AF43" s="41">
        <f t="shared" si="21"/>
        <v>32324.38</v>
      </c>
      <c r="AG43" s="41">
        <f t="shared" si="21"/>
        <v>-709.60632824422169</v>
      </c>
      <c r="AH43" s="52"/>
    </row>
    <row r="44" spans="1:34" ht="17.25" customHeight="1">
      <c r="A44" s="13"/>
      <c r="B44" s="14"/>
      <c r="C44" s="3" t="s">
        <v>43</v>
      </c>
      <c r="D44" s="22">
        <v>530202.77999999991</v>
      </c>
      <c r="E44" s="19">
        <f>SUM(E5:E42)</f>
        <v>55159.429999999993</v>
      </c>
      <c r="F44" s="13"/>
      <c r="G44" s="14"/>
      <c r="H44" s="3" t="s">
        <v>43</v>
      </c>
      <c r="I44" s="3"/>
      <c r="J44" s="28">
        <f>SUM(J5:J42)</f>
        <v>528553.35999999987</v>
      </c>
      <c r="K44" s="4">
        <f>SUM(K5:K42)</f>
        <v>4677.17</v>
      </c>
      <c r="L44" s="32">
        <f>SUM(L5:L42)</f>
        <v>5600.0001961425005</v>
      </c>
      <c r="M44" s="32">
        <v>2389.1921459999999</v>
      </c>
      <c r="N44" s="33">
        <v>3210.8078540000001</v>
      </c>
      <c r="O44" s="33">
        <f>SUM(O5:O42)</f>
        <v>4717.897788798251</v>
      </c>
      <c r="P44" s="33">
        <f>SUM(P5:P42)</f>
        <v>7896.5939232575292</v>
      </c>
      <c r="Q44" s="37">
        <f>SUM(Q5:Q42)</f>
        <v>12614.491712055777</v>
      </c>
      <c r="R44" s="31">
        <f>SUM(R5:R41)</f>
        <v>46141.82</v>
      </c>
      <c r="S44" s="16">
        <f>SUM(S5:S42)</f>
        <v>21632.101712055774</v>
      </c>
      <c r="V44" s="6" t="s">
        <v>44</v>
      </c>
      <c r="W44" s="6"/>
      <c r="X44" s="6"/>
      <c r="Y44" s="7"/>
      <c r="Z44" s="5"/>
      <c r="AA44" s="7"/>
      <c r="AB44" s="7"/>
      <c r="AC44" s="7"/>
      <c r="AD44" s="36"/>
      <c r="AE44" s="39">
        <f>AE43+AG45</f>
        <v>14720.001959700001</v>
      </c>
      <c r="AF44" s="8"/>
      <c r="AG44" s="15"/>
      <c r="AH44" s="52"/>
    </row>
    <row r="45" spans="1:34" ht="16.5" customHeight="1">
      <c r="H45" s="6" t="s">
        <v>44</v>
      </c>
      <c r="I45" s="6"/>
      <c r="J45" s="6"/>
      <c r="K45" s="7"/>
      <c r="L45" s="5">
        <v>17080</v>
      </c>
      <c r="M45" s="7"/>
      <c r="N45" s="7"/>
      <c r="O45" s="7"/>
      <c r="P45" s="36"/>
      <c r="Q45" s="39">
        <f>Q44+S46</f>
        <v>17080.011712055777</v>
      </c>
      <c r="R45" s="8"/>
      <c r="S45" s="15"/>
      <c r="V45" s="57" t="s">
        <v>72</v>
      </c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38">
        <v>4737.33</v>
      </c>
    </row>
    <row r="46" spans="1:34" ht="20.25" customHeight="1">
      <c r="E46" s="40"/>
      <c r="H46" s="57" t="s">
        <v>73</v>
      </c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38">
        <v>4465.5200000000004</v>
      </c>
      <c r="X46" s="52"/>
      <c r="AD46" s="47">
        <f>AD44/AB43</f>
        <v>0</v>
      </c>
    </row>
    <row r="47" spans="1:34">
      <c r="V47" s="53"/>
    </row>
    <row r="48" spans="1:34">
      <c r="P48" s="35"/>
    </row>
  </sheetData>
  <mergeCells count="7">
    <mergeCell ref="A3:E3"/>
    <mergeCell ref="F3:S3"/>
    <mergeCell ref="H46:R46"/>
    <mergeCell ref="G2:S2"/>
    <mergeCell ref="T3:AG3"/>
    <mergeCell ref="T2:AG2"/>
    <mergeCell ref="V45:AF4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2021-09-09T15:43:01Z</dcterms:modified>
</cp:coreProperties>
</file>