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6" i="1"/>
  <c r="O9"/>
  <c r="O10"/>
  <c r="O11"/>
  <c r="O12"/>
  <c r="Q12" s="1"/>
  <c r="S12" s="1"/>
  <c r="O13"/>
  <c r="O14"/>
  <c r="O15"/>
  <c r="O16"/>
  <c r="O17"/>
  <c r="O19"/>
  <c r="O24"/>
  <c r="O28"/>
  <c r="O29"/>
  <c r="O30"/>
  <c r="O31"/>
  <c r="O36"/>
  <c r="O5"/>
  <c r="L6"/>
  <c r="N6" s="1"/>
  <c r="P6" s="1"/>
  <c r="L7"/>
  <c r="M7" s="1"/>
  <c r="O7" s="1"/>
  <c r="L8"/>
  <c r="L9"/>
  <c r="N9" s="1"/>
  <c r="P9" s="1"/>
  <c r="L10"/>
  <c r="N10" s="1"/>
  <c r="L11"/>
  <c r="N11" s="1"/>
  <c r="P11" s="1"/>
  <c r="L12"/>
  <c r="N12" s="1"/>
  <c r="P12" s="1"/>
  <c r="L13"/>
  <c r="N13" s="1"/>
  <c r="P13" s="1"/>
  <c r="L15"/>
  <c r="N15" s="1"/>
  <c r="P15" s="1"/>
  <c r="L16"/>
  <c r="N16" s="1"/>
  <c r="P16" s="1"/>
  <c r="L17"/>
  <c r="N17" s="1"/>
  <c r="P17" s="1"/>
  <c r="L18"/>
  <c r="L19"/>
  <c r="N19" s="1"/>
  <c r="P19" s="1"/>
  <c r="L20"/>
  <c r="M20" s="1"/>
  <c r="O20" s="1"/>
  <c r="L21"/>
  <c r="L22"/>
  <c r="L23"/>
  <c r="M23" s="1"/>
  <c r="O23" s="1"/>
  <c r="L24"/>
  <c r="N24" s="1"/>
  <c r="P24" s="1"/>
  <c r="L25"/>
  <c r="L26"/>
  <c r="M26" s="1"/>
  <c r="O26" s="1"/>
  <c r="L27"/>
  <c r="L28"/>
  <c r="N28" s="1"/>
  <c r="P28" s="1"/>
  <c r="L29"/>
  <c r="N29" s="1"/>
  <c r="P29" s="1"/>
  <c r="L30"/>
  <c r="N30" s="1"/>
  <c r="L31"/>
  <c r="N31" s="1"/>
  <c r="P31" s="1"/>
  <c r="L32"/>
  <c r="M32" s="1"/>
  <c r="O32" s="1"/>
  <c r="L33"/>
  <c r="L34"/>
  <c r="L35"/>
  <c r="L36"/>
  <c r="N36" s="1"/>
  <c r="P36" s="1"/>
  <c r="L37"/>
  <c r="M37" s="1"/>
  <c r="O37" s="1"/>
  <c r="L38"/>
  <c r="L39"/>
  <c r="M39" s="1"/>
  <c r="O39" s="1"/>
  <c r="L40"/>
  <c r="L41"/>
  <c r="L42"/>
  <c r="L43"/>
  <c r="M43" s="1"/>
  <c r="O43" s="1"/>
  <c r="L5"/>
  <c r="N5" s="1"/>
  <c r="P5" s="1"/>
  <c r="K14"/>
  <c r="L14" s="1"/>
  <c r="N14" s="1"/>
  <c r="R36"/>
  <c r="R44" s="1"/>
  <c r="J44"/>
  <c r="E44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Q14" l="1"/>
  <c r="S14" s="1"/>
  <c r="P14"/>
  <c r="P10"/>
  <c r="Q10" s="1"/>
  <c r="S10" s="1"/>
  <c r="Q30"/>
  <c r="S30" s="1"/>
  <c r="P30"/>
  <c r="Q31"/>
  <c r="S31" s="1"/>
  <c r="N42"/>
  <c r="P42" s="1"/>
  <c r="Q42" s="1"/>
  <c r="S42" s="1"/>
  <c r="M34"/>
  <c r="O34" s="1"/>
  <c r="K44"/>
  <c r="M21"/>
  <c r="O21" s="1"/>
  <c r="M33"/>
  <c r="O33" s="1"/>
  <c r="M38"/>
  <c r="O38" s="1"/>
  <c r="Q13"/>
  <c r="S13" s="1"/>
  <c r="Q9"/>
  <c r="S9" s="1"/>
  <c r="N43"/>
  <c r="N39"/>
  <c r="P39" s="1"/>
  <c r="Q39" s="1"/>
  <c r="S39" s="1"/>
  <c r="N23"/>
  <c r="Q6"/>
  <c r="S6" s="1"/>
  <c r="M27"/>
  <c r="O27" s="1"/>
  <c r="M42"/>
  <c r="O42" s="1"/>
  <c r="Q5"/>
  <c r="Q24"/>
  <c r="S24" s="1"/>
  <c r="Q16"/>
  <c r="S16" s="1"/>
  <c r="Q17"/>
  <c r="S17" s="1"/>
  <c r="Q29"/>
  <c r="S29" s="1"/>
  <c r="Q19"/>
  <c r="S19" s="1"/>
  <c r="Q36"/>
  <c r="S36" s="1"/>
  <c r="Q28"/>
  <c r="S28" s="1"/>
  <c r="Q15"/>
  <c r="S15" s="1"/>
  <c r="Q11"/>
  <c r="S11" s="1"/>
  <c r="N20"/>
  <c r="N37"/>
  <c r="M18"/>
  <c r="O18" s="1"/>
  <c r="M40"/>
  <c r="O40" s="1"/>
  <c r="N26"/>
  <c r="L44"/>
  <c r="M8"/>
  <c r="O8" s="1"/>
  <c r="M22"/>
  <c r="O22" s="1"/>
  <c r="M35"/>
  <c r="O35" s="1"/>
  <c r="M41"/>
  <c r="O41" s="1"/>
  <c r="N7"/>
  <c r="P7" s="1"/>
  <c r="N32"/>
  <c r="M25"/>
  <c r="O25" s="1"/>
  <c r="Q26" l="1"/>
  <c r="S26" s="1"/>
  <c r="P26"/>
  <c r="P20"/>
  <c r="Q20" s="1"/>
  <c r="S20" s="1"/>
  <c r="Q43"/>
  <c r="S43" s="1"/>
  <c r="P43"/>
  <c r="P37"/>
  <c r="Q37" s="1"/>
  <c r="S37" s="1"/>
  <c r="Q32"/>
  <c r="S32" s="1"/>
  <c r="P32"/>
  <c r="P23"/>
  <c r="Q23" s="1"/>
  <c r="S23" s="1"/>
  <c r="N27"/>
  <c r="P27" s="1"/>
  <c r="Q27" s="1"/>
  <c r="S27" s="1"/>
  <c r="N18"/>
  <c r="P18" s="1"/>
  <c r="N41"/>
  <c r="P41" s="1"/>
  <c r="N21"/>
  <c r="N34"/>
  <c r="N22"/>
  <c r="P22" s="1"/>
  <c r="N33"/>
  <c r="P33" s="1"/>
  <c r="Q33" s="1"/>
  <c r="S33" s="1"/>
  <c r="N38"/>
  <c r="S5"/>
  <c r="N8"/>
  <c r="P8" s="1"/>
  <c r="Q22"/>
  <c r="S22" s="1"/>
  <c r="O44"/>
  <c r="N35"/>
  <c r="Q7"/>
  <c r="S7" s="1"/>
  <c r="Q41"/>
  <c r="S41" s="1"/>
  <c r="Q18"/>
  <c r="S18" s="1"/>
  <c r="N40"/>
  <c r="N25"/>
  <c r="P38" l="1"/>
  <c r="Q38" s="1"/>
  <c r="S38" s="1"/>
  <c r="Q21"/>
  <c r="S21" s="1"/>
  <c r="P21"/>
  <c r="P44" s="1"/>
  <c r="P40"/>
  <c r="Q40" s="1"/>
  <c r="S40" s="1"/>
  <c r="Q35"/>
  <c r="S35" s="1"/>
  <c r="P35"/>
  <c r="P34"/>
  <c r="Q34" s="1"/>
  <c r="S34" s="1"/>
  <c r="Q25"/>
  <c r="S25" s="1"/>
  <c r="P25"/>
  <c r="Q8"/>
  <c r="S8" l="1"/>
  <c r="S44" s="1"/>
  <c r="Q44"/>
  <c r="Q45" s="1"/>
</calcChain>
</file>

<file path=xl/sharedStrings.xml><?xml version="1.0" encoding="utf-8"?>
<sst xmlns="http://schemas.openxmlformats.org/spreadsheetml/2006/main" count="106" uniqueCount="62">
  <si>
    <t>Наименование_Точки_Учета</t>
  </si>
  <si>
    <t>Потребление, кВт</t>
  </si>
  <si>
    <t>Потребление + потери, кВт</t>
  </si>
  <si>
    <t>В том числе: потребление по соцнорме, кВт</t>
  </si>
  <si>
    <t>В том числе: потребление сверх соцнормы, кВт</t>
  </si>
  <si>
    <t>П1 105_Парамонова Н.А.</t>
  </si>
  <si>
    <t>П1 132_Макшанцев (демонтаж 01.08.2020, показания как за август)</t>
  </si>
  <si>
    <t>П1 136_Евдокимов А.Н.</t>
  </si>
  <si>
    <t>П1 139_Гриул М.А.</t>
  </si>
  <si>
    <t>П1 167_168_Пустовалова</t>
  </si>
  <si>
    <t>П1 169_170_Волков Алексей</t>
  </si>
  <si>
    <t>П1 204_Мистрюкова М.М.</t>
  </si>
  <si>
    <t>П1 205_Поротиков Н.А.</t>
  </si>
  <si>
    <t>П1 206_Нестерович Е.Н.</t>
  </si>
  <si>
    <t xml:space="preserve">П1 207 Нестерович А.Н. </t>
  </si>
  <si>
    <t>П1 222_Павлов И.О.</t>
  </si>
  <si>
    <t>П1 23_Постолатий В.А.</t>
  </si>
  <si>
    <t>П1 251_Бухтуева М.В.</t>
  </si>
  <si>
    <t>П1 269Б_Фокин Д.Л.</t>
  </si>
  <si>
    <t>П1 270_Макарова</t>
  </si>
  <si>
    <t>П1 276_Будников В.Т.</t>
  </si>
  <si>
    <t>П1 312 Борисов С.А.</t>
  </si>
  <si>
    <t>П1 314_Завадский А.Н.</t>
  </si>
  <si>
    <t>П1 316_Полещук Э.В</t>
  </si>
  <si>
    <t>П1 317_Мокрушина</t>
  </si>
  <si>
    <t>П1 326_Баргамен Н.И.</t>
  </si>
  <si>
    <t>П1 345_Михасева Т.А.</t>
  </si>
  <si>
    <t>П1 348_Шилько И.П.</t>
  </si>
  <si>
    <t>П1 360_Герасимович В.П.</t>
  </si>
  <si>
    <t>П1 39_Негина Л.А.</t>
  </si>
  <si>
    <t>П1 400_Новикова Н.Д.</t>
  </si>
  <si>
    <t>П1 405 Коркина Е.А.</t>
  </si>
  <si>
    <t>П1 41_Виноградова Т.Д.</t>
  </si>
  <si>
    <t>П1 42_Яковлев В.Г.</t>
  </si>
  <si>
    <t>П1 91_Тихонов Е.В.</t>
  </si>
  <si>
    <t>П1.2 159_Романова О.А.</t>
  </si>
  <si>
    <t>П1.2 88_Григорьев А.С.</t>
  </si>
  <si>
    <t>П1.2 89_Маркин</t>
  </si>
  <si>
    <t>П1.3 349_Бойко А.В.</t>
  </si>
  <si>
    <t>П1.3 356_Волкова О.В.</t>
  </si>
  <si>
    <t>П1.3 5_Елисеева Т.К.</t>
  </si>
  <si>
    <t>П1.3 50_Коваленко В.Е.</t>
  </si>
  <si>
    <t>П1.3 53_Процыкова М.А.</t>
  </si>
  <si>
    <t>П1.4 362_Будников В.Т.</t>
  </si>
  <si>
    <t>ИТОГО</t>
  </si>
  <si>
    <t>К отлате в Красноярсэнергосбыт, руб</t>
  </si>
  <si>
    <t>Компенсация П1 (3,05-1,9=1,15*4180)</t>
  </si>
  <si>
    <t>СуммАктЭн</t>
  </si>
  <si>
    <t>Номер участка</t>
  </si>
  <si>
    <t>№ п/п</t>
  </si>
  <si>
    <t>269Б</t>
  </si>
  <si>
    <t>Переплата (-)
Долг(+) 
на 01.07.2021</t>
  </si>
  <si>
    <t>Переплата (-)
Долг(+) 
на 01.06.2021</t>
  </si>
  <si>
    <t>ИЮНЬ 2021</t>
  </si>
  <si>
    <t>МАЙ 2021</t>
  </si>
  <si>
    <t>дата</t>
  </si>
  <si>
    <t>П1 169_170_Мещерская Н.В.</t>
  </si>
  <si>
    <t>Оплачено в мае и июне</t>
  </si>
  <si>
    <t>Сумма по соц.норме (1,9 руб.)</t>
  </si>
  <si>
    <t>Сумма по сверх норме 2,53348 руб.)</t>
  </si>
  <si>
    <t>Сумма (1,9 (по соцнорме) +  2,53348(сверх соцнормы), руб.</t>
  </si>
  <si>
    <t>Партнерство 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</si>
</sst>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center" vertical="top" wrapText="1"/>
    </xf>
    <xf numFmtId="0" fontId="4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0" fontId="2" fillId="4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4" fontId="0" fillId="0" borderId="2" xfId="0" applyNumberFormat="1" applyBorder="1"/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top" wrapText="1"/>
    </xf>
    <xf numFmtId="4" fontId="0" fillId="0" borderId="2" xfId="0" applyNumberFormat="1" applyBorder="1" applyAlignment="1">
      <alignment horizontal="center"/>
    </xf>
    <xf numFmtId="14" fontId="2" fillId="0" borderId="2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2" fillId="5" borderId="2" xfId="0" applyNumberFormat="1" applyFont="1" applyFill="1" applyBorder="1" applyAlignment="1">
      <alignment vertical="top" wrapText="1"/>
    </xf>
    <xf numFmtId="4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4" fontId="5" fillId="5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4" fontId="5" fillId="6" borderId="2" xfId="0" applyNumberFormat="1" applyFont="1" applyFill="1" applyBorder="1" applyAlignment="1">
      <alignment vertical="top" wrapText="1"/>
    </xf>
    <xf numFmtId="4" fontId="1" fillId="0" borderId="2" xfId="0" applyNumberFormat="1" applyFont="1" applyBorder="1"/>
    <xf numFmtId="4" fontId="4" fillId="3" borderId="3" xfId="0" applyNumberFormat="1" applyFont="1" applyFill="1" applyBorder="1" applyAlignment="1">
      <alignment horizontal="center" vertical="top" wrapText="1"/>
    </xf>
    <xf numFmtId="4" fontId="4" fillId="3" borderId="4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4" fontId="4" fillId="3" borderId="0" xfId="0" applyNumberFormat="1" applyFont="1" applyFill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top" wrapText="1"/>
    </xf>
    <xf numFmtId="0" fontId="0" fillId="0" borderId="0" xfId="0" applyBorder="1"/>
    <xf numFmtId="4" fontId="0" fillId="0" borderId="0" xfId="0" applyNumberFormat="1" applyBorder="1"/>
    <xf numFmtId="4" fontId="4" fillId="0" borderId="5" xfId="0" applyNumberFormat="1" applyFont="1" applyBorder="1" applyAlignment="1">
      <alignment wrapText="1"/>
    </xf>
    <xf numFmtId="4" fontId="4" fillId="3" borderId="6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1"/>
  <sheetViews>
    <sheetView tabSelected="1" topLeftCell="F25" workbookViewId="0">
      <selection activeCell="F3" sqref="F3:S3"/>
    </sheetView>
  </sheetViews>
  <sheetFormatPr defaultRowHeight="15"/>
  <cols>
    <col min="1" max="1" width="7.28515625" style="12" customWidth="1"/>
    <col min="2" max="2" width="7.28515625" style="14" customWidth="1"/>
    <col min="3" max="3" width="31" customWidth="1"/>
    <col min="4" max="5" width="9.140625" style="12"/>
    <col min="6" max="6" width="7.28515625" style="12" customWidth="1"/>
    <col min="7" max="7" width="7.28515625" style="14" customWidth="1"/>
    <col min="8" max="8" width="26.42578125" customWidth="1"/>
    <col min="9" max="9" width="11" customWidth="1"/>
    <col min="10" max="10" width="10.42578125" customWidth="1"/>
    <col min="11" max="11" width="13.7109375" customWidth="1"/>
    <col min="12" max="12" width="14.28515625" customWidth="1"/>
    <col min="13" max="13" width="11.28515625" customWidth="1"/>
    <col min="14" max="16" width="12.42578125" customWidth="1"/>
    <col min="17" max="17" width="13.5703125" customWidth="1"/>
    <col min="19" max="19" width="11.7109375" customWidth="1"/>
  </cols>
  <sheetData>
    <row r="2" spans="1:19" ht="18.75">
      <c r="G2" s="52" t="s">
        <v>61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>
      <c r="A3" s="50" t="s">
        <v>54</v>
      </c>
      <c r="B3" s="50"/>
      <c r="C3" s="50"/>
      <c r="D3" s="50"/>
      <c r="E3" s="50"/>
      <c r="F3" s="50" t="s">
        <v>53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63.75">
      <c r="A4" s="13" t="s">
        <v>49</v>
      </c>
      <c r="B4" s="13" t="s">
        <v>48</v>
      </c>
      <c r="C4" s="11" t="s">
        <v>0</v>
      </c>
      <c r="D4" s="19" t="s">
        <v>47</v>
      </c>
      <c r="E4" s="20" t="s">
        <v>52</v>
      </c>
      <c r="F4" s="13" t="s">
        <v>49</v>
      </c>
      <c r="G4" s="13" t="s">
        <v>48</v>
      </c>
      <c r="H4" s="11" t="s">
        <v>0</v>
      </c>
      <c r="I4" s="13" t="s">
        <v>55</v>
      </c>
      <c r="J4" s="19" t="s">
        <v>47</v>
      </c>
      <c r="K4" s="11" t="s">
        <v>1</v>
      </c>
      <c r="L4" s="11" t="s">
        <v>2</v>
      </c>
      <c r="M4" s="11" t="s">
        <v>3</v>
      </c>
      <c r="N4" s="11" t="s">
        <v>4</v>
      </c>
      <c r="O4" s="11" t="s">
        <v>58</v>
      </c>
      <c r="P4" s="11" t="s">
        <v>59</v>
      </c>
      <c r="Q4" s="11" t="s">
        <v>60</v>
      </c>
      <c r="R4" s="13" t="s">
        <v>57</v>
      </c>
      <c r="S4" s="20" t="s">
        <v>51</v>
      </c>
    </row>
    <row r="5" spans="1:19">
      <c r="A5" s="15">
        <v>1</v>
      </c>
      <c r="B5" s="16">
        <v>105</v>
      </c>
      <c r="C5" s="1" t="s">
        <v>5</v>
      </c>
      <c r="D5" s="23">
        <v>2577.75</v>
      </c>
      <c r="E5" s="21">
        <v>-261.27</v>
      </c>
      <c r="F5" s="15">
        <v>1</v>
      </c>
      <c r="G5" s="16">
        <v>105</v>
      </c>
      <c r="H5" s="1" t="s">
        <v>5</v>
      </c>
      <c r="I5" s="22">
        <v>44377</v>
      </c>
      <c r="J5" s="31">
        <v>2709.69</v>
      </c>
      <c r="K5" s="2">
        <v>131.94</v>
      </c>
      <c r="L5" s="10">
        <f>K5*1.19730525</f>
        <v>157.972454685</v>
      </c>
      <c r="M5" s="2">
        <v>110</v>
      </c>
      <c r="N5" s="10">
        <f>L5-M5</f>
        <v>47.972454685000002</v>
      </c>
      <c r="O5" s="10">
        <f>M5*1.9</f>
        <v>209</v>
      </c>
      <c r="P5" s="10">
        <f>N5*2.53348</f>
        <v>121.53725449535381</v>
      </c>
      <c r="Q5" s="10">
        <f>O5+P5</f>
        <v>330.53725449535381</v>
      </c>
      <c r="R5" s="37">
        <v>1000</v>
      </c>
      <c r="S5" s="18">
        <f>E5+Q5-R5</f>
        <v>-930.73274550464612</v>
      </c>
    </row>
    <row r="6" spans="1:19" ht="33" customHeight="1">
      <c r="A6" s="15">
        <f>A5+1</f>
        <v>2</v>
      </c>
      <c r="B6" s="16">
        <v>132</v>
      </c>
      <c r="C6" s="3" t="s">
        <v>6</v>
      </c>
      <c r="D6" s="24">
        <v>6185.64</v>
      </c>
      <c r="E6" s="21">
        <v>-2.75</v>
      </c>
      <c r="F6" s="15">
        <f>F5+1</f>
        <v>2</v>
      </c>
      <c r="G6" s="16">
        <v>132</v>
      </c>
      <c r="H6" s="35" t="s">
        <v>6</v>
      </c>
      <c r="I6" s="30">
        <v>44104</v>
      </c>
      <c r="J6" s="36">
        <v>6185.64</v>
      </c>
      <c r="K6" s="27">
        <v>0</v>
      </c>
      <c r="L6" s="10">
        <f t="shared" ref="L6:L43" si="0">K6*1.19730525</f>
        <v>0</v>
      </c>
      <c r="M6" s="27">
        <v>0</v>
      </c>
      <c r="N6" s="10">
        <f t="shared" ref="N6:N43" si="1">L6-M6</f>
        <v>0</v>
      </c>
      <c r="O6" s="10">
        <f t="shared" ref="O6:O43" si="2">M6*1.9</f>
        <v>0</v>
      </c>
      <c r="P6" s="10">
        <f t="shared" ref="P6:P43" si="3">N6*2.53348</f>
        <v>0</v>
      </c>
      <c r="Q6" s="10">
        <f t="shared" ref="Q6:Q43" si="4">O6+P6</f>
        <v>0</v>
      </c>
      <c r="R6" s="37"/>
      <c r="S6" s="18">
        <f t="shared" ref="S6:S43" si="5">E6+Q6-R6</f>
        <v>-2.75</v>
      </c>
    </row>
    <row r="7" spans="1:19" ht="23.25" customHeight="1">
      <c r="A7" s="15">
        <f t="shared" ref="A7:A43" si="6">A6+1</f>
        <v>3</v>
      </c>
      <c r="B7" s="16">
        <v>136</v>
      </c>
      <c r="C7" s="1" t="s">
        <v>7</v>
      </c>
      <c r="D7" s="23">
        <v>19.22</v>
      </c>
      <c r="E7" s="26">
        <v>-13.44</v>
      </c>
      <c r="F7" s="15">
        <f t="shared" ref="F7:F43" si="7">F6+1</f>
        <v>3</v>
      </c>
      <c r="G7" s="16">
        <v>136</v>
      </c>
      <c r="H7" s="1" t="s">
        <v>7</v>
      </c>
      <c r="I7" s="22">
        <v>44377</v>
      </c>
      <c r="J7" s="31">
        <v>19.59</v>
      </c>
      <c r="K7" s="27">
        <v>0.37</v>
      </c>
      <c r="L7" s="10">
        <f t="shared" si="0"/>
        <v>0.44300294250000005</v>
      </c>
      <c r="M7" s="41">
        <f>L7</f>
        <v>0.44300294250000005</v>
      </c>
      <c r="N7" s="10">
        <f t="shared" si="1"/>
        <v>0</v>
      </c>
      <c r="O7" s="10">
        <f t="shared" si="2"/>
        <v>0.84170559075000007</v>
      </c>
      <c r="P7" s="10">
        <f t="shared" si="3"/>
        <v>0</v>
      </c>
      <c r="Q7" s="10">
        <f t="shared" si="4"/>
        <v>0.84170559075000007</v>
      </c>
      <c r="R7" s="37"/>
      <c r="S7" s="18">
        <f t="shared" si="5"/>
        <v>-12.59829440925</v>
      </c>
    </row>
    <row r="8" spans="1:19" ht="14.25" customHeight="1">
      <c r="A8" s="15">
        <f t="shared" si="6"/>
        <v>4</v>
      </c>
      <c r="B8" s="16">
        <v>139</v>
      </c>
      <c r="C8" s="1" t="s">
        <v>8</v>
      </c>
      <c r="D8" s="23">
        <v>1427.19</v>
      </c>
      <c r="E8" s="21">
        <v>-195.26</v>
      </c>
      <c r="F8" s="15">
        <f t="shared" si="7"/>
        <v>4</v>
      </c>
      <c r="G8" s="16">
        <v>139</v>
      </c>
      <c r="H8" s="1" t="s">
        <v>8</v>
      </c>
      <c r="I8" s="22">
        <v>44377</v>
      </c>
      <c r="J8" s="31">
        <v>1431.64</v>
      </c>
      <c r="K8" s="2">
        <v>4.45</v>
      </c>
      <c r="L8" s="10">
        <f t="shared" si="0"/>
        <v>5.3280083625000003</v>
      </c>
      <c r="M8" s="41">
        <f>L8</f>
        <v>5.3280083625000003</v>
      </c>
      <c r="N8" s="10">
        <f t="shared" si="1"/>
        <v>0</v>
      </c>
      <c r="O8" s="10">
        <f t="shared" si="2"/>
        <v>10.12321588875</v>
      </c>
      <c r="P8" s="10">
        <f t="shared" si="3"/>
        <v>0</v>
      </c>
      <c r="Q8" s="10">
        <f t="shared" si="4"/>
        <v>10.12321588875</v>
      </c>
      <c r="R8" s="37"/>
      <c r="S8" s="18">
        <f t="shared" si="5"/>
        <v>-185.13678411124999</v>
      </c>
    </row>
    <row r="9" spans="1:19" ht="17.25" customHeight="1">
      <c r="A9" s="15">
        <f t="shared" si="6"/>
        <v>5</v>
      </c>
      <c r="B9" s="16">
        <v>168</v>
      </c>
      <c r="C9" s="1" t="s">
        <v>9</v>
      </c>
      <c r="D9" s="23">
        <v>19440</v>
      </c>
      <c r="E9" s="21">
        <v>4250.3</v>
      </c>
      <c r="F9" s="15">
        <f t="shared" si="7"/>
        <v>5</v>
      </c>
      <c r="G9" s="16">
        <v>168</v>
      </c>
      <c r="H9" s="1" t="s">
        <v>9</v>
      </c>
      <c r="I9" s="22">
        <v>44377</v>
      </c>
      <c r="J9" s="31">
        <v>20044.64</v>
      </c>
      <c r="K9" s="2">
        <v>604.64</v>
      </c>
      <c r="L9" s="10">
        <f t="shared" si="0"/>
        <v>723.93864636000001</v>
      </c>
      <c r="M9" s="2">
        <v>110</v>
      </c>
      <c r="N9" s="10">
        <f t="shared" si="1"/>
        <v>613.93864636000001</v>
      </c>
      <c r="O9" s="10">
        <f t="shared" si="2"/>
        <v>209</v>
      </c>
      <c r="P9" s="10">
        <f t="shared" si="3"/>
        <v>1555.4012817801329</v>
      </c>
      <c r="Q9" s="10">
        <f t="shared" si="4"/>
        <v>1764.4012817801329</v>
      </c>
      <c r="R9" s="37">
        <v>1925.91</v>
      </c>
      <c r="S9" s="18">
        <f t="shared" si="5"/>
        <v>4088.7912817801334</v>
      </c>
    </row>
    <row r="10" spans="1:19" ht="19.5" customHeight="1">
      <c r="A10" s="15">
        <f t="shared" si="6"/>
        <v>6</v>
      </c>
      <c r="B10" s="16">
        <v>169</v>
      </c>
      <c r="C10" s="1" t="s">
        <v>56</v>
      </c>
      <c r="D10" s="28">
        <v>26240.29</v>
      </c>
      <c r="E10" s="26">
        <v>8584.91</v>
      </c>
      <c r="F10" s="16">
        <f t="shared" si="7"/>
        <v>6</v>
      </c>
      <c r="G10" s="16">
        <v>169</v>
      </c>
      <c r="H10" s="29" t="s">
        <v>10</v>
      </c>
      <c r="I10" s="30">
        <v>44377</v>
      </c>
      <c r="J10" s="31">
        <v>26660.959999999999</v>
      </c>
      <c r="K10" s="27">
        <v>420.67</v>
      </c>
      <c r="L10" s="10">
        <f t="shared" si="0"/>
        <v>503.67039951750007</v>
      </c>
      <c r="M10" s="27">
        <v>110</v>
      </c>
      <c r="N10" s="10">
        <f t="shared" si="1"/>
        <v>393.67039951750007</v>
      </c>
      <c r="O10" s="10">
        <f t="shared" si="2"/>
        <v>209</v>
      </c>
      <c r="P10" s="10">
        <f t="shared" si="3"/>
        <v>997.35608376959601</v>
      </c>
      <c r="Q10" s="10">
        <f t="shared" si="4"/>
        <v>1206.3560837695959</v>
      </c>
      <c r="R10" s="37">
        <v>500</v>
      </c>
      <c r="S10" s="18">
        <f t="shared" si="5"/>
        <v>9291.2660837695948</v>
      </c>
    </row>
    <row r="11" spans="1:19" ht="21.75" customHeight="1">
      <c r="A11" s="15">
        <f t="shared" si="6"/>
        <v>7</v>
      </c>
      <c r="B11" s="16">
        <v>204</v>
      </c>
      <c r="C11" s="1" t="s">
        <v>11</v>
      </c>
      <c r="D11" s="28">
        <v>4068.12</v>
      </c>
      <c r="E11" s="26">
        <v>208.38</v>
      </c>
      <c r="F11" s="16">
        <f t="shared" si="7"/>
        <v>7</v>
      </c>
      <c r="G11" s="16">
        <v>204</v>
      </c>
      <c r="H11" s="29" t="s">
        <v>11</v>
      </c>
      <c r="I11" s="30">
        <v>44377</v>
      </c>
      <c r="J11" s="31">
        <v>4190.59</v>
      </c>
      <c r="K11" s="27">
        <v>122.47</v>
      </c>
      <c r="L11" s="10">
        <f t="shared" si="0"/>
        <v>146.6339739675</v>
      </c>
      <c r="M11" s="27">
        <v>110</v>
      </c>
      <c r="N11" s="10">
        <f t="shared" si="1"/>
        <v>36.633973967499998</v>
      </c>
      <c r="O11" s="10">
        <f t="shared" si="2"/>
        <v>209</v>
      </c>
      <c r="P11" s="10">
        <f t="shared" si="3"/>
        <v>92.811440367181888</v>
      </c>
      <c r="Q11" s="10">
        <f t="shared" si="4"/>
        <v>301.81144036718189</v>
      </c>
      <c r="R11" s="37">
        <v>208.39</v>
      </c>
      <c r="S11" s="18">
        <f t="shared" si="5"/>
        <v>301.8014403671819</v>
      </c>
    </row>
    <row r="12" spans="1:19" ht="16.5" customHeight="1">
      <c r="A12" s="15">
        <f t="shared" si="6"/>
        <v>8</v>
      </c>
      <c r="B12" s="16">
        <v>205</v>
      </c>
      <c r="C12" s="1" t="s">
        <v>12</v>
      </c>
      <c r="D12" s="23">
        <v>4599.76</v>
      </c>
      <c r="E12" s="21">
        <v>964.69</v>
      </c>
      <c r="F12" s="15">
        <f t="shared" si="7"/>
        <v>8</v>
      </c>
      <c r="G12" s="16">
        <v>205</v>
      </c>
      <c r="H12" s="1" t="s">
        <v>12</v>
      </c>
      <c r="I12" s="22">
        <v>44377</v>
      </c>
      <c r="J12" s="31">
        <v>4823.7</v>
      </c>
      <c r="K12" s="2">
        <v>223.94</v>
      </c>
      <c r="L12" s="10">
        <f t="shared" si="0"/>
        <v>268.12453768500001</v>
      </c>
      <c r="M12" s="2">
        <v>110</v>
      </c>
      <c r="N12" s="10">
        <f t="shared" si="1"/>
        <v>158.12453768500001</v>
      </c>
      <c r="O12" s="10">
        <f t="shared" si="2"/>
        <v>209</v>
      </c>
      <c r="P12" s="10">
        <f t="shared" si="3"/>
        <v>400.60535373419378</v>
      </c>
      <c r="Q12" s="10">
        <f t="shared" si="4"/>
        <v>609.60535373419384</v>
      </c>
      <c r="R12" s="37">
        <v>952</v>
      </c>
      <c r="S12" s="18">
        <f t="shared" si="5"/>
        <v>622.2953537341939</v>
      </c>
    </row>
    <row r="13" spans="1:19" ht="20.25" customHeight="1">
      <c r="A13" s="15">
        <f t="shared" si="6"/>
        <v>9</v>
      </c>
      <c r="B13" s="16">
        <v>206</v>
      </c>
      <c r="C13" s="29" t="s">
        <v>13</v>
      </c>
      <c r="D13" s="28">
        <v>5929.56</v>
      </c>
      <c r="E13" s="26">
        <v>20.98</v>
      </c>
      <c r="F13" s="16">
        <f t="shared" si="7"/>
        <v>9</v>
      </c>
      <c r="G13" s="16">
        <v>206</v>
      </c>
      <c r="H13" s="29" t="s">
        <v>13</v>
      </c>
      <c r="I13" s="30">
        <v>44377</v>
      </c>
      <c r="J13" s="31">
        <v>6078.54</v>
      </c>
      <c r="K13" s="27">
        <v>148.97999999999999</v>
      </c>
      <c r="L13" s="10">
        <f t="shared" si="0"/>
        <v>178.37453614500001</v>
      </c>
      <c r="M13" s="27">
        <v>110</v>
      </c>
      <c r="N13" s="10">
        <f t="shared" si="1"/>
        <v>68.374536145000008</v>
      </c>
      <c r="O13" s="10">
        <f t="shared" si="2"/>
        <v>209</v>
      </c>
      <c r="P13" s="10">
        <f t="shared" si="3"/>
        <v>173.2255198326346</v>
      </c>
      <c r="Q13" s="10">
        <f t="shared" si="4"/>
        <v>382.22551983263463</v>
      </c>
      <c r="R13" s="37"/>
      <c r="S13" s="18">
        <f t="shared" si="5"/>
        <v>403.20551983263465</v>
      </c>
    </row>
    <row r="14" spans="1:19" ht="20.25" customHeight="1">
      <c r="A14" s="15">
        <f t="shared" si="6"/>
        <v>10</v>
      </c>
      <c r="B14" s="16">
        <v>207</v>
      </c>
      <c r="C14" s="29" t="s">
        <v>14</v>
      </c>
      <c r="D14" s="28">
        <v>3614.27</v>
      </c>
      <c r="E14" s="26">
        <v>352.77</v>
      </c>
      <c r="F14" s="16">
        <f t="shared" si="7"/>
        <v>10</v>
      </c>
      <c r="G14" s="16">
        <v>207</v>
      </c>
      <c r="H14" s="29" t="s">
        <v>14</v>
      </c>
      <c r="I14" s="30">
        <v>44377</v>
      </c>
      <c r="J14" s="31">
        <v>3751.51</v>
      </c>
      <c r="K14" s="41">
        <f>J14-D14</f>
        <v>137.24000000000024</v>
      </c>
      <c r="L14" s="10">
        <f t="shared" si="0"/>
        <v>164.3181725100003</v>
      </c>
      <c r="M14" s="27">
        <v>110</v>
      </c>
      <c r="N14" s="10">
        <f t="shared" si="1"/>
        <v>54.318172510000295</v>
      </c>
      <c r="O14" s="10">
        <f t="shared" si="2"/>
        <v>209</v>
      </c>
      <c r="P14" s="10">
        <f t="shared" si="3"/>
        <v>137.61400369063554</v>
      </c>
      <c r="Q14" s="10">
        <f t="shared" si="4"/>
        <v>346.61400369063551</v>
      </c>
      <c r="R14" s="37"/>
      <c r="S14" s="18">
        <f t="shared" si="5"/>
        <v>699.3840036906355</v>
      </c>
    </row>
    <row r="15" spans="1:19">
      <c r="A15" s="15">
        <f t="shared" si="6"/>
        <v>11</v>
      </c>
      <c r="B15" s="16">
        <v>222</v>
      </c>
      <c r="C15" s="1" t="s">
        <v>15</v>
      </c>
      <c r="D15" s="23">
        <v>30064.15</v>
      </c>
      <c r="E15" s="21">
        <v>1545.52</v>
      </c>
      <c r="F15" s="15">
        <f t="shared" si="7"/>
        <v>11</v>
      </c>
      <c r="G15" s="16">
        <v>222</v>
      </c>
      <c r="H15" s="1" t="s">
        <v>15</v>
      </c>
      <c r="I15" s="22">
        <v>44377</v>
      </c>
      <c r="J15" s="31">
        <v>30279.64</v>
      </c>
      <c r="K15" s="2">
        <v>215.49</v>
      </c>
      <c r="L15" s="10">
        <f t="shared" si="0"/>
        <v>258.00730832250002</v>
      </c>
      <c r="M15" s="2">
        <v>110</v>
      </c>
      <c r="N15" s="10">
        <f t="shared" si="1"/>
        <v>148.00730832250002</v>
      </c>
      <c r="O15" s="10">
        <f t="shared" si="2"/>
        <v>209</v>
      </c>
      <c r="P15" s="10">
        <f t="shared" si="3"/>
        <v>374.97355548888737</v>
      </c>
      <c r="Q15" s="10">
        <f t="shared" si="4"/>
        <v>583.97355548888731</v>
      </c>
      <c r="R15" s="37">
        <v>1545.52</v>
      </c>
      <c r="S15" s="18">
        <f t="shared" si="5"/>
        <v>583.97355548888709</v>
      </c>
    </row>
    <row r="16" spans="1:19">
      <c r="A16" s="15">
        <f t="shared" si="6"/>
        <v>12</v>
      </c>
      <c r="B16" s="16">
        <v>23</v>
      </c>
      <c r="C16" s="1" t="s">
        <v>16</v>
      </c>
      <c r="D16" s="23">
        <v>8989.01</v>
      </c>
      <c r="E16" s="21">
        <v>730.15</v>
      </c>
      <c r="F16" s="15">
        <f t="shared" si="7"/>
        <v>12</v>
      </c>
      <c r="G16" s="16">
        <v>23</v>
      </c>
      <c r="H16" s="1" t="s">
        <v>16</v>
      </c>
      <c r="I16" s="22">
        <v>44292</v>
      </c>
      <c r="J16" s="32">
        <v>8989.01</v>
      </c>
      <c r="K16" s="2">
        <v>140.94999999999999</v>
      </c>
      <c r="L16" s="10">
        <f t="shared" si="0"/>
        <v>168.76017498749999</v>
      </c>
      <c r="M16" s="2">
        <v>110</v>
      </c>
      <c r="N16" s="10">
        <f t="shared" si="1"/>
        <v>58.760174987499994</v>
      </c>
      <c r="O16" s="10">
        <f t="shared" si="2"/>
        <v>209</v>
      </c>
      <c r="P16" s="10">
        <f t="shared" si="3"/>
        <v>148.86772812733147</v>
      </c>
      <c r="Q16" s="10">
        <f t="shared" si="4"/>
        <v>357.86772812733147</v>
      </c>
      <c r="R16" s="37">
        <v>1200</v>
      </c>
      <c r="S16" s="18">
        <f t="shared" si="5"/>
        <v>-111.98227187266866</v>
      </c>
    </row>
    <row r="17" spans="1:19">
      <c r="A17" s="15">
        <f t="shared" si="6"/>
        <v>13</v>
      </c>
      <c r="B17" s="16">
        <v>251</v>
      </c>
      <c r="C17" s="1" t="s">
        <v>17</v>
      </c>
      <c r="D17" s="23">
        <v>43585.279999999999</v>
      </c>
      <c r="E17" s="21">
        <v>-1434.41</v>
      </c>
      <c r="F17" s="15">
        <f t="shared" si="7"/>
        <v>13</v>
      </c>
      <c r="G17" s="16">
        <v>251</v>
      </c>
      <c r="H17" s="1" t="s">
        <v>17</v>
      </c>
      <c r="I17" s="22">
        <v>44377</v>
      </c>
      <c r="J17" s="31">
        <v>43977.26</v>
      </c>
      <c r="K17" s="2">
        <v>391.98</v>
      </c>
      <c r="L17" s="10">
        <f t="shared" si="0"/>
        <v>469.31971189500007</v>
      </c>
      <c r="M17" s="2">
        <v>110</v>
      </c>
      <c r="N17" s="10">
        <f t="shared" si="1"/>
        <v>359.31971189500007</v>
      </c>
      <c r="O17" s="10">
        <f t="shared" si="2"/>
        <v>209</v>
      </c>
      <c r="P17" s="10">
        <f t="shared" si="3"/>
        <v>910.32930369174471</v>
      </c>
      <c r="Q17" s="10">
        <f t="shared" si="4"/>
        <v>1119.3293036917448</v>
      </c>
      <c r="R17" s="37">
        <v>3000</v>
      </c>
      <c r="S17" s="18">
        <f t="shared" si="5"/>
        <v>-3315.080696308255</v>
      </c>
    </row>
    <row r="18" spans="1:19">
      <c r="A18" s="15">
        <f t="shared" si="6"/>
        <v>14</v>
      </c>
      <c r="B18" s="16" t="s">
        <v>50</v>
      </c>
      <c r="C18" s="1" t="s">
        <v>18</v>
      </c>
      <c r="D18" s="23">
        <v>2490.81</v>
      </c>
      <c r="E18" s="21">
        <v>-495.28</v>
      </c>
      <c r="F18" s="15">
        <f t="shared" si="7"/>
        <v>14</v>
      </c>
      <c r="G18" s="16" t="s">
        <v>50</v>
      </c>
      <c r="H18" s="1" t="s">
        <v>18</v>
      </c>
      <c r="I18" s="22">
        <v>44377</v>
      </c>
      <c r="J18" s="31">
        <v>2565.6</v>
      </c>
      <c r="K18" s="2">
        <v>74.790000000000006</v>
      </c>
      <c r="L18" s="10">
        <f t="shared" si="0"/>
        <v>89.546459647500015</v>
      </c>
      <c r="M18" s="10">
        <f>L18</f>
        <v>89.546459647500015</v>
      </c>
      <c r="N18" s="10">
        <f t="shared" si="1"/>
        <v>0</v>
      </c>
      <c r="O18" s="10">
        <f t="shared" si="2"/>
        <v>170.13827333025003</v>
      </c>
      <c r="P18" s="10">
        <f t="shared" si="3"/>
        <v>0</v>
      </c>
      <c r="Q18" s="10">
        <f t="shared" si="4"/>
        <v>170.13827333025003</v>
      </c>
      <c r="R18" s="37"/>
      <c r="S18" s="18">
        <f t="shared" si="5"/>
        <v>-325.14172666974991</v>
      </c>
    </row>
    <row r="19" spans="1:19">
      <c r="A19" s="15">
        <f t="shared" si="6"/>
        <v>15</v>
      </c>
      <c r="B19" s="16">
        <v>270</v>
      </c>
      <c r="C19" s="1" t="s">
        <v>19</v>
      </c>
      <c r="D19" s="23">
        <v>21981.71</v>
      </c>
      <c r="E19" s="21">
        <v>455.25</v>
      </c>
      <c r="F19" s="15">
        <f t="shared" si="7"/>
        <v>15</v>
      </c>
      <c r="G19" s="16">
        <v>270</v>
      </c>
      <c r="H19" s="1" t="s">
        <v>19</v>
      </c>
      <c r="I19" s="22">
        <v>44377</v>
      </c>
      <c r="J19" s="31">
        <v>22123.86</v>
      </c>
      <c r="K19" s="2">
        <v>142.15</v>
      </c>
      <c r="L19" s="10">
        <f t="shared" si="0"/>
        <v>170.19694128750001</v>
      </c>
      <c r="M19" s="2">
        <v>110</v>
      </c>
      <c r="N19" s="10">
        <f t="shared" si="1"/>
        <v>60.19694128750001</v>
      </c>
      <c r="O19" s="10">
        <f t="shared" si="2"/>
        <v>209</v>
      </c>
      <c r="P19" s="10">
        <f t="shared" si="3"/>
        <v>152.50774681305552</v>
      </c>
      <c r="Q19" s="10">
        <f t="shared" si="4"/>
        <v>361.50774681305552</v>
      </c>
      <c r="R19" s="37">
        <v>2000</v>
      </c>
      <c r="S19" s="18">
        <f t="shared" si="5"/>
        <v>-1183.2422531869445</v>
      </c>
    </row>
    <row r="20" spans="1:19">
      <c r="A20" s="15">
        <f t="shared" si="6"/>
        <v>16</v>
      </c>
      <c r="B20" s="16">
        <v>276</v>
      </c>
      <c r="C20" s="1" t="s">
        <v>20</v>
      </c>
      <c r="D20" s="23">
        <v>14247.65</v>
      </c>
      <c r="E20" s="21">
        <v>-2151.31</v>
      </c>
      <c r="F20" s="15">
        <f t="shared" si="7"/>
        <v>16</v>
      </c>
      <c r="G20" s="16">
        <v>276</v>
      </c>
      <c r="H20" s="1" t="s">
        <v>20</v>
      </c>
      <c r="I20" s="22">
        <v>44377</v>
      </c>
      <c r="J20" s="31">
        <v>14270.79</v>
      </c>
      <c r="K20" s="2">
        <v>23.14</v>
      </c>
      <c r="L20" s="10">
        <f t="shared" si="0"/>
        <v>27.705643485000003</v>
      </c>
      <c r="M20" s="10">
        <f>L20</f>
        <v>27.705643485000003</v>
      </c>
      <c r="N20" s="10">
        <f t="shared" si="1"/>
        <v>0</v>
      </c>
      <c r="O20" s="10">
        <f t="shared" si="2"/>
        <v>52.640722621500004</v>
      </c>
      <c r="P20" s="10">
        <f t="shared" si="3"/>
        <v>0</v>
      </c>
      <c r="Q20" s="10">
        <f t="shared" si="4"/>
        <v>52.640722621500004</v>
      </c>
      <c r="R20" s="37"/>
      <c r="S20" s="18">
        <f t="shared" si="5"/>
        <v>-2098.6692773784998</v>
      </c>
    </row>
    <row r="21" spans="1:19">
      <c r="A21" s="15">
        <f t="shared" si="6"/>
        <v>17</v>
      </c>
      <c r="B21" s="16">
        <v>312</v>
      </c>
      <c r="C21" s="1" t="s">
        <v>21</v>
      </c>
      <c r="D21" s="23">
        <v>8483.99</v>
      </c>
      <c r="E21" s="21">
        <v>-806.21</v>
      </c>
      <c r="F21" s="15">
        <f t="shared" si="7"/>
        <v>17</v>
      </c>
      <c r="G21" s="16">
        <v>312</v>
      </c>
      <c r="H21" s="1" t="s">
        <v>21</v>
      </c>
      <c r="I21" s="22">
        <v>44377</v>
      </c>
      <c r="J21" s="31">
        <v>8516.6200000000008</v>
      </c>
      <c r="K21" s="2">
        <v>32.630000000000003</v>
      </c>
      <c r="L21" s="10">
        <f t="shared" si="0"/>
        <v>39.068070307500008</v>
      </c>
      <c r="M21" s="10">
        <f>L21</f>
        <v>39.068070307500008</v>
      </c>
      <c r="N21" s="10">
        <f t="shared" si="1"/>
        <v>0</v>
      </c>
      <c r="O21" s="10">
        <f t="shared" si="2"/>
        <v>74.229333584250014</v>
      </c>
      <c r="P21" s="10">
        <f t="shared" si="3"/>
        <v>0</v>
      </c>
      <c r="Q21" s="10">
        <f t="shared" si="4"/>
        <v>74.229333584250014</v>
      </c>
      <c r="R21" s="37"/>
      <c r="S21" s="18">
        <f t="shared" si="5"/>
        <v>-731.98066641574997</v>
      </c>
    </row>
    <row r="22" spans="1:19">
      <c r="A22" s="15">
        <f t="shared" si="6"/>
        <v>18</v>
      </c>
      <c r="B22" s="16">
        <v>314</v>
      </c>
      <c r="C22" s="1" t="s">
        <v>22</v>
      </c>
      <c r="D22" s="23">
        <v>602.20000000000005</v>
      </c>
      <c r="E22" s="21">
        <v>403.76</v>
      </c>
      <c r="F22" s="15">
        <f t="shared" si="7"/>
        <v>18</v>
      </c>
      <c r="G22" s="16">
        <v>314</v>
      </c>
      <c r="H22" s="1" t="s">
        <v>22</v>
      </c>
      <c r="I22" s="22">
        <v>44377</v>
      </c>
      <c r="J22" s="31">
        <v>654.61</v>
      </c>
      <c r="K22" s="2">
        <v>52.41</v>
      </c>
      <c r="L22" s="10">
        <f t="shared" si="0"/>
        <v>62.750768152500001</v>
      </c>
      <c r="M22" s="10">
        <f>L22</f>
        <v>62.750768152500001</v>
      </c>
      <c r="N22" s="10">
        <f t="shared" si="1"/>
        <v>0</v>
      </c>
      <c r="O22" s="10">
        <f t="shared" si="2"/>
        <v>119.22645948975</v>
      </c>
      <c r="P22" s="10">
        <f t="shared" si="3"/>
        <v>0</v>
      </c>
      <c r="Q22" s="10">
        <f t="shared" si="4"/>
        <v>119.22645948975</v>
      </c>
      <c r="R22" s="37"/>
      <c r="S22" s="18">
        <f t="shared" si="5"/>
        <v>522.98645948975002</v>
      </c>
    </row>
    <row r="23" spans="1:19">
      <c r="A23" s="15">
        <f t="shared" si="6"/>
        <v>19</v>
      </c>
      <c r="B23" s="16">
        <v>316</v>
      </c>
      <c r="C23" s="1" t="s">
        <v>23</v>
      </c>
      <c r="D23" s="23">
        <v>2014.3600000000001</v>
      </c>
      <c r="E23" s="21">
        <v>-656.67</v>
      </c>
      <c r="F23" s="15">
        <f t="shared" si="7"/>
        <v>19</v>
      </c>
      <c r="G23" s="16">
        <v>316</v>
      </c>
      <c r="H23" s="1" t="s">
        <v>23</v>
      </c>
      <c r="I23" s="22">
        <v>44377</v>
      </c>
      <c r="J23" s="31">
        <v>2084.9899999999998</v>
      </c>
      <c r="K23" s="2">
        <v>70.63</v>
      </c>
      <c r="L23" s="10">
        <f t="shared" si="0"/>
        <v>84.565669807500001</v>
      </c>
      <c r="M23" s="10">
        <f>L23</f>
        <v>84.565669807500001</v>
      </c>
      <c r="N23" s="10">
        <f t="shared" si="1"/>
        <v>0</v>
      </c>
      <c r="O23" s="10">
        <f t="shared" si="2"/>
        <v>160.67477263424999</v>
      </c>
      <c r="P23" s="10">
        <f t="shared" si="3"/>
        <v>0</v>
      </c>
      <c r="Q23" s="10">
        <f t="shared" si="4"/>
        <v>160.67477263424999</v>
      </c>
      <c r="R23" s="37"/>
      <c r="S23" s="18">
        <f t="shared" si="5"/>
        <v>-495.99522736575</v>
      </c>
    </row>
    <row r="24" spans="1:19">
      <c r="A24" s="15">
        <f t="shared" si="6"/>
        <v>20</v>
      </c>
      <c r="B24" s="16">
        <v>317</v>
      </c>
      <c r="C24" s="1" t="s">
        <v>24</v>
      </c>
      <c r="D24" s="23">
        <v>94394.430000000008</v>
      </c>
      <c r="E24" s="21">
        <v>4359.7299999999996</v>
      </c>
      <c r="F24" s="15">
        <f t="shared" si="7"/>
        <v>20</v>
      </c>
      <c r="G24" s="16">
        <v>317</v>
      </c>
      <c r="H24" s="1" t="s">
        <v>24</v>
      </c>
      <c r="I24" s="22">
        <v>44377</v>
      </c>
      <c r="J24" s="31">
        <v>94549.33</v>
      </c>
      <c r="K24" s="2">
        <v>154.9</v>
      </c>
      <c r="L24" s="10">
        <f t="shared" si="0"/>
        <v>185.46258322500003</v>
      </c>
      <c r="M24" s="2">
        <v>110</v>
      </c>
      <c r="N24" s="10">
        <f t="shared" si="1"/>
        <v>75.462583225000031</v>
      </c>
      <c r="O24" s="10">
        <f t="shared" si="2"/>
        <v>209</v>
      </c>
      <c r="P24" s="10">
        <f t="shared" si="3"/>
        <v>191.18294534887306</v>
      </c>
      <c r="Q24" s="10">
        <f t="shared" si="4"/>
        <v>400.18294534887309</v>
      </c>
      <c r="R24" s="37"/>
      <c r="S24" s="18">
        <f t="shared" si="5"/>
        <v>4759.9129453488731</v>
      </c>
    </row>
    <row r="25" spans="1:19">
      <c r="A25" s="15">
        <f t="shared" si="6"/>
        <v>21</v>
      </c>
      <c r="B25" s="16">
        <v>326</v>
      </c>
      <c r="C25" s="1" t="s">
        <v>25</v>
      </c>
      <c r="D25" s="23">
        <v>1022.85</v>
      </c>
      <c r="E25" s="21">
        <v>-314.51</v>
      </c>
      <c r="F25" s="15">
        <f t="shared" si="7"/>
        <v>21</v>
      </c>
      <c r="G25" s="16">
        <v>326</v>
      </c>
      <c r="H25" s="1" t="s">
        <v>25</v>
      </c>
      <c r="I25" s="22">
        <v>44377</v>
      </c>
      <c r="J25" s="31">
        <v>1023.3</v>
      </c>
      <c r="K25" s="2">
        <v>0.45</v>
      </c>
      <c r="L25" s="10">
        <f t="shared" si="0"/>
        <v>0.53878736250000003</v>
      </c>
      <c r="M25" s="10">
        <f>L25</f>
        <v>0.53878736250000003</v>
      </c>
      <c r="N25" s="10">
        <f t="shared" si="1"/>
        <v>0</v>
      </c>
      <c r="O25" s="10">
        <f t="shared" si="2"/>
        <v>1.0236959887500001</v>
      </c>
      <c r="P25" s="10">
        <f t="shared" si="3"/>
        <v>0</v>
      </c>
      <c r="Q25" s="10">
        <f t="shared" si="4"/>
        <v>1.0236959887500001</v>
      </c>
      <c r="R25" s="37">
        <v>500</v>
      </c>
      <c r="S25" s="18">
        <f t="shared" si="5"/>
        <v>-813.48630401125001</v>
      </c>
    </row>
    <row r="26" spans="1:19">
      <c r="A26" s="15">
        <f t="shared" si="6"/>
        <v>22</v>
      </c>
      <c r="B26" s="16">
        <v>345</v>
      </c>
      <c r="C26" s="1" t="s">
        <v>26</v>
      </c>
      <c r="D26" s="23">
        <v>1855.15</v>
      </c>
      <c r="E26" s="21">
        <v>23.82</v>
      </c>
      <c r="F26" s="15">
        <f t="shared" si="7"/>
        <v>22</v>
      </c>
      <c r="G26" s="16">
        <v>345</v>
      </c>
      <c r="H26" s="1" t="s">
        <v>26</v>
      </c>
      <c r="I26" s="22">
        <v>44377</v>
      </c>
      <c r="J26" s="31">
        <v>1855.15</v>
      </c>
      <c r="K26" s="2">
        <v>0</v>
      </c>
      <c r="L26" s="10">
        <f t="shared" si="0"/>
        <v>0</v>
      </c>
      <c r="M26" s="10">
        <f t="shared" ref="M26:M27" si="8">L26</f>
        <v>0</v>
      </c>
      <c r="N26" s="10">
        <f t="shared" si="1"/>
        <v>0</v>
      </c>
      <c r="O26" s="10">
        <f t="shared" si="2"/>
        <v>0</v>
      </c>
      <c r="P26" s="10">
        <f t="shared" si="3"/>
        <v>0</v>
      </c>
      <c r="Q26" s="10">
        <f t="shared" si="4"/>
        <v>0</v>
      </c>
      <c r="R26" s="37"/>
      <c r="S26" s="18">
        <f t="shared" si="5"/>
        <v>23.82</v>
      </c>
    </row>
    <row r="27" spans="1:19">
      <c r="A27" s="15">
        <f t="shared" si="6"/>
        <v>23</v>
      </c>
      <c r="B27" s="16">
        <v>348</v>
      </c>
      <c r="C27" s="1" t="s">
        <v>27</v>
      </c>
      <c r="D27" s="23">
        <v>51.81</v>
      </c>
      <c r="E27" s="21">
        <v>-131.07</v>
      </c>
      <c r="F27" s="15">
        <f t="shared" si="7"/>
        <v>23</v>
      </c>
      <c r="G27" s="16">
        <v>348</v>
      </c>
      <c r="H27" s="1" t="s">
        <v>27</v>
      </c>
      <c r="I27" s="22">
        <v>44377</v>
      </c>
      <c r="J27" s="31">
        <v>52.4</v>
      </c>
      <c r="K27" s="2">
        <v>0.59</v>
      </c>
      <c r="L27" s="10">
        <f t="shared" si="0"/>
        <v>0.70641009750000006</v>
      </c>
      <c r="M27" s="10">
        <f t="shared" si="8"/>
        <v>0.70641009750000006</v>
      </c>
      <c r="N27" s="10">
        <f t="shared" si="1"/>
        <v>0</v>
      </c>
      <c r="O27" s="10">
        <f t="shared" si="2"/>
        <v>1.34217918525</v>
      </c>
      <c r="P27" s="10">
        <f t="shared" si="3"/>
        <v>0</v>
      </c>
      <c r="Q27" s="10">
        <f t="shared" si="4"/>
        <v>1.34217918525</v>
      </c>
      <c r="R27" s="37"/>
      <c r="S27" s="18">
        <f t="shared" si="5"/>
        <v>-129.72782081475</v>
      </c>
    </row>
    <row r="28" spans="1:19">
      <c r="A28" s="15">
        <f t="shared" si="6"/>
        <v>24</v>
      </c>
      <c r="B28" s="16">
        <v>360</v>
      </c>
      <c r="C28" s="1" t="s">
        <v>28</v>
      </c>
      <c r="D28" s="23">
        <v>16179.99</v>
      </c>
      <c r="E28" s="21">
        <v>2108.1799999999998</v>
      </c>
      <c r="F28" s="15">
        <f t="shared" si="7"/>
        <v>24</v>
      </c>
      <c r="G28" s="16">
        <v>360</v>
      </c>
      <c r="H28" s="1" t="s">
        <v>28</v>
      </c>
      <c r="I28" s="22">
        <v>44377</v>
      </c>
      <c r="J28" s="31">
        <v>16559.88</v>
      </c>
      <c r="K28" s="2">
        <v>379.89</v>
      </c>
      <c r="L28" s="10">
        <f t="shared" si="0"/>
        <v>454.84429142250002</v>
      </c>
      <c r="M28" s="2">
        <v>110</v>
      </c>
      <c r="N28" s="10">
        <f t="shared" si="1"/>
        <v>344.84429142250002</v>
      </c>
      <c r="O28" s="10">
        <f t="shared" si="2"/>
        <v>209</v>
      </c>
      <c r="P28" s="10">
        <f t="shared" si="3"/>
        <v>873.65611543307534</v>
      </c>
      <c r="Q28" s="10">
        <f t="shared" si="4"/>
        <v>1082.6561154330752</v>
      </c>
      <c r="R28" s="37">
        <v>3000</v>
      </c>
      <c r="S28" s="18">
        <f t="shared" si="5"/>
        <v>190.83611543307507</v>
      </c>
    </row>
    <row r="29" spans="1:19">
      <c r="A29" s="15">
        <f t="shared" si="6"/>
        <v>25</v>
      </c>
      <c r="B29" s="16">
        <v>39</v>
      </c>
      <c r="C29" s="1" t="s">
        <v>29</v>
      </c>
      <c r="D29" s="23">
        <v>18000.330000000002</v>
      </c>
      <c r="E29" s="21">
        <v>5840.43</v>
      </c>
      <c r="F29" s="15">
        <f t="shared" si="7"/>
        <v>25</v>
      </c>
      <c r="G29" s="16">
        <v>39</v>
      </c>
      <c r="H29" s="1" t="s">
        <v>29</v>
      </c>
      <c r="I29" s="22">
        <v>44377</v>
      </c>
      <c r="J29" s="31">
        <v>18108.64</v>
      </c>
      <c r="K29" s="2">
        <v>108.31</v>
      </c>
      <c r="L29" s="10">
        <f t="shared" si="0"/>
        <v>129.6801316275</v>
      </c>
      <c r="M29" s="2">
        <v>110</v>
      </c>
      <c r="N29" s="10">
        <f t="shared" si="1"/>
        <v>19.680131627500003</v>
      </c>
      <c r="O29" s="10">
        <f t="shared" si="2"/>
        <v>209</v>
      </c>
      <c r="P29" s="10">
        <f t="shared" si="3"/>
        <v>49.859219875638708</v>
      </c>
      <c r="Q29" s="10">
        <f t="shared" si="4"/>
        <v>258.8592198756387</v>
      </c>
      <c r="R29" s="37">
        <v>5000</v>
      </c>
      <c r="S29" s="18">
        <f t="shared" si="5"/>
        <v>1099.289219875639</v>
      </c>
    </row>
    <row r="30" spans="1:19">
      <c r="A30" s="15">
        <f t="shared" si="6"/>
        <v>26</v>
      </c>
      <c r="B30" s="16">
        <v>400</v>
      </c>
      <c r="C30" s="1" t="s">
        <v>30</v>
      </c>
      <c r="D30" s="23">
        <v>164891</v>
      </c>
      <c r="E30" s="21">
        <v>23593.81</v>
      </c>
      <c r="F30" s="15">
        <f t="shared" si="7"/>
        <v>26</v>
      </c>
      <c r="G30" s="16">
        <v>400</v>
      </c>
      <c r="H30" s="1" t="s">
        <v>30</v>
      </c>
      <c r="I30" s="22">
        <v>44377</v>
      </c>
      <c r="J30" s="31">
        <v>165488.03</v>
      </c>
      <c r="K30" s="2">
        <v>597.03</v>
      </c>
      <c r="L30" s="10">
        <f t="shared" si="0"/>
        <v>714.82715340750008</v>
      </c>
      <c r="M30" s="2">
        <v>110</v>
      </c>
      <c r="N30" s="10">
        <f t="shared" si="1"/>
        <v>604.82715340750008</v>
      </c>
      <c r="O30" s="10">
        <f t="shared" si="2"/>
        <v>209</v>
      </c>
      <c r="P30" s="10">
        <f t="shared" si="3"/>
        <v>1532.3174966148333</v>
      </c>
      <c r="Q30" s="10">
        <f t="shared" si="4"/>
        <v>1741.3174966148333</v>
      </c>
      <c r="R30" s="37">
        <v>17100</v>
      </c>
      <c r="S30" s="18">
        <f t="shared" si="5"/>
        <v>8235.1274966148339</v>
      </c>
    </row>
    <row r="31" spans="1:19">
      <c r="A31" s="15">
        <f t="shared" si="6"/>
        <v>27</v>
      </c>
      <c r="B31" s="16">
        <v>405</v>
      </c>
      <c r="C31" s="1" t="s">
        <v>31</v>
      </c>
      <c r="D31" s="23">
        <v>6531.6</v>
      </c>
      <c r="E31" s="21">
        <v>1010.94</v>
      </c>
      <c r="F31" s="15">
        <f t="shared" si="7"/>
        <v>27</v>
      </c>
      <c r="G31" s="16">
        <v>405</v>
      </c>
      <c r="H31" s="1" t="s">
        <v>31</v>
      </c>
      <c r="I31" s="22">
        <v>44377</v>
      </c>
      <c r="J31" s="31">
        <v>6650.37</v>
      </c>
      <c r="K31" s="2">
        <v>118.77</v>
      </c>
      <c r="L31" s="10">
        <f t="shared" si="0"/>
        <v>142.20394454250001</v>
      </c>
      <c r="M31" s="2">
        <v>110</v>
      </c>
      <c r="N31" s="10">
        <f t="shared" si="1"/>
        <v>32.203944542500011</v>
      </c>
      <c r="O31" s="10">
        <f t="shared" si="2"/>
        <v>209</v>
      </c>
      <c r="P31" s="10">
        <f t="shared" si="3"/>
        <v>81.588049419532922</v>
      </c>
      <c r="Q31" s="10">
        <f t="shared" si="4"/>
        <v>290.58804941953292</v>
      </c>
      <c r="R31" s="37">
        <v>2000</v>
      </c>
      <c r="S31" s="18">
        <f t="shared" si="5"/>
        <v>-698.47195058046691</v>
      </c>
    </row>
    <row r="32" spans="1:19">
      <c r="A32" s="15">
        <f t="shared" si="6"/>
        <v>28</v>
      </c>
      <c r="B32" s="16">
        <v>41</v>
      </c>
      <c r="C32" s="1" t="s">
        <v>32</v>
      </c>
      <c r="D32" s="23">
        <v>738.89</v>
      </c>
      <c r="E32" s="21">
        <v>89.63</v>
      </c>
      <c r="F32" s="15">
        <f t="shared" si="7"/>
        <v>28</v>
      </c>
      <c r="G32" s="16">
        <v>41</v>
      </c>
      <c r="H32" s="1" t="s">
        <v>32</v>
      </c>
      <c r="I32" s="22">
        <v>44377</v>
      </c>
      <c r="J32" s="31">
        <v>799.77</v>
      </c>
      <c r="K32" s="2">
        <v>60.88</v>
      </c>
      <c r="L32" s="10">
        <f t="shared" si="0"/>
        <v>72.891943620000006</v>
      </c>
      <c r="M32" s="10">
        <f>L32</f>
        <v>72.891943620000006</v>
      </c>
      <c r="N32" s="10">
        <f t="shared" si="1"/>
        <v>0</v>
      </c>
      <c r="O32" s="10">
        <f t="shared" si="2"/>
        <v>138.494692878</v>
      </c>
      <c r="P32" s="10">
        <f t="shared" si="3"/>
        <v>0</v>
      </c>
      <c r="Q32" s="10">
        <f t="shared" si="4"/>
        <v>138.494692878</v>
      </c>
      <c r="R32" s="37"/>
      <c r="S32" s="18">
        <f t="shared" si="5"/>
        <v>228.12469287799999</v>
      </c>
    </row>
    <row r="33" spans="1:19">
      <c r="A33" s="15">
        <f t="shared" si="6"/>
        <v>29</v>
      </c>
      <c r="B33" s="16">
        <v>42</v>
      </c>
      <c r="C33" s="1" t="s">
        <v>33</v>
      </c>
      <c r="D33" s="23">
        <v>725.48</v>
      </c>
      <c r="E33" s="21">
        <v>400.97</v>
      </c>
      <c r="F33" s="15">
        <f t="shared" si="7"/>
        <v>29</v>
      </c>
      <c r="G33" s="16">
        <v>42</v>
      </c>
      <c r="H33" s="1" t="s">
        <v>33</v>
      </c>
      <c r="I33" s="22">
        <v>44377</v>
      </c>
      <c r="J33" s="31">
        <v>816.64</v>
      </c>
      <c r="K33" s="2">
        <v>91.16</v>
      </c>
      <c r="L33" s="10">
        <f t="shared" si="0"/>
        <v>109.14634659000001</v>
      </c>
      <c r="M33" s="10">
        <f t="shared" ref="M33:M34" si="9">L33</f>
        <v>109.14634659000001</v>
      </c>
      <c r="N33" s="10">
        <f t="shared" si="1"/>
        <v>0</v>
      </c>
      <c r="O33" s="10">
        <f t="shared" si="2"/>
        <v>207.37805852100001</v>
      </c>
      <c r="P33" s="10">
        <f t="shared" si="3"/>
        <v>0</v>
      </c>
      <c r="Q33" s="10">
        <f t="shared" si="4"/>
        <v>207.37805852100001</v>
      </c>
      <c r="R33" s="37"/>
      <c r="S33" s="18">
        <f t="shared" si="5"/>
        <v>608.34805852099998</v>
      </c>
    </row>
    <row r="34" spans="1:19">
      <c r="A34" s="15">
        <f t="shared" si="6"/>
        <v>30</v>
      </c>
      <c r="B34" s="16">
        <v>91</v>
      </c>
      <c r="C34" s="1" t="s">
        <v>34</v>
      </c>
      <c r="D34" s="23">
        <v>1157.94</v>
      </c>
      <c r="E34" s="21">
        <v>-93.72</v>
      </c>
      <c r="F34" s="15">
        <f t="shared" si="7"/>
        <v>30</v>
      </c>
      <c r="G34" s="16">
        <v>91</v>
      </c>
      <c r="H34" s="1" t="s">
        <v>34</v>
      </c>
      <c r="I34" s="22">
        <v>44377</v>
      </c>
      <c r="J34" s="31">
        <v>1201.8</v>
      </c>
      <c r="K34" s="2">
        <v>43.86</v>
      </c>
      <c r="L34" s="10">
        <f t="shared" si="0"/>
        <v>52.513808265000002</v>
      </c>
      <c r="M34" s="10">
        <f t="shared" si="9"/>
        <v>52.513808265000002</v>
      </c>
      <c r="N34" s="10">
        <f t="shared" si="1"/>
        <v>0</v>
      </c>
      <c r="O34" s="10">
        <f t="shared" si="2"/>
        <v>99.776235703499992</v>
      </c>
      <c r="P34" s="10">
        <f t="shared" si="3"/>
        <v>0</v>
      </c>
      <c r="Q34" s="10">
        <f t="shared" si="4"/>
        <v>99.776235703499992</v>
      </c>
      <c r="R34" s="37"/>
      <c r="S34" s="18">
        <f t="shared" si="5"/>
        <v>6.0562357034999934</v>
      </c>
    </row>
    <row r="35" spans="1:19">
      <c r="A35" s="15">
        <f t="shared" si="6"/>
        <v>31</v>
      </c>
      <c r="B35" s="16">
        <v>159</v>
      </c>
      <c r="C35" s="1" t="s">
        <v>35</v>
      </c>
      <c r="D35" s="23">
        <v>5.83</v>
      </c>
      <c r="E35" s="21">
        <v>15.71</v>
      </c>
      <c r="F35" s="15">
        <f t="shared" si="7"/>
        <v>31</v>
      </c>
      <c r="G35" s="16">
        <v>159</v>
      </c>
      <c r="H35" s="1" t="s">
        <v>35</v>
      </c>
      <c r="I35" s="22">
        <v>44377</v>
      </c>
      <c r="J35" s="31">
        <v>9.15</v>
      </c>
      <c r="K35" s="2">
        <v>3.32</v>
      </c>
      <c r="L35" s="10">
        <f t="shared" si="0"/>
        <v>3.97505343</v>
      </c>
      <c r="M35" s="10">
        <f>L35</f>
        <v>3.97505343</v>
      </c>
      <c r="N35" s="10">
        <f t="shared" si="1"/>
        <v>0</v>
      </c>
      <c r="O35" s="10">
        <f t="shared" si="2"/>
        <v>7.5526015169999994</v>
      </c>
      <c r="P35" s="10">
        <f t="shared" si="3"/>
        <v>0</v>
      </c>
      <c r="Q35" s="10">
        <f t="shared" si="4"/>
        <v>7.5526015169999994</v>
      </c>
      <c r="R35" s="37"/>
      <c r="S35" s="18">
        <f t="shared" si="5"/>
        <v>23.262601517</v>
      </c>
    </row>
    <row r="36" spans="1:19">
      <c r="A36" s="15">
        <f t="shared" si="6"/>
        <v>32</v>
      </c>
      <c r="B36" s="16">
        <v>88</v>
      </c>
      <c r="C36" s="1" t="s">
        <v>36</v>
      </c>
      <c r="D36" s="23">
        <v>7418.88</v>
      </c>
      <c r="E36" s="21">
        <v>6713</v>
      </c>
      <c r="F36" s="15">
        <f t="shared" si="7"/>
        <v>32</v>
      </c>
      <c r="G36" s="16">
        <v>88</v>
      </c>
      <c r="H36" s="1" t="s">
        <v>36</v>
      </c>
      <c r="I36" s="22">
        <v>44377</v>
      </c>
      <c r="J36" s="31">
        <v>7544.63</v>
      </c>
      <c r="K36" s="2">
        <v>125.75</v>
      </c>
      <c r="L36" s="10">
        <f t="shared" si="0"/>
        <v>150.56113518750001</v>
      </c>
      <c r="M36" s="2">
        <v>110</v>
      </c>
      <c r="N36" s="10">
        <f t="shared" si="1"/>
        <v>40.561135187500014</v>
      </c>
      <c r="O36" s="10">
        <f t="shared" si="2"/>
        <v>209</v>
      </c>
      <c r="P36" s="10">
        <f t="shared" si="3"/>
        <v>102.76082477482754</v>
      </c>
      <c r="Q36" s="10">
        <f t="shared" si="4"/>
        <v>311.76082477482754</v>
      </c>
      <c r="R36" s="37">
        <f>710+5500</f>
        <v>6210</v>
      </c>
      <c r="S36" s="18">
        <f t="shared" si="5"/>
        <v>814.7608247748276</v>
      </c>
    </row>
    <row r="37" spans="1:19">
      <c r="A37" s="15">
        <f t="shared" si="6"/>
        <v>33</v>
      </c>
      <c r="B37" s="16">
        <v>89</v>
      </c>
      <c r="C37" s="1" t="s">
        <v>37</v>
      </c>
      <c r="D37" s="23">
        <v>6.16</v>
      </c>
      <c r="E37" s="21">
        <v>21.07</v>
      </c>
      <c r="F37" s="15">
        <f t="shared" si="7"/>
        <v>33</v>
      </c>
      <c r="G37" s="16">
        <v>89</v>
      </c>
      <c r="H37" s="1" t="s">
        <v>37</v>
      </c>
      <c r="I37" s="22">
        <v>44377</v>
      </c>
      <c r="J37" s="31">
        <v>18.66</v>
      </c>
      <c r="K37" s="2">
        <v>12.5</v>
      </c>
      <c r="L37" s="10">
        <f t="shared" si="0"/>
        <v>14.966315625000002</v>
      </c>
      <c r="M37" s="10">
        <f>L37</f>
        <v>14.966315625000002</v>
      </c>
      <c r="N37" s="10">
        <f t="shared" si="1"/>
        <v>0</v>
      </c>
      <c r="O37" s="10">
        <f t="shared" si="2"/>
        <v>28.435999687500001</v>
      </c>
      <c r="P37" s="10">
        <f t="shared" si="3"/>
        <v>0</v>
      </c>
      <c r="Q37" s="10">
        <f t="shared" si="4"/>
        <v>28.435999687500001</v>
      </c>
      <c r="R37" s="37"/>
      <c r="S37" s="18">
        <f t="shared" si="5"/>
        <v>49.505999687500001</v>
      </c>
    </row>
    <row r="38" spans="1:19">
      <c r="A38" s="15">
        <f t="shared" si="6"/>
        <v>34</v>
      </c>
      <c r="B38" s="16">
        <v>349</v>
      </c>
      <c r="C38" s="1" t="s">
        <v>38</v>
      </c>
      <c r="D38" s="23">
        <v>7305.6900000000005</v>
      </c>
      <c r="E38" s="21">
        <v>1.7</v>
      </c>
      <c r="F38" s="15">
        <f t="shared" si="7"/>
        <v>34</v>
      </c>
      <c r="G38" s="16">
        <v>349</v>
      </c>
      <c r="H38" s="1" t="s">
        <v>38</v>
      </c>
      <c r="I38" s="22">
        <v>44377</v>
      </c>
      <c r="J38" s="31">
        <v>7311.99</v>
      </c>
      <c r="K38" s="2">
        <v>6.3</v>
      </c>
      <c r="L38" s="10">
        <f t="shared" si="0"/>
        <v>7.5430230750000007</v>
      </c>
      <c r="M38" s="10">
        <f t="shared" ref="M38:M43" si="10">L38</f>
        <v>7.5430230750000007</v>
      </c>
      <c r="N38" s="10">
        <f t="shared" si="1"/>
        <v>0</v>
      </c>
      <c r="O38" s="10">
        <f t="shared" si="2"/>
        <v>14.3317438425</v>
      </c>
      <c r="P38" s="10">
        <f t="shared" si="3"/>
        <v>0</v>
      </c>
      <c r="Q38" s="10">
        <f t="shared" si="4"/>
        <v>14.3317438425</v>
      </c>
      <c r="R38" s="37"/>
      <c r="S38" s="18">
        <f t="shared" si="5"/>
        <v>16.031743842499999</v>
      </c>
    </row>
    <row r="39" spans="1:19">
      <c r="A39" s="15">
        <f t="shared" si="6"/>
        <v>35</v>
      </c>
      <c r="B39" s="16">
        <v>356</v>
      </c>
      <c r="C39" s="1" t="s">
        <v>39</v>
      </c>
      <c r="D39" s="23">
        <v>1598.66</v>
      </c>
      <c r="E39" s="21">
        <v>16.78</v>
      </c>
      <c r="F39" s="15">
        <f t="shared" si="7"/>
        <v>35</v>
      </c>
      <c r="G39" s="16">
        <v>356</v>
      </c>
      <c r="H39" s="1" t="s">
        <v>39</v>
      </c>
      <c r="I39" s="22">
        <v>44377</v>
      </c>
      <c r="J39" s="31">
        <v>1626.86</v>
      </c>
      <c r="K39" s="2">
        <v>28.2</v>
      </c>
      <c r="L39" s="10">
        <f t="shared" si="0"/>
        <v>33.764008050000001</v>
      </c>
      <c r="M39" s="10">
        <f t="shared" si="10"/>
        <v>33.764008050000001</v>
      </c>
      <c r="N39" s="10">
        <f t="shared" si="1"/>
        <v>0</v>
      </c>
      <c r="O39" s="10">
        <f t="shared" si="2"/>
        <v>64.151615294999999</v>
      </c>
      <c r="P39" s="10">
        <f t="shared" si="3"/>
        <v>0</v>
      </c>
      <c r="Q39" s="10">
        <f t="shared" si="4"/>
        <v>64.151615294999999</v>
      </c>
      <c r="R39" s="37"/>
      <c r="S39" s="18">
        <f t="shared" si="5"/>
        <v>80.931615295</v>
      </c>
    </row>
    <row r="40" spans="1:19">
      <c r="A40" s="15">
        <f t="shared" si="6"/>
        <v>36</v>
      </c>
      <c r="B40" s="16">
        <v>5</v>
      </c>
      <c r="C40" s="1" t="s">
        <v>40</v>
      </c>
      <c r="D40" s="23">
        <v>578.56000000000006</v>
      </c>
      <c r="E40" s="21">
        <v>0</v>
      </c>
      <c r="F40" s="15">
        <f t="shared" si="7"/>
        <v>36</v>
      </c>
      <c r="G40" s="16">
        <v>5</v>
      </c>
      <c r="H40" s="1" t="s">
        <v>40</v>
      </c>
      <c r="I40" s="22">
        <v>44377</v>
      </c>
      <c r="J40" s="31">
        <v>580.33000000000004</v>
      </c>
      <c r="K40" s="2">
        <v>1.77</v>
      </c>
      <c r="L40" s="10">
        <f t="shared" si="0"/>
        <v>2.1192302925000002</v>
      </c>
      <c r="M40" s="10">
        <f t="shared" si="10"/>
        <v>2.1192302925000002</v>
      </c>
      <c r="N40" s="10">
        <f t="shared" si="1"/>
        <v>0</v>
      </c>
      <c r="O40" s="10">
        <f t="shared" si="2"/>
        <v>4.0265375557500001</v>
      </c>
      <c r="P40" s="10">
        <f t="shared" si="3"/>
        <v>0</v>
      </c>
      <c r="Q40" s="10">
        <f t="shared" si="4"/>
        <v>4.0265375557500001</v>
      </c>
      <c r="R40" s="37"/>
      <c r="S40" s="18">
        <f t="shared" si="5"/>
        <v>4.0265375557500001</v>
      </c>
    </row>
    <row r="41" spans="1:19">
      <c r="A41" s="15">
        <f t="shared" si="6"/>
        <v>37</v>
      </c>
      <c r="B41" s="16">
        <v>50</v>
      </c>
      <c r="C41" s="1" t="s">
        <v>41</v>
      </c>
      <c r="D41" s="23">
        <v>51.870000000000005</v>
      </c>
      <c r="E41" s="21">
        <v>0.02</v>
      </c>
      <c r="F41" s="15">
        <f t="shared" si="7"/>
        <v>37</v>
      </c>
      <c r="G41" s="16">
        <v>50</v>
      </c>
      <c r="H41" s="1" t="s">
        <v>41</v>
      </c>
      <c r="I41" s="22">
        <v>44377</v>
      </c>
      <c r="J41" s="31">
        <v>51.87</v>
      </c>
      <c r="K41" s="2">
        <v>0</v>
      </c>
      <c r="L41" s="10">
        <f t="shared" si="0"/>
        <v>0</v>
      </c>
      <c r="M41" s="10">
        <f t="shared" si="10"/>
        <v>0</v>
      </c>
      <c r="N41" s="10">
        <f t="shared" si="1"/>
        <v>0</v>
      </c>
      <c r="O41" s="10">
        <f t="shared" si="2"/>
        <v>0</v>
      </c>
      <c r="P41" s="10">
        <f t="shared" si="3"/>
        <v>0</v>
      </c>
      <c r="Q41" s="10">
        <f t="shared" si="4"/>
        <v>0</v>
      </c>
      <c r="R41" s="37"/>
      <c r="S41" s="18">
        <f t="shared" si="5"/>
        <v>0.02</v>
      </c>
    </row>
    <row r="42" spans="1:19">
      <c r="A42" s="15">
        <f t="shared" si="6"/>
        <v>38</v>
      </c>
      <c r="B42" s="16">
        <v>53</v>
      </c>
      <c r="C42" s="1" t="s">
        <v>42</v>
      </c>
      <c r="D42" s="23">
        <v>1126.7</v>
      </c>
      <c r="E42" s="21">
        <v>0.08</v>
      </c>
      <c r="F42" s="15">
        <f t="shared" si="7"/>
        <v>38</v>
      </c>
      <c r="G42" s="16">
        <v>53</v>
      </c>
      <c r="H42" s="1" t="s">
        <v>42</v>
      </c>
      <c r="I42" s="22">
        <v>44377</v>
      </c>
      <c r="J42" s="31">
        <v>1126.71</v>
      </c>
      <c r="K42" s="2">
        <v>0.01</v>
      </c>
      <c r="L42" s="10">
        <f t="shared" si="0"/>
        <v>1.1973052500000001E-2</v>
      </c>
      <c r="M42" s="10">
        <f t="shared" si="10"/>
        <v>1.1973052500000001E-2</v>
      </c>
      <c r="N42" s="10">
        <f t="shared" si="1"/>
        <v>0</v>
      </c>
      <c r="O42" s="10">
        <f t="shared" si="2"/>
        <v>2.274879975E-2</v>
      </c>
      <c r="P42" s="10">
        <f t="shared" si="3"/>
        <v>0</v>
      </c>
      <c r="Q42" s="10">
        <f t="shared" si="4"/>
        <v>2.274879975E-2</v>
      </c>
      <c r="R42" s="37"/>
      <c r="S42" s="18">
        <f t="shared" si="5"/>
        <v>0.10274879975000001</v>
      </c>
    </row>
    <row r="43" spans="1:19">
      <c r="A43" s="15">
        <f t="shared" si="6"/>
        <v>39</v>
      </c>
      <c r="B43" s="16">
        <v>362</v>
      </c>
      <c r="C43" s="1" t="s">
        <v>43</v>
      </c>
      <c r="D43" s="23"/>
      <c r="E43" s="21"/>
      <c r="F43" s="15">
        <f t="shared" si="7"/>
        <v>39</v>
      </c>
      <c r="G43" s="16">
        <v>362</v>
      </c>
      <c r="H43" s="1" t="s">
        <v>43</v>
      </c>
      <c r="I43" s="22">
        <v>44377</v>
      </c>
      <c r="J43" s="33">
        <v>4.6100000000000003</v>
      </c>
      <c r="K43" s="2">
        <v>4.6100000000000003</v>
      </c>
      <c r="L43" s="10">
        <f t="shared" si="0"/>
        <v>5.5195772025000007</v>
      </c>
      <c r="M43" s="10">
        <f t="shared" si="10"/>
        <v>5.5195772025000007</v>
      </c>
      <c r="N43" s="10">
        <f t="shared" si="1"/>
        <v>0</v>
      </c>
      <c r="O43" s="10">
        <f t="shared" si="2"/>
        <v>10.487196684750002</v>
      </c>
      <c r="P43" s="10">
        <f t="shared" si="3"/>
        <v>0</v>
      </c>
      <c r="Q43" s="10">
        <f t="shared" si="4"/>
        <v>10.487196684750002</v>
      </c>
      <c r="R43" s="37"/>
      <c r="S43" s="18">
        <f t="shared" si="5"/>
        <v>10.487196684750002</v>
      </c>
    </row>
    <row r="44" spans="1:19">
      <c r="A44" s="15"/>
      <c r="B44" s="16"/>
      <c r="C44" s="4" t="s">
        <v>44</v>
      </c>
      <c r="D44" s="25">
        <v>530202.77999999991</v>
      </c>
      <c r="E44" s="21">
        <f>SUM(E5:E43)</f>
        <v>55156.679999999993</v>
      </c>
      <c r="F44" s="15"/>
      <c r="G44" s="16"/>
      <c r="H44" s="4" t="s">
        <v>44</v>
      </c>
      <c r="I44" s="4"/>
      <c r="J44" s="34">
        <f>SUM(J5:J43)</f>
        <v>534738.99999999988</v>
      </c>
      <c r="K44" s="5">
        <f>SUM(K5:K43)</f>
        <v>4677.17</v>
      </c>
      <c r="L44" s="39">
        <f>SUM(L5:L43)</f>
        <v>5600.0001961425005</v>
      </c>
      <c r="M44" s="39">
        <v>2389.1921459999999</v>
      </c>
      <c r="N44" s="40">
        <v>3210.8078540000001</v>
      </c>
      <c r="O44" s="40">
        <f>SUM(O5:O43)</f>
        <v>4717.897788798251</v>
      </c>
      <c r="P44" s="40">
        <f>SUM(P5:P43)</f>
        <v>7896.5939232575292</v>
      </c>
      <c r="Q44" s="44">
        <f>SUM(Q5:Q43)</f>
        <v>12614.491712055777</v>
      </c>
      <c r="R44" s="38">
        <f>SUM(R5:R42)</f>
        <v>46141.82</v>
      </c>
      <c r="S44" s="18">
        <f>SUM(S5:S43)</f>
        <v>21629.351712055774</v>
      </c>
    </row>
    <row r="45" spans="1:19" ht="30">
      <c r="H45" s="7" t="s">
        <v>45</v>
      </c>
      <c r="I45" s="7"/>
      <c r="J45" s="7"/>
      <c r="K45" s="8"/>
      <c r="L45" s="6">
        <v>17080</v>
      </c>
      <c r="M45" s="8"/>
      <c r="N45" s="8"/>
      <c r="O45" s="8"/>
      <c r="P45" s="43"/>
      <c r="Q45" s="48">
        <f>Q44+S46</f>
        <v>17080.011712055777</v>
      </c>
      <c r="R45" s="9"/>
      <c r="S45" s="17"/>
    </row>
    <row r="46" spans="1:19" ht="20.25" customHeight="1">
      <c r="E46" s="49"/>
      <c r="H46" s="51" t="s">
        <v>46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47">
        <v>4465.5200000000004</v>
      </c>
    </row>
    <row r="47" spans="1:19" ht="28.5" customHeight="1">
      <c r="N47" s="45"/>
      <c r="O47" s="45"/>
      <c r="P47" s="45"/>
      <c r="Q47" s="46"/>
    </row>
    <row r="48" spans="1:19">
      <c r="P48" s="42"/>
    </row>
    <row r="49" spans="16:16">
      <c r="P49" s="42"/>
    </row>
    <row r="51" spans="16:16">
      <c r="P51" s="42"/>
    </row>
  </sheetData>
  <mergeCells count="4">
    <mergeCell ref="A3:E3"/>
    <mergeCell ref="F3:S3"/>
    <mergeCell ref="H46:R46"/>
    <mergeCell ref="G2:S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2021-08-19T14:46:15Z</dcterms:modified>
</cp:coreProperties>
</file>