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4805" windowHeight="7980" tabRatio="581" firstSheet="1" activeTab="1"/>
  </bookViews>
  <sheets>
    <sheet name="декабрь 2019" sheetId="42" r:id="rId1"/>
    <sheet name="окт 2020" sheetId="53" r:id="rId2"/>
  </sheets>
  <definedNames>
    <definedName name="_xlnm.Print_Area" localSheetId="0">'декабрь 2019'!$A$1:$JT$167</definedName>
    <definedName name="_xlnm.Print_Area" localSheetId="1">'окт 2020'!$IO$1:$JM$184</definedName>
  </definedNames>
  <calcPr calcId="162913"/>
</workbook>
</file>

<file path=xl/calcChain.xml><?xml version="1.0" encoding="utf-8"?>
<calcChain xmlns="http://schemas.openxmlformats.org/spreadsheetml/2006/main">
  <c r="IO184" i="53" l="1"/>
  <c r="IP184" i="53"/>
  <c r="IQ184" i="53"/>
  <c r="IR184" i="53"/>
  <c r="IS184" i="53"/>
  <c r="IT184" i="53"/>
  <c r="IU184" i="53"/>
  <c r="IV184" i="53"/>
  <c r="IW184" i="53"/>
  <c r="IX184" i="53"/>
  <c r="IY184" i="53"/>
  <c r="IZ184" i="53"/>
  <c r="JA184" i="53"/>
  <c r="JB184" i="53"/>
  <c r="JC184" i="53"/>
  <c r="JD184" i="53"/>
  <c r="JE184" i="53"/>
  <c r="JF184" i="53"/>
  <c r="JG184" i="53"/>
  <c r="JH184" i="53"/>
  <c r="JI184" i="53"/>
  <c r="JJ184" i="53"/>
  <c r="JK184" i="53"/>
  <c r="JL184" i="53"/>
  <c r="JM184" i="53"/>
  <c r="IS182" i="53"/>
  <c r="IQ11" i="53" l="1"/>
  <c r="IR6" i="53" l="1"/>
  <c r="IQ6" i="53"/>
  <c r="IT6" i="53" s="1"/>
  <c r="IQ2" i="53"/>
  <c r="IY183" i="53"/>
  <c r="IU182" i="53"/>
  <c r="IV182" i="53"/>
  <c r="IW182" i="53"/>
  <c r="IX182" i="53"/>
  <c r="IY182" i="53"/>
  <c r="IT182" i="53"/>
  <c r="JI183" i="53"/>
  <c r="JC183" i="53"/>
  <c r="E44" i="53"/>
  <c r="IZ183" i="53" s="1"/>
  <c r="E31" i="53"/>
  <c r="D18" i="53"/>
  <c r="D17" i="53"/>
  <c r="IN184" i="53"/>
  <c r="IM184" i="53"/>
  <c r="IL184" i="53"/>
  <c r="IK184" i="53"/>
  <c r="IJ184" i="53"/>
  <c r="II184" i="53"/>
  <c r="IH184" i="53"/>
  <c r="IG184" i="53"/>
  <c r="IF184" i="53"/>
  <c r="IE184" i="53"/>
  <c r="ID184" i="53"/>
  <c r="IC184" i="53"/>
  <c r="IB184" i="53"/>
  <c r="IA184" i="53"/>
  <c r="HZ184" i="53"/>
  <c r="HY184" i="53"/>
  <c r="HX184" i="53"/>
  <c r="HW184" i="53"/>
  <c r="HV184" i="53"/>
  <c r="HU184" i="53"/>
  <c r="HT184" i="53"/>
  <c r="HS184" i="53"/>
  <c r="HR184" i="53"/>
  <c r="HQ184" i="53"/>
  <c r="HP184" i="53"/>
  <c r="HO184" i="53"/>
  <c r="HN184" i="53"/>
  <c r="HM184" i="53"/>
  <c r="HL184" i="53"/>
  <c r="HK184" i="53"/>
  <c r="HJ184" i="53"/>
  <c r="HI184" i="53"/>
  <c r="HH184" i="53"/>
  <c r="HG184" i="53"/>
  <c r="HF184" i="53"/>
  <c r="HE184" i="53"/>
  <c r="HD184" i="53"/>
  <c r="HC184" i="53"/>
  <c r="HB184" i="53"/>
  <c r="HA184" i="53"/>
  <c r="GZ184" i="53"/>
  <c r="GY184" i="53"/>
  <c r="GX184" i="53"/>
  <c r="GW184" i="53"/>
  <c r="GV184" i="53"/>
  <c r="GU184" i="53"/>
  <c r="GT184" i="53"/>
  <c r="GS184" i="53"/>
  <c r="GR184" i="53"/>
  <c r="GQ184" i="53"/>
  <c r="GP184" i="53"/>
  <c r="GO184" i="53"/>
  <c r="GN184" i="53"/>
  <c r="GM184" i="53"/>
  <c r="GL184" i="53"/>
  <c r="GJ184" i="53"/>
  <c r="GI184" i="53"/>
  <c r="GH184" i="53"/>
  <c r="GG184" i="53"/>
  <c r="GF184" i="53"/>
  <c r="GE184" i="53"/>
  <c r="GD184" i="53"/>
  <c r="GC184" i="53"/>
  <c r="GB184" i="53"/>
  <c r="GA184" i="53"/>
  <c r="FZ184" i="53"/>
  <c r="FY184" i="53"/>
  <c r="FX184" i="53"/>
  <c r="FW184" i="53"/>
  <c r="FV184" i="53"/>
  <c r="FU184" i="53"/>
  <c r="FT184" i="53"/>
  <c r="FS184" i="53"/>
  <c r="FR184" i="53"/>
  <c r="FQ184" i="53"/>
  <c r="FP184" i="53"/>
  <c r="FO184" i="53"/>
  <c r="FN184" i="53"/>
  <c r="FM184" i="53"/>
  <c r="FL184" i="53"/>
  <c r="FK184" i="53"/>
  <c r="FJ184" i="53"/>
  <c r="FI184" i="53"/>
  <c r="FH184" i="53"/>
  <c r="FG184" i="53"/>
  <c r="FF184" i="53"/>
  <c r="FE184" i="53"/>
  <c r="FD184" i="53"/>
  <c r="FC184" i="53"/>
  <c r="FB184" i="53"/>
  <c r="FA184" i="53"/>
  <c r="EZ184" i="53"/>
  <c r="EY184" i="53"/>
  <c r="EX184" i="53"/>
  <c r="EW184" i="53"/>
  <c r="EV184" i="53"/>
  <c r="EU184" i="53"/>
  <c r="ET184" i="53"/>
  <c r="ES184" i="53"/>
  <c r="ER184" i="53"/>
  <c r="EQ184" i="53"/>
  <c r="EP184" i="53"/>
  <c r="EO184" i="53"/>
  <c r="EN184" i="53"/>
  <c r="EM184" i="53"/>
  <c r="EL184" i="53"/>
  <c r="EK184" i="53"/>
  <c r="EJ184" i="53"/>
  <c r="EI184" i="53"/>
  <c r="EH184" i="53"/>
  <c r="EG184" i="53"/>
  <c r="EF184" i="53"/>
  <c r="EE184" i="53"/>
  <c r="ED184" i="53"/>
  <c r="EC184" i="53"/>
  <c r="EB184" i="53"/>
  <c r="EA184" i="53"/>
  <c r="DZ184" i="53"/>
  <c r="DY184" i="53"/>
  <c r="DX184" i="53"/>
  <c r="DW184" i="53"/>
  <c r="DV184" i="53"/>
  <c r="DU184" i="53"/>
  <c r="DT184" i="53"/>
  <c r="DS184" i="53"/>
  <c r="DR184" i="53"/>
  <c r="DQ184" i="53"/>
  <c r="DO184" i="53"/>
  <c r="DN184" i="53"/>
  <c r="DM184" i="53"/>
  <c r="DL184" i="53"/>
  <c r="DK184" i="53"/>
  <c r="DJ184" i="53"/>
  <c r="DI184" i="53"/>
  <c r="DH184" i="53"/>
  <c r="DG184" i="53"/>
  <c r="DF184" i="53"/>
  <c r="DE184" i="53"/>
  <c r="DD184" i="53"/>
  <c r="DC184" i="53"/>
  <c r="DB184" i="53"/>
  <c r="DA184" i="53"/>
  <c r="CZ184" i="53"/>
  <c r="CY184" i="53"/>
  <c r="CX184" i="53"/>
  <c r="CW184" i="53"/>
  <c r="CV184" i="53"/>
  <c r="CU184" i="53"/>
  <c r="CT184" i="53"/>
  <c r="CS184" i="53"/>
  <c r="CR184" i="53"/>
  <c r="CQ184" i="53"/>
  <c r="CP184" i="53"/>
  <c r="CG184" i="53"/>
  <c r="CF184" i="53"/>
  <c r="CE184" i="53"/>
  <c r="CD184" i="53"/>
  <c r="CC184" i="53"/>
  <c r="CB184" i="53"/>
  <c r="CA184" i="53"/>
  <c r="BZ184" i="53"/>
  <c r="BY184" i="53"/>
  <c r="BX184" i="53"/>
  <c r="BW184" i="53"/>
  <c r="BV184" i="53"/>
  <c r="BU184" i="53"/>
  <c r="BT184" i="53"/>
  <c r="BS184" i="53"/>
  <c r="BR184" i="53"/>
  <c r="BQ184" i="53"/>
  <c r="BP184" i="53"/>
  <c r="BO184" i="53"/>
  <c r="BN184" i="53"/>
  <c r="BM184" i="53"/>
  <c r="BL184" i="53"/>
  <c r="BK184" i="53"/>
  <c r="BJ184" i="53"/>
  <c r="BI184" i="53"/>
  <c r="BH184" i="53"/>
  <c r="BG184" i="53"/>
  <c r="BF184" i="53"/>
  <c r="BE184" i="53"/>
  <c r="BD184" i="53"/>
  <c r="BC184" i="53"/>
  <c r="BB184" i="53"/>
  <c r="BA184" i="53"/>
  <c r="AZ184" i="53"/>
  <c r="AY184" i="53"/>
  <c r="AX184" i="53"/>
  <c r="AW184" i="53"/>
  <c r="AV184" i="53"/>
  <c r="AU184" i="53"/>
  <c r="AT184" i="53"/>
  <c r="AS184" i="53"/>
  <c r="AR184" i="53"/>
  <c r="AQ184" i="53"/>
  <c r="AP184" i="53"/>
  <c r="AO184" i="53"/>
  <c r="AN184" i="53"/>
  <c r="AM184" i="53"/>
  <c r="AL184" i="53"/>
  <c r="AK184" i="53"/>
  <c r="AJ184" i="53"/>
  <c r="AI184" i="53"/>
  <c r="AH184" i="53"/>
  <c r="AG184" i="53"/>
  <c r="AF184" i="53"/>
  <c r="AE184" i="53"/>
  <c r="AD184" i="53"/>
  <c r="AC184" i="53"/>
  <c r="AB184" i="53"/>
  <c r="AA184" i="53"/>
  <c r="IJ183" i="53"/>
  <c r="HK183" i="53"/>
  <c r="HA183" i="53"/>
  <c r="GL183" i="53"/>
  <c r="GB183" i="53"/>
  <c r="FM183" i="53"/>
  <c r="EF183" i="53"/>
  <c r="DL183" i="53"/>
  <c r="DJ183" i="53"/>
  <c r="DF183" i="53"/>
  <c r="BJ183" i="53"/>
  <c r="AT183" i="53"/>
  <c r="HY182" i="53"/>
  <c r="HX182" i="53"/>
  <c r="HV182" i="53"/>
  <c r="HU182" i="53"/>
  <c r="HT182" i="53"/>
  <c r="HH182" i="53"/>
  <c r="HF182" i="53"/>
  <c r="HA182" i="53"/>
  <c r="GU182" i="53"/>
  <c r="GI182" i="53"/>
  <c r="GG182" i="53"/>
  <c r="FW182" i="53"/>
  <c r="FV182" i="53"/>
  <c r="FK182" i="53"/>
  <c r="FC182" i="53"/>
  <c r="FB182" i="53"/>
  <c r="FA182" i="53"/>
  <c r="EZ182" i="53"/>
  <c r="EY182" i="53"/>
  <c r="EF182" i="53"/>
  <c r="EE182" i="53"/>
  <c r="ED182" i="53"/>
  <c r="EC182" i="53"/>
  <c r="EB182" i="53"/>
  <c r="EA182" i="53"/>
  <c r="DZ182" i="53"/>
  <c r="DF182" i="53"/>
  <c r="DE182" i="53"/>
  <c r="DD182" i="53"/>
  <c r="DC182" i="53"/>
  <c r="DB182" i="53"/>
  <c r="DA182" i="53"/>
  <c r="CZ182" i="53"/>
  <c r="CG182" i="53"/>
  <c r="CF182" i="53"/>
  <c r="CE182" i="53"/>
  <c r="CD182" i="53"/>
  <c r="CC182" i="53"/>
  <c r="CB182" i="53"/>
  <c r="BJ182" i="53"/>
  <c r="BI182" i="53"/>
  <c r="BH182" i="53"/>
  <c r="BG182" i="53"/>
  <c r="BF182" i="53"/>
  <c r="BE182" i="53"/>
  <c r="BD182" i="53"/>
  <c r="AR182" i="53"/>
  <c r="AJ182" i="53"/>
  <c r="AI182" i="53"/>
  <c r="AH182" i="53"/>
  <c r="AG182" i="53"/>
  <c r="AF182" i="53"/>
  <c r="AE182" i="53"/>
  <c r="HZ181" i="53"/>
  <c r="IA181" i="53" s="1"/>
  <c r="HW181" i="53"/>
  <c r="HW182" i="53" s="1"/>
  <c r="HZ180" i="53"/>
  <c r="IA180" i="53" s="1"/>
  <c r="GB180" i="53"/>
  <c r="HB180" i="53" s="1"/>
  <c r="FD180" i="53"/>
  <c r="FE180" i="53" s="1"/>
  <c r="HZ179" i="53"/>
  <c r="IZ179" i="53" s="1"/>
  <c r="GB179" i="53"/>
  <c r="FD179" i="53"/>
  <c r="FE179" i="53" s="1"/>
  <c r="HZ178" i="53"/>
  <c r="IA178" i="53" s="1"/>
  <c r="GB178" i="53"/>
  <c r="HB178" i="53" s="1"/>
  <c r="FD178" i="53"/>
  <c r="HZ177" i="53"/>
  <c r="IA177" i="53" s="1"/>
  <c r="GB177" i="53"/>
  <c r="FD177" i="53"/>
  <c r="FE177" i="53" s="1"/>
  <c r="HZ176" i="53"/>
  <c r="IA176" i="53" s="1"/>
  <c r="HB176" i="53"/>
  <c r="GB176" i="53"/>
  <c r="FD176" i="53"/>
  <c r="HZ175" i="53"/>
  <c r="IA175" i="53" s="1"/>
  <c r="GB175" i="53"/>
  <c r="FD175" i="53"/>
  <c r="FE175" i="53" s="1"/>
  <c r="IA174" i="53"/>
  <c r="HZ174" i="53"/>
  <c r="IZ174" i="53" s="1"/>
  <c r="GC174" i="53"/>
  <c r="GB174" i="53"/>
  <c r="HB174" i="53" s="1"/>
  <c r="FD174" i="53"/>
  <c r="FE174" i="53" s="1"/>
  <c r="HZ173" i="53"/>
  <c r="IZ173" i="53" s="1"/>
  <c r="GB173" i="53"/>
  <c r="FD173" i="53"/>
  <c r="FE173" i="53" s="1"/>
  <c r="HZ172" i="53"/>
  <c r="IA172" i="53" s="1"/>
  <c r="GB172" i="53"/>
  <c r="HB172" i="53" s="1"/>
  <c r="FD172" i="53"/>
  <c r="FE172" i="53" s="1"/>
  <c r="IA171" i="53"/>
  <c r="HZ171" i="53"/>
  <c r="IZ171" i="53" s="1"/>
  <c r="GB171" i="53"/>
  <c r="FD171" i="53"/>
  <c r="FE171" i="53" s="1"/>
  <c r="HZ170" i="53"/>
  <c r="IA170" i="53" s="1"/>
  <c r="GB170" i="53"/>
  <c r="HB170" i="53" s="1"/>
  <c r="FD170" i="53"/>
  <c r="FE170" i="53" s="1"/>
  <c r="HZ169" i="53"/>
  <c r="IA169" i="53" s="1"/>
  <c r="GB169" i="53"/>
  <c r="FD169" i="53"/>
  <c r="FE169" i="53" s="1"/>
  <c r="HZ168" i="53"/>
  <c r="IA168" i="53" s="1"/>
  <c r="GB168" i="53"/>
  <c r="HB168" i="53" s="1"/>
  <c r="FD168" i="53"/>
  <c r="FE168" i="53" s="1"/>
  <c r="HZ167" i="53"/>
  <c r="IA167" i="53" s="1"/>
  <c r="GB167" i="53"/>
  <c r="FD167" i="53"/>
  <c r="FE167" i="53" s="1"/>
  <c r="HZ166" i="53"/>
  <c r="IA166" i="53" s="1"/>
  <c r="GB166" i="53"/>
  <c r="HB166" i="53" s="1"/>
  <c r="FD166" i="53"/>
  <c r="FE166" i="53" s="1"/>
  <c r="HZ165" i="53"/>
  <c r="IA165" i="53" s="1"/>
  <c r="GB165" i="53"/>
  <c r="HB165" i="53" s="1"/>
  <c r="FD165" i="53"/>
  <c r="FE165" i="53" s="1"/>
  <c r="EG165" i="53"/>
  <c r="DG165" i="53"/>
  <c r="AK165" i="53"/>
  <c r="AL165" i="53" s="1"/>
  <c r="HZ164" i="53"/>
  <c r="IA164" i="53" s="1"/>
  <c r="GB164" i="53"/>
  <c r="HB164" i="53" s="1"/>
  <c r="FD164" i="53"/>
  <c r="FE164" i="53" s="1"/>
  <c r="EG164" i="53"/>
  <c r="DG164" i="53"/>
  <c r="AK164" i="53"/>
  <c r="AL164" i="53" s="1"/>
  <c r="HZ163" i="53"/>
  <c r="IA163" i="53" s="1"/>
  <c r="GB163" i="53"/>
  <c r="HB163" i="53" s="1"/>
  <c r="FE163" i="53"/>
  <c r="FD163" i="53"/>
  <c r="EG163" i="53"/>
  <c r="DG163" i="53"/>
  <c r="AK163" i="53"/>
  <c r="HZ162" i="53"/>
  <c r="IA162" i="53" s="1"/>
  <c r="GB162" i="53"/>
  <c r="HB162" i="53" s="1"/>
  <c r="FE162" i="53"/>
  <c r="FD162" i="53"/>
  <c r="EG162" i="53"/>
  <c r="DG162" i="53"/>
  <c r="AK162" i="53"/>
  <c r="BK162" i="53" s="1"/>
  <c r="HZ161" i="53"/>
  <c r="IZ161" i="53" s="1"/>
  <c r="GB161" i="53"/>
  <c r="HB161" i="53" s="1"/>
  <c r="FE161" i="53"/>
  <c r="FD161" i="53"/>
  <c r="EG161" i="53"/>
  <c r="DG161" i="53"/>
  <c r="AK161" i="53"/>
  <c r="BK161" i="53" s="1"/>
  <c r="HZ160" i="53"/>
  <c r="IA160" i="53" s="1"/>
  <c r="GB160" i="53"/>
  <c r="HB160" i="53" s="1"/>
  <c r="FD160" i="53"/>
  <c r="FE160" i="53" s="1"/>
  <c r="EG160" i="53"/>
  <c r="DG160" i="53"/>
  <c r="AK160" i="53"/>
  <c r="BK160" i="53" s="1"/>
  <c r="HZ159" i="53"/>
  <c r="IA159" i="53" s="1"/>
  <c r="GB159" i="53"/>
  <c r="FD159" i="53"/>
  <c r="FE159" i="53" s="1"/>
  <c r="EG159" i="53"/>
  <c r="DG159" i="53"/>
  <c r="AK159" i="53"/>
  <c r="BK159" i="53" s="1"/>
  <c r="HZ158" i="53"/>
  <c r="IA158" i="53" s="1"/>
  <c r="GB158" i="53"/>
  <c r="FD158" i="53"/>
  <c r="FE158" i="53" s="1"/>
  <c r="EG158" i="53"/>
  <c r="DG158" i="53"/>
  <c r="AK158" i="53"/>
  <c r="HZ157" i="53"/>
  <c r="IA157" i="53" s="1"/>
  <c r="GB157" i="53"/>
  <c r="FD157" i="53"/>
  <c r="FE157" i="53" s="1"/>
  <c r="EG157" i="53"/>
  <c r="DG157" i="53"/>
  <c r="AK157" i="53"/>
  <c r="BK157" i="53" s="1"/>
  <c r="HZ156" i="53"/>
  <c r="IA156" i="53" s="1"/>
  <c r="HB156" i="53"/>
  <c r="GB156" i="53"/>
  <c r="FD156" i="53"/>
  <c r="FE156" i="53" s="1"/>
  <c r="EG156" i="53"/>
  <c r="DG156" i="53"/>
  <c r="AK156" i="53"/>
  <c r="HZ155" i="53"/>
  <c r="IA155" i="53" s="1"/>
  <c r="HB155" i="53"/>
  <c r="GB155" i="53"/>
  <c r="GC155" i="53" s="1"/>
  <c r="FD155" i="53"/>
  <c r="FE155" i="53" s="1"/>
  <c r="EG155" i="53"/>
  <c r="DG155" i="53"/>
  <c r="AK155" i="53"/>
  <c r="BK155" i="53" s="1"/>
  <c r="HZ154" i="53"/>
  <c r="IA154" i="53" s="1"/>
  <c r="GB154" i="53"/>
  <c r="HB154" i="53" s="1"/>
  <c r="FD154" i="53"/>
  <c r="FE154" i="53" s="1"/>
  <c r="EG154" i="53"/>
  <c r="DG154" i="53"/>
  <c r="AK154" i="53"/>
  <c r="BK154" i="53" s="1"/>
  <c r="HZ153" i="53"/>
  <c r="IA153" i="53" s="1"/>
  <c r="GB153" i="53"/>
  <c r="HB153" i="53" s="1"/>
  <c r="FD153" i="53"/>
  <c r="FE153" i="53" s="1"/>
  <c r="EG153" i="53"/>
  <c r="DG153" i="53"/>
  <c r="AK153" i="53"/>
  <c r="BK153" i="53" s="1"/>
  <c r="HZ152" i="53"/>
  <c r="IA152" i="53" s="1"/>
  <c r="GB152" i="53"/>
  <c r="HB152" i="53" s="1"/>
  <c r="FD152" i="53"/>
  <c r="FE152" i="53" s="1"/>
  <c r="EG152" i="53"/>
  <c r="DG152" i="53"/>
  <c r="AL152" i="53"/>
  <c r="AK152" i="53"/>
  <c r="BK152" i="53" s="1"/>
  <c r="HZ151" i="53"/>
  <c r="IA151" i="53" s="1"/>
  <c r="GB151" i="53"/>
  <c r="FD151" i="53"/>
  <c r="FE151" i="53" s="1"/>
  <c r="EG151" i="53"/>
  <c r="DG151" i="53"/>
  <c r="AK151" i="53"/>
  <c r="BK151" i="53" s="1"/>
  <c r="HZ150" i="53"/>
  <c r="IA150" i="53" s="1"/>
  <c r="GB150" i="53"/>
  <c r="HB150" i="53" s="1"/>
  <c r="FD150" i="53"/>
  <c r="FE150" i="53" s="1"/>
  <c r="EG150" i="53"/>
  <c r="DG150" i="53"/>
  <c r="AK150" i="53"/>
  <c r="BK150" i="53" s="1"/>
  <c r="HZ149" i="53"/>
  <c r="IA149" i="53" s="1"/>
  <c r="GC149" i="53"/>
  <c r="GB149" i="53"/>
  <c r="HB149" i="53" s="1"/>
  <c r="FD149" i="53"/>
  <c r="FE149" i="53" s="1"/>
  <c r="EG149" i="53"/>
  <c r="DG149" i="53"/>
  <c r="AK149" i="53"/>
  <c r="BK149" i="53" s="1"/>
  <c r="HZ148" i="53"/>
  <c r="IA148" i="53" s="1"/>
  <c r="GB148" i="53"/>
  <c r="HB148" i="53" s="1"/>
  <c r="FD148" i="53"/>
  <c r="FE148" i="53" s="1"/>
  <c r="EG148" i="53"/>
  <c r="DG148" i="53"/>
  <c r="AK148" i="53"/>
  <c r="BK148" i="53" s="1"/>
  <c r="HZ147" i="53"/>
  <c r="IA147" i="53" s="1"/>
  <c r="GB147" i="53"/>
  <c r="FD147" i="53"/>
  <c r="FE147" i="53" s="1"/>
  <c r="EG147" i="53"/>
  <c r="DG147" i="53"/>
  <c r="AK147" i="53"/>
  <c r="HZ146" i="53"/>
  <c r="IA146" i="53" s="1"/>
  <c r="GB146" i="53"/>
  <c r="HB146" i="53" s="1"/>
  <c r="FD146" i="53"/>
  <c r="FE146" i="53" s="1"/>
  <c r="EG146" i="53"/>
  <c r="DG146" i="53"/>
  <c r="AL146" i="53"/>
  <c r="AK146" i="53"/>
  <c r="BK146" i="53" s="1"/>
  <c r="HZ145" i="53"/>
  <c r="IA145" i="53" s="1"/>
  <c r="GB145" i="53"/>
  <c r="FD145" i="53"/>
  <c r="FE145" i="53" s="1"/>
  <c r="EG145" i="53"/>
  <c r="DG145" i="53"/>
  <c r="AK145" i="53"/>
  <c r="BK145" i="53" s="1"/>
  <c r="HZ144" i="53"/>
  <c r="IA144" i="53" s="1"/>
  <c r="GB144" i="53"/>
  <c r="FD144" i="53"/>
  <c r="FE144" i="53" s="1"/>
  <c r="EG144" i="53"/>
  <c r="DG144" i="53"/>
  <c r="AK144" i="53"/>
  <c r="BK144" i="53" s="1"/>
  <c r="HZ143" i="53"/>
  <c r="IA143" i="53" s="1"/>
  <c r="GB143" i="53"/>
  <c r="GC143" i="53" s="1"/>
  <c r="FD143" i="53"/>
  <c r="FE143" i="53" s="1"/>
  <c r="EG143" i="53"/>
  <c r="DG143" i="53"/>
  <c r="AK143" i="53"/>
  <c r="BK143" i="53" s="1"/>
  <c r="HZ142" i="53"/>
  <c r="IA142" i="53" s="1"/>
  <c r="GB142" i="53"/>
  <c r="FD142" i="53"/>
  <c r="FE142" i="53" s="1"/>
  <c r="EG142" i="53"/>
  <c r="DG142" i="53"/>
  <c r="AK142" i="53"/>
  <c r="BK142" i="53" s="1"/>
  <c r="HZ141" i="53"/>
  <c r="IA141" i="53" s="1"/>
  <c r="GB141" i="53"/>
  <c r="FD141" i="53"/>
  <c r="FE141" i="53" s="1"/>
  <c r="EG141" i="53"/>
  <c r="DG141" i="53"/>
  <c r="AK141" i="53"/>
  <c r="HZ140" i="53"/>
  <c r="IA140" i="53" s="1"/>
  <c r="GB140" i="53"/>
  <c r="FD140" i="53"/>
  <c r="FE140" i="53" s="1"/>
  <c r="EG140" i="53"/>
  <c r="DG140" i="53"/>
  <c r="AK140" i="53"/>
  <c r="BK140" i="53" s="1"/>
  <c r="HZ139" i="53"/>
  <c r="IA139" i="53" s="1"/>
  <c r="GB139" i="53"/>
  <c r="HB139" i="53" s="1"/>
  <c r="FD139" i="53"/>
  <c r="FE139" i="53" s="1"/>
  <c r="EG139" i="53"/>
  <c r="DG139" i="53"/>
  <c r="AK139" i="53"/>
  <c r="BK139" i="53" s="1"/>
  <c r="HZ138" i="53"/>
  <c r="IA138" i="53" s="1"/>
  <c r="HB138" i="53"/>
  <c r="GC138" i="53"/>
  <c r="GB138" i="53"/>
  <c r="FD138" i="53"/>
  <c r="FE138" i="53" s="1"/>
  <c r="EG138" i="53"/>
  <c r="DG138" i="53"/>
  <c r="AK138" i="53"/>
  <c r="BK138" i="53" s="1"/>
  <c r="HZ137" i="53"/>
  <c r="IA137" i="53" s="1"/>
  <c r="GB137" i="53"/>
  <c r="HB137" i="53" s="1"/>
  <c r="FD137" i="53"/>
  <c r="FE137" i="53" s="1"/>
  <c r="EG137" i="53"/>
  <c r="DG137" i="53"/>
  <c r="AK137" i="53"/>
  <c r="BK137" i="53" s="1"/>
  <c r="HZ136" i="53"/>
  <c r="IA136" i="53" s="1"/>
  <c r="GB136" i="53"/>
  <c r="FD136" i="53"/>
  <c r="FE136" i="53" s="1"/>
  <c r="EG136" i="53"/>
  <c r="DG136" i="53"/>
  <c r="AK136" i="53"/>
  <c r="HZ135" i="53"/>
  <c r="IZ135" i="53" s="1"/>
  <c r="GB135" i="53"/>
  <c r="FD135" i="53"/>
  <c r="FE135" i="53" s="1"/>
  <c r="EG135" i="53"/>
  <c r="DG135" i="53"/>
  <c r="AK135" i="53"/>
  <c r="BK135" i="53" s="1"/>
  <c r="IA134" i="53"/>
  <c r="HZ134" i="53"/>
  <c r="IZ134" i="53" s="1"/>
  <c r="GB134" i="53"/>
  <c r="FD134" i="53"/>
  <c r="FE134" i="53" s="1"/>
  <c r="EG134" i="53"/>
  <c r="DG134" i="53"/>
  <c r="AK134" i="53"/>
  <c r="BK134" i="53" s="1"/>
  <c r="HZ133" i="53"/>
  <c r="IA133" i="53" s="1"/>
  <c r="GB133" i="53"/>
  <c r="HB133" i="53" s="1"/>
  <c r="FD133" i="53"/>
  <c r="FE133" i="53" s="1"/>
  <c r="EG133" i="53"/>
  <c r="DG133" i="53"/>
  <c r="AK133" i="53"/>
  <c r="HZ132" i="53"/>
  <c r="IA132" i="53" s="1"/>
  <c r="HB132" i="53"/>
  <c r="GB132" i="53"/>
  <c r="GC132" i="53" s="1"/>
  <c r="FD132" i="53"/>
  <c r="FE132" i="53" s="1"/>
  <c r="EG132" i="53"/>
  <c r="DG132" i="53"/>
  <c r="AK132" i="53"/>
  <c r="BK132" i="53" s="1"/>
  <c r="HZ131" i="53"/>
  <c r="IA131" i="53" s="1"/>
  <c r="GB131" i="53"/>
  <c r="HB131" i="53" s="1"/>
  <c r="FD131" i="53"/>
  <c r="FE131" i="53" s="1"/>
  <c r="EG131" i="53"/>
  <c r="DG131" i="53"/>
  <c r="AK131" i="53"/>
  <c r="BK131" i="53" s="1"/>
  <c r="HZ130" i="53"/>
  <c r="IZ130" i="53" s="1"/>
  <c r="GB130" i="53"/>
  <c r="HB130" i="53" s="1"/>
  <c r="FD130" i="53"/>
  <c r="FE130" i="53" s="1"/>
  <c r="EG130" i="53"/>
  <c r="DG130" i="53"/>
  <c r="AK130" i="53"/>
  <c r="AL130" i="53" s="1"/>
  <c r="HZ129" i="53"/>
  <c r="IA129" i="53" s="1"/>
  <c r="GB129" i="53"/>
  <c r="HB129" i="53" s="1"/>
  <c r="FE129" i="53"/>
  <c r="FD129" i="53"/>
  <c r="EG129" i="53"/>
  <c r="DG129" i="53"/>
  <c r="AK129" i="53"/>
  <c r="AL129" i="53" s="1"/>
  <c r="HZ128" i="53"/>
  <c r="IZ128" i="53" s="1"/>
  <c r="GB128" i="53"/>
  <c r="FD128" i="53"/>
  <c r="FE128" i="53" s="1"/>
  <c r="EG128" i="53"/>
  <c r="DG128" i="53"/>
  <c r="AK128" i="53"/>
  <c r="AL128" i="53" s="1"/>
  <c r="HZ127" i="53"/>
  <c r="IA127" i="53" s="1"/>
  <c r="GB127" i="53"/>
  <c r="FD127" i="53"/>
  <c r="FE127" i="53" s="1"/>
  <c r="EG127" i="53"/>
  <c r="DG127" i="53"/>
  <c r="AK127" i="53"/>
  <c r="AL127" i="53" s="1"/>
  <c r="HZ126" i="53"/>
  <c r="IA126" i="53" s="1"/>
  <c r="GB126" i="53"/>
  <c r="GC126" i="53" s="1"/>
  <c r="FD126" i="53"/>
  <c r="FE126" i="53" s="1"/>
  <c r="EW126" i="53"/>
  <c r="EG126" i="53"/>
  <c r="DG126" i="53"/>
  <c r="BK126" i="53"/>
  <c r="AK126" i="53"/>
  <c r="AL126" i="53" s="1"/>
  <c r="HZ125" i="53"/>
  <c r="IA125" i="53" s="1"/>
  <c r="GB125" i="53"/>
  <c r="FD125" i="53"/>
  <c r="FE125" i="53" s="1"/>
  <c r="EG125" i="53"/>
  <c r="DG125" i="53"/>
  <c r="BK125" i="53"/>
  <c r="AL125" i="53"/>
  <c r="AK125" i="53"/>
  <c r="HZ124" i="53"/>
  <c r="IA124" i="53" s="1"/>
  <c r="GB124" i="53"/>
  <c r="FD124" i="53"/>
  <c r="FE124" i="53" s="1"/>
  <c r="EW124" i="53"/>
  <c r="EG124" i="53"/>
  <c r="DG124" i="53"/>
  <c r="AK124" i="53"/>
  <c r="AL124" i="53" s="1"/>
  <c r="HZ123" i="53"/>
  <c r="IA123" i="53" s="1"/>
  <c r="GB123" i="53"/>
  <c r="FD123" i="53"/>
  <c r="FE123" i="53" s="1"/>
  <c r="EG123" i="53"/>
  <c r="DG123" i="53"/>
  <c r="AK123" i="53"/>
  <c r="AL123" i="53" s="1"/>
  <c r="HZ122" i="53"/>
  <c r="IA122" i="53" s="1"/>
  <c r="GB122" i="53"/>
  <c r="FD122" i="53"/>
  <c r="FE122" i="53" s="1"/>
  <c r="EG122" i="53"/>
  <c r="DG122" i="53"/>
  <c r="AK122" i="53"/>
  <c r="AL122" i="53" s="1"/>
  <c r="HZ121" i="53"/>
  <c r="IA121" i="53" s="1"/>
  <c r="GB121" i="53"/>
  <c r="FD121" i="53"/>
  <c r="FE121" i="53" s="1"/>
  <c r="EG121" i="53"/>
  <c r="DG121" i="53"/>
  <c r="AK121" i="53"/>
  <c r="HZ120" i="53"/>
  <c r="IA120" i="53" s="1"/>
  <c r="GB120" i="53"/>
  <c r="FD120" i="53"/>
  <c r="FE120" i="53" s="1"/>
  <c r="EG120" i="53"/>
  <c r="DG120" i="53"/>
  <c r="AK120" i="53"/>
  <c r="HZ119" i="53"/>
  <c r="IZ119" i="53" s="1"/>
  <c r="GB119" i="53"/>
  <c r="HB119" i="53" s="1"/>
  <c r="FD119" i="53"/>
  <c r="FE119" i="53" s="1"/>
  <c r="EG119" i="53"/>
  <c r="DG119" i="53"/>
  <c r="AK119" i="53"/>
  <c r="HZ118" i="53"/>
  <c r="IZ118" i="53" s="1"/>
  <c r="GB118" i="53"/>
  <c r="HB118" i="53" s="1"/>
  <c r="FD118" i="53"/>
  <c r="FE118" i="53" s="1"/>
  <c r="EG118" i="53"/>
  <c r="DG118" i="53"/>
  <c r="AK118" i="53"/>
  <c r="HZ117" i="53"/>
  <c r="IZ117" i="53" s="1"/>
  <c r="GB117" i="53"/>
  <c r="GC117" i="53" s="1"/>
  <c r="FD117" i="53"/>
  <c r="FE117" i="53" s="1"/>
  <c r="EG117" i="53"/>
  <c r="DG117" i="53"/>
  <c r="AK117" i="53"/>
  <c r="HZ116" i="53"/>
  <c r="IA116" i="53" s="1"/>
  <c r="GB116" i="53"/>
  <c r="HB116" i="53" s="1"/>
  <c r="FD116" i="53"/>
  <c r="FE116" i="53" s="1"/>
  <c r="EG116" i="53"/>
  <c r="DG116" i="53"/>
  <c r="AK116" i="53"/>
  <c r="HZ115" i="53"/>
  <c r="IA115" i="53" s="1"/>
  <c r="GB115" i="53"/>
  <c r="GC115" i="53" s="1"/>
  <c r="FD115" i="53"/>
  <c r="FE115" i="53" s="1"/>
  <c r="EG115" i="53"/>
  <c r="DG115" i="53"/>
  <c r="AK115" i="53"/>
  <c r="HZ114" i="53"/>
  <c r="IA114" i="53" s="1"/>
  <c r="GB114" i="53"/>
  <c r="HB114" i="53" s="1"/>
  <c r="FD114" i="53"/>
  <c r="FE114" i="53" s="1"/>
  <c r="EG114" i="53"/>
  <c r="DG114" i="53"/>
  <c r="AK114" i="53"/>
  <c r="HZ113" i="53"/>
  <c r="IA113" i="53" s="1"/>
  <c r="GB113" i="53"/>
  <c r="FD113" i="53"/>
  <c r="FE113" i="53" s="1"/>
  <c r="EG113" i="53"/>
  <c r="DG113" i="53"/>
  <c r="AK113" i="53"/>
  <c r="BK113" i="53" s="1"/>
  <c r="HZ112" i="53"/>
  <c r="IA112" i="53" s="1"/>
  <c r="GB112" i="53"/>
  <c r="FD112" i="53"/>
  <c r="FE112" i="53" s="1"/>
  <c r="EG112" i="53"/>
  <c r="DG112" i="53"/>
  <c r="AK112" i="53"/>
  <c r="BK112" i="53" s="1"/>
  <c r="HZ111" i="53"/>
  <c r="IA111" i="53" s="1"/>
  <c r="GB111" i="53"/>
  <c r="HB111" i="53" s="1"/>
  <c r="FD111" i="53"/>
  <c r="FE111" i="53" s="1"/>
  <c r="EG111" i="53"/>
  <c r="DG111" i="53"/>
  <c r="AK111" i="53"/>
  <c r="BK111" i="53" s="1"/>
  <c r="HZ110" i="53"/>
  <c r="IA110" i="53" s="1"/>
  <c r="GB110" i="53"/>
  <c r="HB110" i="53" s="1"/>
  <c r="FD110" i="53"/>
  <c r="FE110" i="53" s="1"/>
  <c r="EG110" i="53"/>
  <c r="DG110" i="53"/>
  <c r="AK110" i="53"/>
  <c r="BK110" i="53" s="1"/>
  <c r="HZ109" i="53"/>
  <c r="IA109" i="53" s="1"/>
  <c r="GB109" i="53"/>
  <c r="HB109" i="53" s="1"/>
  <c r="FD109" i="53"/>
  <c r="FE109" i="53" s="1"/>
  <c r="EG109" i="53"/>
  <c r="DG109" i="53"/>
  <c r="AK109" i="53"/>
  <c r="AL109" i="53" s="1"/>
  <c r="HZ108" i="53"/>
  <c r="IZ108" i="53" s="1"/>
  <c r="GB108" i="53"/>
  <c r="HB108" i="53" s="1"/>
  <c r="FD108" i="53"/>
  <c r="FE108" i="53" s="1"/>
  <c r="EG108" i="53"/>
  <c r="DG108" i="53"/>
  <c r="AK108" i="53"/>
  <c r="BK108" i="53" s="1"/>
  <c r="HZ107" i="53"/>
  <c r="IA107" i="53" s="1"/>
  <c r="GB107" i="53"/>
  <c r="GC107" i="53" s="1"/>
  <c r="FD107" i="53"/>
  <c r="FE107" i="53" s="1"/>
  <c r="EG107" i="53"/>
  <c r="DG107" i="53"/>
  <c r="AK107" i="53"/>
  <c r="AL107" i="53" s="1"/>
  <c r="HZ106" i="53"/>
  <c r="IZ106" i="53" s="1"/>
  <c r="GB106" i="53"/>
  <c r="HB106" i="53" s="1"/>
  <c r="FD106" i="53"/>
  <c r="FE106" i="53" s="1"/>
  <c r="EG106" i="53"/>
  <c r="DG106" i="53"/>
  <c r="AK106" i="53"/>
  <c r="AL106" i="53" s="1"/>
  <c r="HZ105" i="53"/>
  <c r="IA105" i="53" s="1"/>
  <c r="GC105" i="53"/>
  <c r="GB105" i="53"/>
  <c r="HB105" i="53" s="1"/>
  <c r="FD105" i="53"/>
  <c r="FE105" i="53" s="1"/>
  <c r="EG105" i="53"/>
  <c r="DG105" i="53"/>
  <c r="AK105" i="53"/>
  <c r="BK105" i="53" s="1"/>
  <c r="HZ104" i="53"/>
  <c r="IA104" i="53" s="1"/>
  <c r="GB104" i="53"/>
  <c r="HB104" i="53" s="1"/>
  <c r="FD104" i="53"/>
  <c r="FE104" i="53" s="1"/>
  <c r="EG104" i="53"/>
  <c r="DG104" i="53"/>
  <c r="AK104" i="53"/>
  <c r="AL104" i="53" s="1"/>
  <c r="HZ103" i="53"/>
  <c r="IA103" i="53" s="1"/>
  <c r="GB103" i="53"/>
  <c r="HB103" i="53" s="1"/>
  <c r="FD103" i="53"/>
  <c r="EG103" i="53"/>
  <c r="DG103" i="53"/>
  <c r="AK103" i="53"/>
  <c r="BK103" i="53" s="1"/>
  <c r="HZ102" i="53"/>
  <c r="IZ102" i="53" s="1"/>
  <c r="GB102" i="53"/>
  <c r="HB102" i="53" s="1"/>
  <c r="FD102" i="53"/>
  <c r="FE102" i="53" s="1"/>
  <c r="EG102" i="53"/>
  <c r="DG102" i="53"/>
  <c r="AK102" i="53"/>
  <c r="AL102" i="53" s="1"/>
  <c r="HZ101" i="53"/>
  <c r="IA101" i="53" s="1"/>
  <c r="GB101" i="53"/>
  <c r="HB101" i="53" s="1"/>
  <c r="FD101" i="53"/>
  <c r="FE101" i="53" s="1"/>
  <c r="EG101" i="53"/>
  <c r="DG101" i="53"/>
  <c r="AK101" i="53"/>
  <c r="AL101" i="53" s="1"/>
  <c r="HZ100" i="53"/>
  <c r="IA100" i="53" s="1"/>
  <c r="GB100" i="53"/>
  <c r="HB100" i="53" s="1"/>
  <c r="FD100" i="53"/>
  <c r="FE100" i="53" s="1"/>
  <c r="EG100" i="53"/>
  <c r="DG100" i="53"/>
  <c r="AK100" i="53"/>
  <c r="AL100" i="53" s="1"/>
  <c r="HZ99" i="53"/>
  <c r="IA99" i="53" s="1"/>
  <c r="GB99" i="53"/>
  <c r="FD99" i="53"/>
  <c r="FE99" i="53" s="1"/>
  <c r="EG99" i="53"/>
  <c r="DG99" i="53"/>
  <c r="AK99" i="53"/>
  <c r="BK99" i="53" s="1"/>
  <c r="HZ98" i="53"/>
  <c r="IA98" i="53" s="1"/>
  <c r="GB98" i="53"/>
  <c r="FD98" i="53"/>
  <c r="FE98" i="53" s="1"/>
  <c r="EG98" i="53"/>
  <c r="DG98" i="53"/>
  <c r="AK98" i="53"/>
  <c r="HZ97" i="53"/>
  <c r="IA97" i="53" s="1"/>
  <c r="GB97" i="53"/>
  <c r="FD97" i="53"/>
  <c r="FE97" i="53" s="1"/>
  <c r="EG97" i="53"/>
  <c r="DG97" i="53"/>
  <c r="AK97" i="53"/>
  <c r="HZ96" i="53"/>
  <c r="IA96" i="53" s="1"/>
  <c r="GB96" i="53"/>
  <c r="FD96" i="53"/>
  <c r="FE96" i="53" s="1"/>
  <c r="EG96" i="53"/>
  <c r="DG96" i="53"/>
  <c r="AK96" i="53"/>
  <c r="HZ95" i="53"/>
  <c r="IA95" i="53" s="1"/>
  <c r="GB95" i="53"/>
  <c r="FD95" i="53"/>
  <c r="FE95" i="53" s="1"/>
  <c r="EG95" i="53"/>
  <c r="DG95" i="53"/>
  <c r="AK95" i="53"/>
  <c r="HZ94" i="53"/>
  <c r="IA94" i="53" s="1"/>
  <c r="GB94" i="53"/>
  <c r="HB94" i="53" s="1"/>
  <c r="FD94" i="53"/>
  <c r="FE94" i="53" s="1"/>
  <c r="EG94" i="53"/>
  <c r="DG94" i="53"/>
  <c r="AK94" i="53"/>
  <c r="HZ93" i="53"/>
  <c r="IA93" i="53" s="1"/>
  <c r="GB93" i="53"/>
  <c r="HB93" i="53" s="1"/>
  <c r="FD93" i="53"/>
  <c r="FE93" i="53" s="1"/>
  <c r="EG93" i="53"/>
  <c r="DG93" i="53"/>
  <c r="AK93" i="53"/>
  <c r="HZ92" i="53"/>
  <c r="IA92" i="53" s="1"/>
  <c r="GB92" i="53"/>
  <c r="HB92" i="53" s="1"/>
  <c r="FD92" i="53"/>
  <c r="FE92" i="53" s="1"/>
  <c r="EG92" i="53"/>
  <c r="DG92" i="53"/>
  <c r="AK92" i="53"/>
  <c r="HZ91" i="53"/>
  <c r="IA91" i="53" s="1"/>
  <c r="GB91" i="53"/>
  <c r="HB91" i="53" s="1"/>
  <c r="FD91" i="53"/>
  <c r="FE91" i="53" s="1"/>
  <c r="EG91" i="53"/>
  <c r="DG91" i="53"/>
  <c r="AK91" i="53"/>
  <c r="HZ90" i="53"/>
  <c r="IA90" i="53" s="1"/>
  <c r="GB90" i="53"/>
  <c r="HB90" i="53" s="1"/>
  <c r="FD90" i="53"/>
  <c r="FE90" i="53" s="1"/>
  <c r="EG90" i="53"/>
  <c r="DG90" i="53"/>
  <c r="AK90" i="53"/>
  <c r="BK90" i="53" s="1"/>
  <c r="HZ89" i="53"/>
  <c r="IA89" i="53" s="1"/>
  <c r="GB89" i="53"/>
  <c r="FD89" i="53"/>
  <c r="FE89" i="53" s="1"/>
  <c r="EG89" i="53"/>
  <c r="DG89" i="53"/>
  <c r="AK89" i="53"/>
  <c r="BK89" i="53" s="1"/>
  <c r="IA88" i="53"/>
  <c r="HZ88" i="53"/>
  <c r="IZ88" i="53" s="1"/>
  <c r="GB88" i="53"/>
  <c r="FD88" i="53"/>
  <c r="FE88" i="53" s="1"/>
  <c r="EG88" i="53"/>
  <c r="DG88" i="53"/>
  <c r="AK88" i="53"/>
  <c r="BK88" i="53" s="1"/>
  <c r="HZ87" i="53"/>
  <c r="IA87" i="53" s="1"/>
  <c r="GB87" i="53"/>
  <c r="FD87" i="53"/>
  <c r="FE87" i="53" s="1"/>
  <c r="EG87" i="53"/>
  <c r="DG87" i="53"/>
  <c r="AK87" i="53"/>
  <c r="BK87" i="53" s="1"/>
  <c r="HZ86" i="53"/>
  <c r="IA86" i="53" s="1"/>
  <c r="GB86" i="53"/>
  <c r="FD86" i="53"/>
  <c r="FE86" i="53" s="1"/>
  <c r="EG86" i="53"/>
  <c r="DG86" i="53"/>
  <c r="AK86" i="53"/>
  <c r="HZ85" i="53"/>
  <c r="IA85" i="53" s="1"/>
  <c r="GB85" i="53"/>
  <c r="FD85" i="53"/>
  <c r="FE85" i="53" s="1"/>
  <c r="EG85" i="53"/>
  <c r="DG85" i="53"/>
  <c r="AK85" i="53"/>
  <c r="HZ84" i="53"/>
  <c r="IA84" i="53" s="1"/>
  <c r="GB84" i="53"/>
  <c r="FD84" i="53"/>
  <c r="FE84" i="53" s="1"/>
  <c r="EG84" i="53"/>
  <c r="DG84" i="53"/>
  <c r="AK84" i="53"/>
  <c r="HZ83" i="53"/>
  <c r="IA83" i="53" s="1"/>
  <c r="GB83" i="53"/>
  <c r="HB83" i="53" s="1"/>
  <c r="FD83" i="53"/>
  <c r="FE83" i="53" s="1"/>
  <c r="EG83" i="53"/>
  <c r="DG83" i="53"/>
  <c r="AK83" i="53"/>
  <c r="HZ82" i="53"/>
  <c r="IA82" i="53" s="1"/>
  <c r="GB82" i="53"/>
  <c r="HB82" i="53" s="1"/>
  <c r="FE82" i="53"/>
  <c r="FD82" i="53"/>
  <c r="EG82" i="53"/>
  <c r="DG82" i="53"/>
  <c r="AK82" i="53"/>
  <c r="AL82" i="53" s="1"/>
  <c r="HZ81" i="53"/>
  <c r="IA81" i="53" s="1"/>
  <c r="GB81" i="53"/>
  <c r="HB81" i="53" s="1"/>
  <c r="FD81" i="53"/>
  <c r="FE81" i="53" s="1"/>
  <c r="EG81" i="53"/>
  <c r="DG81" i="53"/>
  <c r="AK81" i="53"/>
  <c r="AL81" i="53" s="1"/>
  <c r="HZ80" i="53"/>
  <c r="IA80" i="53" s="1"/>
  <c r="GB80" i="53"/>
  <c r="HB80" i="53" s="1"/>
  <c r="FD80" i="53"/>
  <c r="FE80" i="53" s="1"/>
  <c r="EG80" i="53"/>
  <c r="DG80" i="53"/>
  <c r="AK80" i="53"/>
  <c r="AL80" i="53" s="1"/>
  <c r="HZ79" i="53"/>
  <c r="IA79" i="53" s="1"/>
  <c r="GB79" i="53"/>
  <c r="FD79" i="53"/>
  <c r="FE79" i="53" s="1"/>
  <c r="EG79" i="53"/>
  <c r="DG79" i="53"/>
  <c r="AK79" i="53"/>
  <c r="HZ78" i="53"/>
  <c r="IA78" i="53" s="1"/>
  <c r="GB78" i="53"/>
  <c r="HB78" i="53" s="1"/>
  <c r="FD78" i="53"/>
  <c r="FE78" i="53" s="1"/>
  <c r="EG78" i="53"/>
  <c r="DG78" i="53"/>
  <c r="AK78" i="53"/>
  <c r="HZ77" i="53"/>
  <c r="IA77" i="53" s="1"/>
  <c r="GB77" i="53"/>
  <c r="FD77" i="53"/>
  <c r="FE77" i="53" s="1"/>
  <c r="EG77" i="53"/>
  <c r="DG77" i="53"/>
  <c r="AK77" i="53"/>
  <c r="HZ76" i="53"/>
  <c r="IA76" i="53" s="1"/>
  <c r="GB76" i="53"/>
  <c r="HB76" i="53" s="1"/>
  <c r="FD76" i="53"/>
  <c r="FE76" i="53" s="1"/>
  <c r="EG76" i="53"/>
  <c r="DG76" i="53"/>
  <c r="AK76" i="53"/>
  <c r="HZ75" i="53"/>
  <c r="IA75" i="53" s="1"/>
  <c r="GB75" i="53"/>
  <c r="GC75" i="53" s="1"/>
  <c r="FD75" i="53"/>
  <c r="FE75" i="53" s="1"/>
  <c r="EG75" i="53"/>
  <c r="DG75" i="53"/>
  <c r="AK75" i="53"/>
  <c r="HZ74" i="53"/>
  <c r="IA74" i="53" s="1"/>
  <c r="GB74" i="53"/>
  <c r="GC74" i="53" s="1"/>
  <c r="FD74" i="53"/>
  <c r="FE74" i="53" s="1"/>
  <c r="EG74" i="53"/>
  <c r="DG74" i="53"/>
  <c r="AK74" i="53"/>
  <c r="HZ73" i="53"/>
  <c r="IA73" i="53" s="1"/>
  <c r="GB73" i="53"/>
  <c r="HB73" i="53" s="1"/>
  <c r="FD73" i="53"/>
  <c r="FE73" i="53" s="1"/>
  <c r="EG73" i="53"/>
  <c r="DG73" i="53"/>
  <c r="AK73" i="53"/>
  <c r="HZ72" i="53"/>
  <c r="IA72" i="53" s="1"/>
  <c r="GB72" i="53"/>
  <c r="FD72" i="53"/>
  <c r="FE72" i="53" s="1"/>
  <c r="EG72" i="53"/>
  <c r="DG72" i="53"/>
  <c r="AK72" i="53"/>
  <c r="BK72" i="53" s="1"/>
  <c r="HZ71" i="53"/>
  <c r="IA71" i="53" s="1"/>
  <c r="GB71" i="53"/>
  <c r="FD71" i="53"/>
  <c r="FE71" i="53" s="1"/>
  <c r="EG71" i="53"/>
  <c r="DG71" i="53"/>
  <c r="AK71" i="53"/>
  <c r="BK71" i="53" s="1"/>
  <c r="HZ70" i="53"/>
  <c r="IA70" i="53" s="1"/>
  <c r="GB70" i="53"/>
  <c r="FD70" i="53"/>
  <c r="FE70" i="53" s="1"/>
  <c r="EG70" i="53"/>
  <c r="DG70" i="53"/>
  <c r="AK70" i="53"/>
  <c r="BK70" i="53" s="1"/>
  <c r="HZ69" i="53"/>
  <c r="IA69" i="53" s="1"/>
  <c r="GB69" i="53"/>
  <c r="HB69" i="53" s="1"/>
  <c r="FD69" i="53"/>
  <c r="FE69" i="53" s="1"/>
  <c r="EG69" i="53"/>
  <c r="DG69" i="53"/>
  <c r="AK69" i="53"/>
  <c r="BK69" i="53" s="1"/>
  <c r="HZ68" i="53"/>
  <c r="IA68" i="53" s="1"/>
  <c r="GB68" i="53"/>
  <c r="HB68" i="53" s="1"/>
  <c r="FD68" i="53"/>
  <c r="EG68" i="53"/>
  <c r="DG68" i="53"/>
  <c r="AK68" i="53"/>
  <c r="BK68" i="53" s="1"/>
  <c r="HZ67" i="53"/>
  <c r="IA67" i="53" s="1"/>
  <c r="GB67" i="53"/>
  <c r="HB67" i="53" s="1"/>
  <c r="FD67" i="53"/>
  <c r="EG67" i="53"/>
  <c r="DG67" i="53"/>
  <c r="AK67" i="53"/>
  <c r="BK67" i="53" s="1"/>
  <c r="HZ66" i="53"/>
  <c r="IA66" i="53" s="1"/>
  <c r="GB66" i="53"/>
  <c r="HB66" i="53" s="1"/>
  <c r="FD66" i="53"/>
  <c r="EW66" i="53"/>
  <c r="EG66" i="53"/>
  <c r="DG66" i="53"/>
  <c r="AK66" i="53"/>
  <c r="AL66" i="53" s="1"/>
  <c r="HZ65" i="53"/>
  <c r="IA65" i="53" s="1"/>
  <c r="GB65" i="53"/>
  <c r="HB65" i="53" s="1"/>
  <c r="FD65" i="53"/>
  <c r="FE65" i="53" s="1"/>
  <c r="EG65" i="53"/>
  <c r="DG65" i="53"/>
  <c r="AK65" i="53"/>
  <c r="AL65" i="53" s="1"/>
  <c r="HZ64" i="53"/>
  <c r="IA64" i="53" s="1"/>
  <c r="GB64" i="53"/>
  <c r="HB64" i="53" s="1"/>
  <c r="FD64" i="53"/>
  <c r="FE64" i="53" s="1"/>
  <c r="EG64" i="53"/>
  <c r="DG64" i="53"/>
  <c r="AK64" i="53"/>
  <c r="AL64" i="53" s="1"/>
  <c r="HZ63" i="53"/>
  <c r="IA63" i="53" s="1"/>
  <c r="GB63" i="53"/>
  <c r="HB63" i="53" s="1"/>
  <c r="FD63" i="53"/>
  <c r="FE63" i="53" s="1"/>
  <c r="EG63" i="53"/>
  <c r="DG63" i="53"/>
  <c r="AK63" i="53"/>
  <c r="HZ62" i="53"/>
  <c r="IA62" i="53" s="1"/>
  <c r="GB62" i="53"/>
  <c r="FD62" i="53"/>
  <c r="FE62" i="53" s="1"/>
  <c r="EG62" i="53"/>
  <c r="DG62" i="53"/>
  <c r="AK62" i="53"/>
  <c r="AL62" i="53" s="1"/>
  <c r="HZ61" i="53"/>
  <c r="IA61" i="53" s="1"/>
  <c r="GB61" i="53"/>
  <c r="FD61" i="53"/>
  <c r="FE61" i="53" s="1"/>
  <c r="EG61" i="53"/>
  <c r="DG61" i="53"/>
  <c r="AK61" i="53"/>
  <c r="AL61" i="53" s="1"/>
  <c r="HZ60" i="53"/>
  <c r="IA60" i="53" s="1"/>
  <c r="GB60" i="53"/>
  <c r="FD60" i="53"/>
  <c r="FE60" i="53" s="1"/>
  <c r="EG60" i="53"/>
  <c r="DG60" i="53"/>
  <c r="AK60" i="53"/>
  <c r="AL60" i="53" s="1"/>
  <c r="HZ59" i="53"/>
  <c r="IA59" i="53" s="1"/>
  <c r="GB59" i="53"/>
  <c r="FD59" i="53"/>
  <c r="FE59" i="53" s="1"/>
  <c r="EG59" i="53"/>
  <c r="DG59" i="53"/>
  <c r="AK59" i="53"/>
  <c r="AL59" i="53" s="1"/>
  <c r="HZ58" i="53"/>
  <c r="IA58" i="53" s="1"/>
  <c r="GB58" i="53"/>
  <c r="FD58" i="53"/>
  <c r="FE58" i="53" s="1"/>
  <c r="EG58" i="53"/>
  <c r="DG58" i="53"/>
  <c r="AK58" i="53"/>
  <c r="AL58" i="53" s="1"/>
  <c r="HZ57" i="53"/>
  <c r="IA57" i="53" s="1"/>
  <c r="GB57" i="53"/>
  <c r="HB57" i="53" s="1"/>
  <c r="FD57" i="53"/>
  <c r="FE57" i="53" s="1"/>
  <c r="EG57" i="53"/>
  <c r="DG57" i="53"/>
  <c r="AK57" i="53"/>
  <c r="BK57" i="53" s="1"/>
  <c r="HZ56" i="53"/>
  <c r="IA56" i="53" s="1"/>
  <c r="GB56" i="53"/>
  <c r="HB56" i="53" s="1"/>
  <c r="FD56" i="53"/>
  <c r="FE56" i="53" s="1"/>
  <c r="EG56" i="53"/>
  <c r="DG56" i="53"/>
  <c r="AK56" i="53"/>
  <c r="BK56" i="53" s="1"/>
  <c r="HZ55" i="53"/>
  <c r="IA55" i="53" s="1"/>
  <c r="GB55" i="53"/>
  <c r="HB55" i="53" s="1"/>
  <c r="FD55" i="53"/>
  <c r="FE55" i="53" s="1"/>
  <c r="EG55" i="53"/>
  <c r="DG55" i="53"/>
  <c r="AK55" i="53"/>
  <c r="BK55" i="53" s="1"/>
  <c r="HZ54" i="53"/>
  <c r="IA54" i="53" s="1"/>
  <c r="GB54" i="53"/>
  <c r="HB54" i="53" s="1"/>
  <c r="FD54" i="53"/>
  <c r="FE54" i="53" s="1"/>
  <c r="EG54" i="53"/>
  <c r="DG54" i="53"/>
  <c r="AK54" i="53"/>
  <c r="BK54" i="53" s="1"/>
  <c r="HZ53" i="53"/>
  <c r="IA53" i="53" s="1"/>
  <c r="GB53" i="53"/>
  <c r="HB53" i="53" s="1"/>
  <c r="FD53" i="53"/>
  <c r="FE53" i="53" s="1"/>
  <c r="EG53" i="53"/>
  <c r="DG53" i="53"/>
  <c r="AK53" i="53"/>
  <c r="BK53" i="53" s="1"/>
  <c r="HZ52" i="53"/>
  <c r="IA52" i="53" s="1"/>
  <c r="GB52" i="53"/>
  <c r="HB52" i="53" s="1"/>
  <c r="FD52" i="53"/>
  <c r="FE52" i="53" s="1"/>
  <c r="EG52" i="53"/>
  <c r="DG52" i="53"/>
  <c r="AK52" i="53"/>
  <c r="BK52" i="53" s="1"/>
  <c r="HZ51" i="53"/>
  <c r="IA51" i="53" s="1"/>
  <c r="HB51" i="53"/>
  <c r="GB51" i="53"/>
  <c r="FD51" i="53"/>
  <c r="FE51" i="53" s="1"/>
  <c r="EG51" i="53"/>
  <c r="DG51" i="53"/>
  <c r="AK51" i="53"/>
  <c r="BK51" i="53" s="1"/>
  <c r="HZ50" i="53"/>
  <c r="IA50" i="53" s="1"/>
  <c r="GB50" i="53"/>
  <c r="FD50" i="53"/>
  <c r="FE50" i="53" s="1"/>
  <c r="EG50" i="53"/>
  <c r="DG50" i="53"/>
  <c r="AK50" i="53"/>
  <c r="BK50" i="53" s="1"/>
  <c r="HZ49" i="53"/>
  <c r="IZ49" i="53" s="1"/>
  <c r="GB49" i="53"/>
  <c r="FD49" i="53"/>
  <c r="EG49" i="53"/>
  <c r="DG49" i="53"/>
  <c r="AK49" i="53"/>
  <c r="F46" i="53"/>
  <c r="F45" i="53"/>
  <c r="E43" i="53"/>
  <c r="IA183" i="53" s="1"/>
  <c r="E42" i="53"/>
  <c r="HB183" i="53" s="1"/>
  <c r="E41" i="53"/>
  <c r="E40" i="53"/>
  <c r="FE183" i="53" s="1"/>
  <c r="E39" i="53"/>
  <c r="EG183" i="53" s="1"/>
  <c r="E38" i="53"/>
  <c r="E36" i="53"/>
  <c r="BK183" i="53" s="1"/>
  <c r="E35" i="53"/>
  <c r="AL183" i="53" s="1"/>
  <c r="E30" i="53"/>
  <c r="E29" i="53"/>
  <c r="E28" i="53"/>
  <c r="E27" i="53"/>
  <c r="F27" i="53" s="1"/>
  <c r="E26" i="53"/>
  <c r="F26" i="53" s="1"/>
  <c r="E25" i="53"/>
  <c r="E23" i="53"/>
  <c r="E22" i="53"/>
  <c r="D16" i="53"/>
  <c r="E17" i="53" s="1"/>
  <c r="D15" i="53"/>
  <c r="D14" i="53"/>
  <c r="D13" i="53"/>
  <c r="E13" i="53" s="1"/>
  <c r="F39" i="53" s="1"/>
  <c r="D12" i="53"/>
  <c r="HR11" i="53"/>
  <c r="HT11" i="53" s="1"/>
  <c r="DX11" i="53"/>
  <c r="CX11" i="53"/>
  <c r="BB11" i="53"/>
  <c r="BD11" i="53" s="1"/>
  <c r="D11" i="53"/>
  <c r="D10" i="53"/>
  <c r="D8" i="53"/>
  <c r="E8" i="53" s="1"/>
  <c r="AC2" i="53" s="1"/>
  <c r="AC6" i="53" s="1"/>
  <c r="DA6" i="53"/>
  <c r="CX6" i="53"/>
  <c r="DX5" i="53"/>
  <c r="DZ5" i="53" s="1"/>
  <c r="BB5" i="53"/>
  <c r="BB6" i="53" s="1"/>
  <c r="AE5" i="53"/>
  <c r="HS4" i="53"/>
  <c r="HR4" i="53"/>
  <c r="DZ4" i="53"/>
  <c r="CZ4" i="53"/>
  <c r="BD4" i="53"/>
  <c r="AD4" i="53"/>
  <c r="AE4" i="53" s="1"/>
  <c r="I3" i="53"/>
  <c r="HT2" i="53"/>
  <c r="HR2" i="53"/>
  <c r="HR5" i="53" s="1"/>
  <c r="HT5" i="53" s="1"/>
  <c r="DZ2" i="53"/>
  <c r="CX2" i="53"/>
  <c r="CX5" i="53" s="1"/>
  <c r="CZ5" i="53" s="1"/>
  <c r="BD2" i="53"/>
  <c r="AL70" i="53" l="1"/>
  <c r="GC77" i="53"/>
  <c r="GC136" i="53"/>
  <c r="IZ105" i="53"/>
  <c r="AL69" i="53"/>
  <c r="BK106" i="53"/>
  <c r="GC135" i="53"/>
  <c r="HB136" i="53"/>
  <c r="AL140" i="53"/>
  <c r="AL161" i="53"/>
  <c r="IA161" i="53"/>
  <c r="GC173" i="53"/>
  <c r="IZ97" i="53"/>
  <c r="AL68" i="53"/>
  <c r="IA128" i="53"/>
  <c r="HB135" i="53"/>
  <c r="IZ177" i="53"/>
  <c r="IZ73" i="53"/>
  <c r="AL67" i="53"/>
  <c r="GC180" i="53"/>
  <c r="IZ65" i="53"/>
  <c r="GC150" i="53"/>
  <c r="AL153" i="53"/>
  <c r="IZ153" i="53"/>
  <c r="IZ57" i="53"/>
  <c r="IQ4" i="53"/>
  <c r="IT4" i="53" s="1"/>
  <c r="IT2" i="53"/>
  <c r="IT5" i="53" s="1"/>
  <c r="IT7" i="53" s="1"/>
  <c r="AL113" i="53"/>
  <c r="IA117" i="53"/>
  <c r="IA118" i="53"/>
  <c r="IA119" i="53"/>
  <c r="GC144" i="53"/>
  <c r="IZ145" i="53"/>
  <c r="GC103" i="53"/>
  <c r="IZ121" i="53"/>
  <c r="F31" i="53"/>
  <c r="IZ113" i="53"/>
  <c r="IT11" i="53"/>
  <c r="IZ169" i="53"/>
  <c r="IZ137" i="53"/>
  <c r="IZ129" i="53"/>
  <c r="IZ89" i="53"/>
  <c r="IZ81" i="53"/>
  <c r="GC72" i="53"/>
  <c r="GC109" i="53"/>
  <c r="BK128" i="53"/>
  <c r="BK129" i="53"/>
  <c r="IA130" i="53"/>
  <c r="AL132" i="53"/>
  <c r="AL135" i="53"/>
  <c r="IA135" i="53"/>
  <c r="AL145" i="53"/>
  <c r="AL154" i="53"/>
  <c r="GC168" i="53"/>
  <c r="HB173" i="53"/>
  <c r="E18" i="53"/>
  <c r="F44" i="53" s="1"/>
  <c r="IZ176" i="53"/>
  <c r="IZ168" i="53"/>
  <c r="IZ160" i="53"/>
  <c r="IZ152" i="53"/>
  <c r="IZ144" i="53"/>
  <c r="IZ136" i="53"/>
  <c r="IZ120" i="53"/>
  <c r="IZ112" i="53"/>
  <c r="IZ104" i="53"/>
  <c r="IZ96" i="53"/>
  <c r="IZ80" i="53"/>
  <c r="IZ72" i="53"/>
  <c r="IZ64" i="53"/>
  <c r="IZ56" i="53"/>
  <c r="IZ175" i="53"/>
  <c r="IZ167" i="53"/>
  <c r="IZ159" i="53"/>
  <c r="IZ151" i="53"/>
  <c r="IZ143" i="53"/>
  <c r="IZ127" i="53"/>
  <c r="IZ111" i="53"/>
  <c r="IZ103" i="53"/>
  <c r="IZ95" i="53"/>
  <c r="IZ87" i="53"/>
  <c r="IZ79" i="53"/>
  <c r="IZ71" i="53"/>
  <c r="IZ63" i="53"/>
  <c r="IZ55" i="53"/>
  <c r="GC93" i="53"/>
  <c r="E12" i="53"/>
  <c r="GC76" i="53"/>
  <c r="HB77" i="53"/>
  <c r="GC79" i="53"/>
  <c r="IA102" i="53"/>
  <c r="HB107" i="53"/>
  <c r="IA108" i="53"/>
  <c r="GC113" i="53"/>
  <c r="AL137" i="53"/>
  <c r="AL160" i="53"/>
  <c r="IA173" i="53"/>
  <c r="IZ166" i="53"/>
  <c r="IZ158" i="53"/>
  <c r="IZ150" i="53"/>
  <c r="IZ142" i="53"/>
  <c r="IZ126" i="53"/>
  <c r="IZ110" i="53"/>
  <c r="IZ94" i="53"/>
  <c r="IZ86" i="53"/>
  <c r="IZ78" i="53"/>
  <c r="IZ70" i="53"/>
  <c r="IZ62" i="53"/>
  <c r="IZ54" i="53"/>
  <c r="F30" i="53"/>
  <c r="GC166" i="53"/>
  <c r="GC67" i="53"/>
  <c r="GC68" i="53"/>
  <c r="IA106" i="53"/>
  <c r="GC112" i="53"/>
  <c r="GC118" i="53"/>
  <c r="GC119" i="53"/>
  <c r="BK123" i="53"/>
  <c r="GC156" i="53"/>
  <c r="AL159" i="53"/>
  <c r="AL162" i="53"/>
  <c r="GC170" i="53"/>
  <c r="IA179" i="53"/>
  <c r="IZ181" i="53"/>
  <c r="IZ165" i="53"/>
  <c r="IZ157" i="53"/>
  <c r="IZ149" i="53"/>
  <c r="IZ141" i="53"/>
  <c r="IZ133" i="53"/>
  <c r="IZ125" i="53"/>
  <c r="IZ109" i="53"/>
  <c r="IZ101" i="53"/>
  <c r="IZ93" i="53"/>
  <c r="IZ85" i="53"/>
  <c r="IZ77" i="53"/>
  <c r="IZ69" i="53"/>
  <c r="IZ61" i="53"/>
  <c r="IZ53" i="53"/>
  <c r="HB75" i="53"/>
  <c r="GC91" i="53"/>
  <c r="AL103" i="53"/>
  <c r="BK104" i="53"/>
  <c r="BK109" i="53"/>
  <c r="GC120" i="53"/>
  <c r="GC145" i="53"/>
  <c r="DG183" i="53"/>
  <c r="IZ180" i="53"/>
  <c r="IZ172" i="53"/>
  <c r="IZ164" i="53"/>
  <c r="IZ156" i="53"/>
  <c r="IZ148" i="53"/>
  <c r="IZ140" i="53"/>
  <c r="IZ132" i="53"/>
  <c r="IZ124" i="53"/>
  <c r="IZ116" i="53"/>
  <c r="IZ100" i="53"/>
  <c r="IZ92" i="53"/>
  <c r="IZ84" i="53"/>
  <c r="IZ76" i="53"/>
  <c r="IZ68" i="53"/>
  <c r="IZ60" i="53"/>
  <c r="IZ52" i="53"/>
  <c r="F28" i="53"/>
  <c r="BK107" i="53"/>
  <c r="GC116" i="53"/>
  <c r="GC129" i="53"/>
  <c r="IZ163" i="53"/>
  <c r="IZ155" i="53"/>
  <c r="IZ147" i="53"/>
  <c r="IZ139" i="53"/>
  <c r="IZ131" i="53"/>
  <c r="IZ123" i="53"/>
  <c r="IZ115" i="53"/>
  <c r="IZ107" i="53"/>
  <c r="IZ99" i="53"/>
  <c r="IZ91" i="53"/>
  <c r="IZ83" i="53"/>
  <c r="IZ75" i="53"/>
  <c r="IZ67" i="53"/>
  <c r="IZ59" i="53"/>
  <c r="IZ51" i="53"/>
  <c r="F23" i="53"/>
  <c r="GC78" i="53"/>
  <c r="BD5" i="53"/>
  <c r="AL71" i="53"/>
  <c r="IZ178" i="53"/>
  <c r="IZ170" i="53"/>
  <c r="IZ162" i="53"/>
  <c r="IZ154" i="53"/>
  <c r="IZ146" i="53"/>
  <c r="IZ138" i="53"/>
  <c r="IZ122" i="53"/>
  <c r="IZ114" i="53"/>
  <c r="IZ98" i="53"/>
  <c r="IZ90" i="53"/>
  <c r="IZ82" i="53"/>
  <c r="IZ74" i="53"/>
  <c r="IZ66" i="53"/>
  <c r="IZ58" i="53"/>
  <c r="IZ50" i="53"/>
  <c r="FD182" i="53"/>
  <c r="DG182" i="53"/>
  <c r="EG182" i="53"/>
  <c r="GC66" i="53"/>
  <c r="GC73" i="53"/>
  <c r="HB74" i="53"/>
  <c r="HB79" i="53"/>
  <c r="GC92" i="53"/>
  <c r="GC114" i="53"/>
  <c r="HB115" i="53"/>
  <c r="GC131" i="53"/>
  <c r="BK136" i="53"/>
  <c r="AL136" i="53"/>
  <c r="HB169" i="53"/>
  <c r="GC169" i="53"/>
  <c r="E11" i="53"/>
  <c r="I11" i="53" s="1"/>
  <c r="E14" i="53"/>
  <c r="GB182" i="53"/>
  <c r="GC183" i="53" s="1"/>
  <c r="GC50" i="53"/>
  <c r="GC51" i="53"/>
  <c r="GC52" i="53"/>
  <c r="GC53" i="53"/>
  <c r="GC54" i="53"/>
  <c r="GC55" i="53"/>
  <c r="GC57" i="53"/>
  <c r="HB72" i="53"/>
  <c r="GC81" i="53"/>
  <c r="GC102" i="53"/>
  <c r="AL105" i="53"/>
  <c r="HB112" i="53"/>
  <c r="HB113" i="53"/>
  <c r="GC139" i="53"/>
  <c r="E15" i="53"/>
  <c r="F36" i="53"/>
  <c r="BL57" i="53" s="1"/>
  <c r="HB49" i="53"/>
  <c r="HB50" i="53"/>
  <c r="GC70" i="53"/>
  <c r="GC71" i="53"/>
  <c r="GC83" i="53"/>
  <c r="GC101" i="53"/>
  <c r="FE103" i="53"/>
  <c r="GC133" i="53"/>
  <c r="HB134" i="53"/>
  <c r="GC134" i="53"/>
  <c r="AL138" i="53"/>
  <c r="DZ6" i="53"/>
  <c r="DZ7" i="53" s="1"/>
  <c r="E16" i="53"/>
  <c r="F42" i="53" s="1"/>
  <c r="HZ182" i="53"/>
  <c r="BK60" i="53"/>
  <c r="HB70" i="53"/>
  <c r="BK80" i="53"/>
  <c r="BM80" i="53" s="1"/>
  <c r="HB175" i="53"/>
  <c r="GC175" i="53"/>
  <c r="BD6" i="53"/>
  <c r="BR183" i="53" s="1"/>
  <c r="F43" i="53"/>
  <c r="IB136" i="53" s="1"/>
  <c r="IC136" i="53" s="1"/>
  <c r="AK182" i="53"/>
  <c r="AL57" i="53"/>
  <c r="BK58" i="53"/>
  <c r="GC127" i="53"/>
  <c r="HB127" i="53"/>
  <c r="AL133" i="53"/>
  <c r="BK133" i="53"/>
  <c r="BK156" i="53"/>
  <c r="BL156" i="53" s="1"/>
  <c r="BM156" i="53" s="1"/>
  <c r="AL156" i="53"/>
  <c r="HT6" i="53"/>
  <c r="HT4" i="53"/>
  <c r="HT7" i="53" s="1"/>
  <c r="IK183" i="53" s="1"/>
  <c r="F22" i="53"/>
  <c r="AL49" i="53"/>
  <c r="AL50" i="53"/>
  <c r="AL51" i="53"/>
  <c r="AL52" i="53"/>
  <c r="AL53" i="53"/>
  <c r="AL54" i="53"/>
  <c r="AL55" i="53"/>
  <c r="AL56" i="53"/>
  <c r="GC94" i="53"/>
  <c r="BK101" i="53"/>
  <c r="BL101" i="53" s="1"/>
  <c r="BM101" i="53" s="1"/>
  <c r="BK102" i="53"/>
  <c r="HB120" i="53"/>
  <c r="HB126" i="53"/>
  <c r="AL144" i="53"/>
  <c r="AL155" i="53"/>
  <c r="GC172" i="53"/>
  <c r="EW182" i="53"/>
  <c r="AK183" i="53"/>
  <c r="GC124" i="53"/>
  <c r="GC104" i="53"/>
  <c r="GC106" i="53"/>
  <c r="GC108" i="53"/>
  <c r="BK122" i="53"/>
  <c r="HB124" i="53"/>
  <c r="GC128" i="53"/>
  <c r="AL131" i="53"/>
  <c r="GC137" i="53"/>
  <c r="AL139" i="53"/>
  <c r="AL157" i="53"/>
  <c r="AL108" i="53"/>
  <c r="AL110" i="53"/>
  <c r="GC125" i="53"/>
  <c r="BK127" i="53"/>
  <c r="HB128" i="53"/>
  <c r="AL111" i="53"/>
  <c r="HB117" i="53"/>
  <c r="BK124" i="53"/>
  <c r="HB125" i="53"/>
  <c r="IH183" i="53"/>
  <c r="IB173" i="53"/>
  <c r="IC173" i="53" s="1"/>
  <c r="IB159" i="53"/>
  <c r="IC159" i="53" s="1"/>
  <c r="IB143" i="53"/>
  <c r="IC143" i="53" s="1"/>
  <c r="IB124" i="53"/>
  <c r="IC124" i="53" s="1"/>
  <c r="IB96" i="53"/>
  <c r="IC96" i="53" s="1"/>
  <c r="IB80" i="53"/>
  <c r="IC80" i="53" s="1"/>
  <c r="H22" i="53"/>
  <c r="CP165" i="53"/>
  <c r="CP164" i="53"/>
  <c r="CP163" i="53"/>
  <c r="CQ163" i="53" s="1"/>
  <c r="CP183" i="53"/>
  <c r="CP186" i="53" s="1"/>
  <c r="CP162" i="53"/>
  <c r="CP161" i="53"/>
  <c r="CP160" i="53"/>
  <c r="CP159" i="53"/>
  <c r="CP158" i="53"/>
  <c r="CP157" i="53"/>
  <c r="CP156" i="53"/>
  <c r="CQ156" i="53" s="1"/>
  <c r="CP155" i="53"/>
  <c r="CP154" i="53"/>
  <c r="CP153" i="53"/>
  <c r="CP152" i="53"/>
  <c r="CP151" i="53"/>
  <c r="CP146" i="53"/>
  <c r="CP145" i="53"/>
  <c r="CP144" i="53"/>
  <c r="CQ144" i="53" s="1"/>
  <c r="CP143" i="53"/>
  <c r="CP142" i="53"/>
  <c r="CP141" i="53"/>
  <c r="CP149" i="53"/>
  <c r="CQ149" i="53" s="1"/>
  <c r="CP150" i="53"/>
  <c r="CP148" i="53"/>
  <c r="CP147" i="53"/>
  <c r="CP139" i="53"/>
  <c r="CQ139" i="53" s="1"/>
  <c r="CP133" i="53"/>
  <c r="CP131" i="53"/>
  <c r="CP129" i="53"/>
  <c r="CP128" i="53"/>
  <c r="CQ128" i="53" s="1"/>
  <c r="CP127" i="53"/>
  <c r="CP135" i="53"/>
  <c r="CP126" i="53"/>
  <c r="CP125" i="53"/>
  <c r="CQ125" i="53" s="1"/>
  <c r="CP140" i="53"/>
  <c r="CP136" i="53"/>
  <c r="CP124" i="53"/>
  <c r="CP123" i="53"/>
  <c r="CP122" i="53"/>
  <c r="CP137" i="53"/>
  <c r="CP134" i="53"/>
  <c r="CP132" i="53"/>
  <c r="CQ132" i="53" s="1"/>
  <c r="CP138" i="53"/>
  <c r="CP130" i="53"/>
  <c r="CP121" i="53"/>
  <c r="CP120" i="53"/>
  <c r="CP119" i="53"/>
  <c r="CP118" i="53"/>
  <c r="CP117" i="53"/>
  <c r="CP116" i="53"/>
  <c r="CQ116" i="53" s="1"/>
  <c r="CP115" i="53"/>
  <c r="CP114" i="53"/>
  <c r="CP113" i="53"/>
  <c r="CP112" i="53"/>
  <c r="CQ112" i="53" s="1"/>
  <c r="CP111" i="53"/>
  <c r="CP107" i="53"/>
  <c r="CP108" i="53"/>
  <c r="CP102" i="53"/>
  <c r="CQ102" i="53" s="1"/>
  <c r="CP101" i="53"/>
  <c r="CP109" i="53"/>
  <c r="CP104" i="53"/>
  <c r="CP110" i="53"/>
  <c r="CP103" i="53"/>
  <c r="CP105" i="53"/>
  <c r="CP100" i="53"/>
  <c r="CP99" i="53"/>
  <c r="CQ99" i="53" s="1"/>
  <c r="CP98" i="53"/>
  <c r="CP97" i="53"/>
  <c r="CP96" i="53"/>
  <c r="CP95" i="53"/>
  <c r="CP94" i="53"/>
  <c r="CP93" i="53"/>
  <c r="CP92" i="53"/>
  <c r="CP91" i="53"/>
  <c r="CQ91" i="53" s="1"/>
  <c r="CP89" i="53"/>
  <c r="CQ89" i="53" s="1"/>
  <c r="CP88" i="53"/>
  <c r="CP87" i="53"/>
  <c r="CP86" i="53"/>
  <c r="CQ86" i="53" s="1"/>
  <c r="CP85" i="53"/>
  <c r="CP84" i="53"/>
  <c r="CP106" i="53"/>
  <c r="CP82" i="53"/>
  <c r="CQ82" i="53" s="1"/>
  <c r="CP90" i="53"/>
  <c r="CP83" i="53"/>
  <c r="CP80" i="53"/>
  <c r="CP81" i="53"/>
  <c r="CP79" i="53"/>
  <c r="CP78" i="53"/>
  <c r="CP77" i="53"/>
  <c r="CP76" i="53"/>
  <c r="CQ76" i="53" s="1"/>
  <c r="CP75" i="53"/>
  <c r="CP74" i="53"/>
  <c r="CP73" i="53"/>
  <c r="CP72" i="53"/>
  <c r="CP71" i="53"/>
  <c r="CP70" i="53"/>
  <c r="CP68" i="53"/>
  <c r="CP67" i="53"/>
  <c r="CQ67" i="53" s="1"/>
  <c r="CP69" i="53"/>
  <c r="CP66" i="53"/>
  <c r="CP65" i="53"/>
  <c r="CP64" i="53"/>
  <c r="CP63" i="53"/>
  <c r="CP62" i="53"/>
  <c r="CP61" i="53"/>
  <c r="CP60" i="53"/>
  <c r="CQ60" i="53" s="1"/>
  <c r="CP59" i="53"/>
  <c r="CP58" i="53"/>
  <c r="CP57" i="53"/>
  <c r="CP56" i="53"/>
  <c r="CQ56" i="53" s="1"/>
  <c r="CP55" i="53"/>
  <c r="CP54" i="53"/>
  <c r="CP53" i="53"/>
  <c r="CP52" i="53"/>
  <c r="CQ52" i="53" s="1"/>
  <c r="CP51" i="53"/>
  <c r="CP50" i="53"/>
  <c r="CP49" i="53"/>
  <c r="EH183" i="53"/>
  <c r="EH165" i="53"/>
  <c r="EH164" i="53"/>
  <c r="EI164" i="53" s="1"/>
  <c r="EH163" i="53"/>
  <c r="EI163" i="53" s="1"/>
  <c r="EH162" i="53"/>
  <c r="EI162" i="53" s="1"/>
  <c r="EH161" i="53"/>
  <c r="EH160" i="53"/>
  <c r="EH159" i="53"/>
  <c r="EH158" i="53"/>
  <c r="EH156" i="53"/>
  <c r="EI156" i="53" s="1"/>
  <c r="EH154" i="53"/>
  <c r="EI154" i="53" s="1"/>
  <c r="EH151" i="53"/>
  <c r="EI151" i="53" s="1"/>
  <c r="EH150" i="53"/>
  <c r="EI150" i="53" s="1"/>
  <c r="EH149" i="53"/>
  <c r="EI149" i="53" s="1"/>
  <c r="EH148" i="53"/>
  <c r="EI148" i="53" s="1"/>
  <c r="EH147" i="53"/>
  <c r="EH153" i="53"/>
  <c r="EI153" i="53" s="1"/>
  <c r="EH155" i="53"/>
  <c r="EI155" i="53" s="1"/>
  <c r="EH152" i="53"/>
  <c r="EI152" i="53" s="1"/>
  <c r="EH157" i="53"/>
  <c r="EI157" i="53" s="1"/>
  <c r="EH146" i="53"/>
  <c r="EI146" i="53" s="1"/>
  <c r="EH145" i="53"/>
  <c r="EI145" i="53" s="1"/>
  <c r="EH144" i="53"/>
  <c r="EI144" i="53" s="1"/>
  <c r="EH143" i="53"/>
  <c r="EI143" i="53" s="1"/>
  <c r="EH142" i="53"/>
  <c r="EI142" i="53" s="1"/>
  <c r="EH141" i="53"/>
  <c r="EH139" i="53"/>
  <c r="EH138" i="53"/>
  <c r="EH137" i="53"/>
  <c r="EI137" i="53" s="1"/>
  <c r="EH136" i="53"/>
  <c r="EI136" i="53" s="1"/>
  <c r="EH135" i="53"/>
  <c r="EH140" i="53"/>
  <c r="EH126" i="53"/>
  <c r="EI126" i="53" s="1"/>
  <c r="EH125" i="53"/>
  <c r="EI125" i="53" s="1"/>
  <c r="EH124" i="53"/>
  <c r="EI124" i="53" s="1"/>
  <c r="EH123" i="53"/>
  <c r="EI123" i="53" s="1"/>
  <c r="EH122" i="53"/>
  <c r="EI122" i="53" s="1"/>
  <c r="EH121" i="53"/>
  <c r="EI121" i="53" s="1"/>
  <c r="EH132" i="53"/>
  <c r="EH130" i="53"/>
  <c r="EH134" i="53"/>
  <c r="EI134" i="53" s="1"/>
  <c r="EH129" i="53"/>
  <c r="EI129" i="53" s="1"/>
  <c r="EH128" i="53"/>
  <c r="EI128" i="53" s="1"/>
  <c r="EH127" i="53"/>
  <c r="EI127" i="53" s="1"/>
  <c r="EH133" i="53"/>
  <c r="EI133" i="53" s="1"/>
  <c r="EH131" i="53"/>
  <c r="EI131" i="53" s="1"/>
  <c r="EH120" i="53"/>
  <c r="EH119" i="53"/>
  <c r="EH118" i="53"/>
  <c r="EI118" i="53" s="1"/>
  <c r="EH117" i="53"/>
  <c r="EH116" i="53"/>
  <c r="EI116" i="53" s="1"/>
  <c r="EH115" i="53"/>
  <c r="EH114" i="53"/>
  <c r="EI114" i="53" s="1"/>
  <c r="EH113" i="53"/>
  <c r="EI113" i="53" s="1"/>
  <c r="EH111" i="53"/>
  <c r="EH112" i="53"/>
  <c r="EI112" i="53" s="1"/>
  <c r="EH109" i="53"/>
  <c r="EH108" i="53"/>
  <c r="EH107" i="53"/>
  <c r="EI107" i="53" s="1"/>
  <c r="EH106" i="53"/>
  <c r="EH104" i="53"/>
  <c r="EI104" i="53" s="1"/>
  <c r="EH103" i="53"/>
  <c r="EI103" i="53" s="1"/>
  <c r="EH100" i="53"/>
  <c r="EH99" i="53"/>
  <c r="EH98" i="53"/>
  <c r="EI98" i="53" s="1"/>
  <c r="EH97" i="53"/>
  <c r="EH96" i="53"/>
  <c r="EI96" i="53" s="1"/>
  <c r="EH95" i="53"/>
  <c r="EH94" i="53"/>
  <c r="EI94" i="53" s="1"/>
  <c r="EH93" i="53"/>
  <c r="EI93" i="53" s="1"/>
  <c r="EH92" i="53"/>
  <c r="EH91" i="53"/>
  <c r="EH101" i="53"/>
  <c r="EI101" i="53" s="1"/>
  <c r="EH102" i="53"/>
  <c r="EH105" i="53"/>
  <c r="EI105" i="53" s="1"/>
  <c r="EH89" i="53"/>
  <c r="EH88" i="53"/>
  <c r="EI88" i="53" s="1"/>
  <c r="EH87" i="53"/>
  <c r="EI87" i="53" s="1"/>
  <c r="EH86" i="53"/>
  <c r="EH85" i="53"/>
  <c r="EH84" i="53"/>
  <c r="EI84" i="53" s="1"/>
  <c r="EH83" i="53"/>
  <c r="EH82" i="53"/>
  <c r="EI82" i="53" s="1"/>
  <c r="EH81" i="53"/>
  <c r="EH80" i="53"/>
  <c r="EI80" i="53" s="1"/>
  <c r="EH110" i="53"/>
  <c r="EI110" i="53" s="1"/>
  <c r="EH79" i="53"/>
  <c r="EH78" i="53"/>
  <c r="EI78" i="53" s="1"/>
  <c r="EH77" i="53"/>
  <c r="EI77" i="53" s="1"/>
  <c r="EH76" i="53"/>
  <c r="EI76" i="53" s="1"/>
  <c r="EH75" i="53"/>
  <c r="EI75" i="53" s="1"/>
  <c r="EH74" i="53"/>
  <c r="EI74" i="53" s="1"/>
  <c r="EH73" i="53"/>
  <c r="EI73" i="53" s="1"/>
  <c r="EH71" i="53"/>
  <c r="EI71" i="53" s="1"/>
  <c r="EH90" i="53"/>
  <c r="EI90" i="53" s="1"/>
  <c r="EH68" i="53"/>
  <c r="EI68" i="53" s="1"/>
  <c r="EH67" i="53"/>
  <c r="EH66" i="53"/>
  <c r="EI66" i="53" s="1"/>
  <c r="EH65" i="53"/>
  <c r="EI65" i="53" s="1"/>
  <c r="EH64" i="53"/>
  <c r="EH63" i="53"/>
  <c r="EI63" i="53" s="1"/>
  <c r="EH62" i="53"/>
  <c r="EI62" i="53" s="1"/>
  <c r="EH61" i="53"/>
  <c r="EI61" i="53" s="1"/>
  <c r="EH60" i="53"/>
  <c r="EI60" i="53" s="1"/>
  <c r="EH59" i="53"/>
  <c r="EI59" i="53" s="1"/>
  <c r="EH58" i="53"/>
  <c r="EI58" i="53" s="1"/>
  <c r="EH70" i="53"/>
  <c r="EI70" i="53" s="1"/>
  <c r="EH69" i="53"/>
  <c r="EI69" i="53" s="1"/>
  <c r="EH72" i="53"/>
  <c r="EI72" i="53" s="1"/>
  <c r="EH57" i="53"/>
  <c r="EI57" i="53" s="1"/>
  <c r="EH56" i="53"/>
  <c r="EI56" i="53" s="1"/>
  <c r="EH55" i="53"/>
  <c r="EI55" i="53" s="1"/>
  <c r="EH54" i="53"/>
  <c r="EI54" i="53" s="1"/>
  <c r="EH53" i="53"/>
  <c r="EI53" i="53" s="1"/>
  <c r="EH52" i="53"/>
  <c r="EI52" i="53" s="1"/>
  <c r="EH51" i="53"/>
  <c r="EI51" i="53" s="1"/>
  <c r="EH50" i="53"/>
  <c r="EI50" i="53" s="1"/>
  <c r="EH49" i="53"/>
  <c r="F13" i="53"/>
  <c r="F40" i="53"/>
  <c r="F41" i="53"/>
  <c r="BM57" i="53"/>
  <c r="BL58" i="53"/>
  <c r="BM58" i="53" s="1"/>
  <c r="CZ2" i="53"/>
  <c r="CZ6" i="53" s="1"/>
  <c r="EO183" i="53"/>
  <c r="F10" i="53"/>
  <c r="CZ11" i="53"/>
  <c r="BK49" i="53"/>
  <c r="BL49" i="53" s="1"/>
  <c r="FE49" i="53"/>
  <c r="IA49" i="53"/>
  <c r="HB61" i="53"/>
  <c r="GC61" i="53"/>
  <c r="BK62" i="53"/>
  <c r="EI64" i="53"/>
  <c r="BL50" i="53"/>
  <c r="BM50" i="53" s="1"/>
  <c r="BL51" i="53"/>
  <c r="BM51" i="53" s="1"/>
  <c r="BL52" i="53"/>
  <c r="BM52" i="53" s="1"/>
  <c r="BL53" i="53"/>
  <c r="BM53" i="53" s="1"/>
  <c r="BL54" i="53"/>
  <c r="BM54" i="53" s="1"/>
  <c r="BL55" i="53"/>
  <c r="BM55" i="53" s="1"/>
  <c r="BL56" i="53"/>
  <c r="BM56" i="53" s="1"/>
  <c r="DZ11" i="53"/>
  <c r="HB59" i="53"/>
  <c r="GC59" i="53"/>
  <c r="EI67" i="53"/>
  <c r="F35" i="53"/>
  <c r="AE2" i="53"/>
  <c r="AE6" i="53" s="1"/>
  <c r="GC49" i="53"/>
  <c r="GC56" i="53"/>
  <c r="HB62" i="53"/>
  <c r="GC62" i="53"/>
  <c r="F29" i="53"/>
  <c r="BL183" i="53"/>
  <c r="BL159" i="53"/>
  <c r="BM159" i="53" s="1"/>
  <c r="BL160" i="53"/>
  <c r="BL161" i="53"/>
  <c r="BM161" i="53" s="1"/>
  <c r="BL157" i="53"/>
  <c r="BM157" i="53" s="1"/>
  <c r="BL155" i="53"/>
  <c r="BM155" i="53" s="1"/>
  <c r="BL154" i="53"/>
  <c r="BM154" i="53" s="1"/>
  <c r="BL153" i="53"/>
  <c r="BM153" i="53" s="1"/>
  <c r="BL162" i="53"/>
  <c r="BM162" i="53" s="1"/>
  <c r="BL152" i="53"/>
  <c r="BM152" i="53" s="1"/>
  <c r="BL150" i="53"/>
  <c r="BL149" i="53"/>
  <c r="BL146" i="53"/>
  <c r="BM146" i="53" s="1"/>
  <c r="BL145" i="53"/>
  <c r="BM145" i="53" s="1"/>
  <c r="BL144" i="53"/>
  <c r="BM144" i="53" s="1"/>
  <c r="BL143" i="53"/>
  <c r="BM143" i="53" s="1"/>
  <c r="BL142" i="53"/>
  <c r="BL151" i="53"/>
  <c r="BL148" i="53"/>
  <c r="BM148" i="53" s="1"/>
  <c r="BL140" i="53"/>
  <c r="BM140" i="53" s="1"/>
  <c r="BL139" i="53"/>
  <c r="BL138" i="53"/>
  <c r="BM138" i="53" s="1"/>
  <c r="BL137" i="53"/>
  <c r="BM137" i="53" s="1"/>
  <c r="BL136" i="53"/>
  <c r="BM136" i="53" s="1"/>
  <c r="BL135" i="53"/>
  <c r="BL134" i="53"/>
  <c r="BL132" i="53"/>
  <c r="BL131" i="53"/>
  <c r="BM131" i="53" s="1"/>
  <c r="BL129" i="53"/>
  <c r="BM129" i="53" s="1"/>
  <c r="BL128" i="53"/>
  <c r="BM128" i="53" s="1"/>
  <c r="BL127" i="53"/>
  <c r="BL126" i="53"/>
  <c r="BM126" i="53" s="1"/>
  <c r="BL113" i="53"/>
  <c r="BL112" i="53"/>
  <c r="BM112" i="53" s="1"/>
  <c r="BL111" i="53"/>
  <c r="BM111" i="53" s="1"/>
  <c r="BL124" i="53"/>
  <c r="BL123" i="53"/>
  <c r="BL122" i="53"/>
  <c r="BM122" i="53" s="1"/>
  <c r="BL125" i="53"/>
  <c r="BL110" i="53"/>
  <c r="BM110" i="53" s="1"/>
  <c r="BL108" i="53"/>
  <c r="BL107" i="53"/>
  <c r="BM107" i="53" s="1"/>
  <c r="BL106" i="53"/>
  <c r="BL105" i="53"/>
  <c r="BM105" i="53" s="1"/>
  <c r="BL104" i="53"/>
  <c r="BM104" i="53" s="1"/>
  <c r="BL103" i="53"/>
  <c r="BL99" i="53"/>
  <c r="BM99" i="53" s="1"/>
  <c r="BL90" i="53"/>
  <c r="BL89" i="53"/>
  <c r="BM89" i="53" s="1"/>
  <c r="BL88" i="53"/>
  <c r="BM88" i="53" s="1"/>
  <c r="BL87" i="53"/>
  <c r="BM87" i="53" s="1"/>
  <c r="BL72" i="53"/>
  <c r="BM72" i="53" s="1"/>
  <c r="BL71" i="53"/>
  <c r="BM71" i="53" s="1"/>
  <c r="BL70" i="53"/>
  <c r="BM70" i="53" s="1"/>
  <c r="BL80" i="53"/>
  <c r="BL69" i="53"/>
  <c r="BM69" i="53" s="1"/>
  <c r="BL68" i="53"/>
  <c r="BM68" i="53" s="1"/>
  <c r="BL67" i="53"/>
  <c r="BM67" i="53" s="1"/>
  <c r="BL62" i="53"/>
  <c r="BL60" i="53"/>
  <c r="BM60" i="53" s="1"/>
  <c r="CQ55" i="53"/>
  <c r="HB58" i="53"/>
  <c r="GC58" i="53"/>
  <c r="AL63" i="53"/>
  <c r="BK63" i="53"/>
  <c r="BL63" i="53" s="1"/>
  <c r="CQ183" i="53"/>
  <c r="BS183" i="53"/>
  <c r="CQ157" i="53"/>
  <c r="CQ155" i="53"/>
  <c r="CQ150" i="53"/>
  <c r="CQ141" i="53"/>
  <c r="CQ140" i="53"/>
  <c r="CQ129" i="53"/>
  <c r="CQ130" i="53"/>
  <c r="CQ120" i="53"/>
  <c r="CQ118" i="53"/>
  <c r="CQ104" i="53"/>
  <c r="CQ101" i="53"/>
  <c r="CQ88" i="53"/>
  <c r="CQ83" i="53"/>
  <c r="CQ68" i="53"/>
  <c r="CQ69" i="53"/>
  <c r="CQ74" i="53"/>
  <c r="CQ77" i="53"/>
  <c r="BK59" i="53"/>
  <c r="BL59" i="53" s="1"/>
  <c r="HB60" i="53"/>
  <c r="GC60" i="53"/>
  <c r="BK61" i="53"/>
  <c r="DQ183" i="53"/>
  <c r="BK64" i="53"/>
  <c r="BK65" i="53"/>
  <c r="BL65" i="53" s="1"/>
  <c r="BK66" i="53"/>
  <c r="HB71" i="53"/>
  <c r="BK79" i="53"/>
  <c r="AL79" i="53"/>
  <c r="FE66" i="53"/>
  <c r="FE67" i="53"/>
  <c r="FE68" i="53"/>
  <c r="BK75" i="53"/>
  <c r="BL75" i="53" s="1"/>
  <c r="AL75" i="53"/>
  <c r="BK78" i="53"/>
  <c r="BL78" i="53" s="1"/>
  <c r="AL78" i="53"/>
  <c r="GC63" i="53"/>
  <c r="GC64" i="53"/>
  <c r="GC65" i="53"/>
  <c r="BK77" i="53"/>
  <c r="AL77" i="53"/>
  <c r="BM90" i="53"/>
  <c r="GC69" i="53"/>
  <c r="BK74" i="53"/>
  <c r="AL74" i="53"/>
  <c r="AL72" i="53"/>
  <c r="BK76" i="53"/>
  <c r="AL76" i="53"/>
  <c r="EI79" i="53"/>
  <c r="BK73" i="53"/>
  <c r="AL73" i="53"/>
  <c r="BK82" i="53"/>
  <c r="HB84" i="53"/>
  <c r="GC84" i="53"/>
  <c r="BK86" i="53"/>
  <c r="AL86" i="53"/>
  <c r="HB88" i="53"/>
  <c r="GC88" i="53"/>
  <c r="HB98" i="53"/>
  <c r="GC98" i="53"/>
  <c r="HB86" i="53"/>
  <c r="GC86" i="53"/>
  <c r="BK85" i="53"/>
  <c r="AL85" i="53"/>
  <c r="EI86" i="53"/>
  <c r="HB89" i="53"/>
  <c r="GC89" i="53"/>
  <c r="GC80" i="53"/>
  <c r="GC82" i="53"/>
  <c r="BK81" i="53"/>
  <c r="EI81" i="53"/>
  <c r="BK83" i="53"/>
  <c r="AL83" i="53"/>
  <c r="EI83" i="53"/>
  <c r="HB85" i="53"/>
  <c r="GC85" i="53"/>
  <c r="HB87" i="53"/>
  <c r="GC87" i="53"/>
  <c r="BK84" i="53"/>
  <c r="AL84" i="53"/>
  <c r="EI85" i="53"/>
  <c r="EI89" i="53"/>
  <c r="EI91" i="53"/>
  <c r="EI92" i="53"/>
  <c r="HB95" i="53"/>
  <c r="GC95" i="53"/>
  <c r="EI97" i="53"/>
  <c r="BK98" i="53"/>
  <c r="BL98" i="53" s="1"/>
  <c r="AL98" i="53"/>
  <c r="EI95" i="53"/>
  <c r="BK96" i="53"/>
  <c r="AL96" i="53"/>
  <c r="EI99" i="53"/>
  <c r="HB96" i="53"/>
  <c r="GC96" i="53"/>
  <c r="EI102" i="53"/>
  <c r="AL87" i="53"/>
  <c r="AL88" i="53"/>
  <c r="AL89" i="53"/>
  <c r="AL90" i="53"/>
  <c r="BK91" i="53"/>
  <c r="AL91" i="53"/>
  <c r="BK92" i="53"/>
  <c r="AL92" i="53"/>
  <c r="BK93" i="53"/>
  <c r="BL93" i="53" s="1"/>
  <c r="AL93" i="53"/>
  <c r="BK94" i="53"/>
  <c r="AL94" i="53"/>
  <c r="BK97" i="53"/>
  <c r="AL97" i="53"/>
  <c r="HB97" i="53"/>
  <c r="GC97" i="53"/>
  <c r="HB99" i="53"/>
  <c r="GC99" i="53"/>
  <c r="GC90" i="53"/>
  <c r="BK95" i="53"/>
  <c r="AL95" i="53"/>
  <c r="EI109" i="53"/>
  <c r="EI108" i="53"/>
  <c r="AL99" i="53"/>
  <c r="BK100" i="53"/>
  <c r="GC100" i="53"/>
  <c r="EI115" i="53"/>
  <c r="EI100" i="53"/>
  <c r="EI106" i="53"/>
  <c r="BM108" i="53"/>
  <c r="BM103" i="53"/>
  <c r="BM106" i="53"/>
  <c r="EI111" i="53"/>
  <c r="BM113" i="53"/>
  <c r="BK119" i="53"/>
  <c r="BL119" i="53" s="1"/>
  <c r="AL119" i="53"/>
  <c r="BK114" i="53"/>
  <c r="AL114" i="53"/>
  <c r="EI117" i="53"/>
  <c r="EI120" i="53"/>
  <c r="GC111" i="53"/>
  <c r="BK116" i="53"/>
  <c r="AL116" i="53"/>
  <c r="BK117" i="53"/>
  <c r="AL117" i="53"/>
  <c r="BK120" i="53"/>
  <c r="AL120" i="53"/>
  <c r="BM124" i="53"/>
  <c r="BK118" i="53"/>
  <c r="AL118" i="53"/>
  <c r="GC110" i="53"/>
  <c r="AL112" i="53"/>
  <c r="BK115" i="53"/>
  <c r="AL115" i="53"/>
  <c r="EI119" i="53"/>
  <c r="BK121" i="53"/>
  <c r="AL121" i="53"/>
  <c r="HB123" i="53"/>
  <c r="GC123" i="53"/>
  <c r="HB121" i="53"/>
  <c r="GC121" i="53"/>
  <c r="HB122" i="53"/>
  <c r="GC122" i="53"/>
  <c r="BM127" i="53"/>
  <c r="BM125" i="53"/>
  <c r="BK141" i="53"/>
  <c r="AL141" i="53"/>
  <c r="BM134" i="53"/>
  <c r="EI135" i="53"/>
  <c r="BM139" i="53"/>
  <c r="EI139" i="53"/>
  <c r="BK130" i="53"/>
  <c r="GC130" i="53"/>
  <c r="AL134" i="53"/>
  <c r="EI130" i="53"/>
  <c r="EI132" i="53"/>
  <c r="EI138" i="53"/>
  <c r="BM142" i="53"/>
  <c r="BM132" i="53"/>
  <c r="EI141" i="53"/>
  <c r="BM135" i="53"/>
  <c r="EI140" i="53"/>
  <c r="GC140" i="53"/>
  <c r="HB140" i="53"/>
  <c r="EI147" i="53"/>
  <c r="BM149" i="53"/>
  <c r="GC141" i="53"/>
  <c r="HB141" i="53"/>
  <c r="GC142" i="53"/>
  <c r="HB147" i="53"/>
  <c r="GC147" i="53"/>
  <c r="AL142" i="53"/>
  <c r="HB142" i="53"/>
  <c r="AL143" i="53"/>
  <c r="HB143" i="53"/>
  <c r="HB144" i="53"/>
  <c r="HB145" i="53"/>
  <c r="BK147" i="53"/>
  <c r="AL147" i="53"/>
  <c r="BM151" i="53"/>
  <c r="BM150" i="53"/>
  <c r="GC146" i="53"/>
  <c r="HB151" i="53"/>
  <c r="GC151" i="53"/>
  <c r="BM160" i="53"/>
  <c r="GC148" i="53"/>
  <c r="BK158" i="53"/>
  <c r="AL158" i="53"/>
  <c r="GC158" i="53"/>
  <c r="HB158" i="53"/>
  <c r="AL148" i="53"/>
  <c r="AL149" i="53"/>
  <c r="AL150" i="53"/>
  <c r="AL151" i="53"/>
  <c r="GC153" i="53"/>
  <c r="GC154" i="53"/>
  <c r="GC152" i="53"/>
  <c r="HB159" i="53"/>
  <c r="GC159" i="53"/>
  <c r="EI159" i="53"/>
  <c r="EI161" i="53"/>
  <c r="EI158" i="53"/>
  <c r="AL163" i="53"/>
  <c r="BK163" i="53"/>
  <c r="GC157" i="53"/>
  <c r="HB157" i="53"/>
  <c r="EI160" i="53"/>
  <c r="GC160" i="53"/>
  <c r="GC161" i="53"/>
  <c r="GC162" i="53"/>
  <c r="BK164" i="53"/>
  <c r="BK165" i="53"/>
  <c r="EI165" i="53"/>
  <c r="GC167" i="53"/>
  <c r="HB167" i="53"/>
  <c r="HB179" i="53"/>
  <c r="GC179" i="53"/>
  <c r="HZ183" i="53"/>
  <c r="HB171" i="53"/>
  <c r="GC171" i="53"/>
  <c r="GC176" i="53"/>
  <c r="FE176" i="53"/>
  <c r="GC163" i="53"/>
  <c r="GC164" i="53"/>
  <c r="GC165" i="53"/>
  <c r="HB177" i="53"/>
  <c r="GC177" i="53"/>
  <c r="FE178" i="53"/>
  <c r="GC178" i="53"/>
  <c r="IB104" i="53" l="1"/>
  <c r="IC104" i="53" s="1"/>
  <c r="IB169" i="53"/>
  <c r="IC169" i="53" s="1"/>
  <c r="IB56" i="53"/>
  <c r="IC56" i="53" s="1"/>
  <c r="IB117" i="53"/>
  <c r="IC117" i="53" s="1"/>
  <c r="JB166" i="53"/>
  <c r="IB64" i="53"/>
  <c r="IC64" i="53" s="1"/>
  <c r="IB128" i="53"/>
  <c r="IC128" i="53" s="1"/>
  <c r="JB86" i="53"/>
  <c r="JB87" i="53"/>
  <c r="F18" i="53"/>
  <c r="JA54" i="53"/>
  <c r="JA62" i="53"/>
  <c r="JB62" i="53" s="1"/>
  <c r="JA70" i="53"/>
  <c r="JA78" i="53"/>
  <c r="JB78" i="53" s="1"/>
  <c r="JA86" i="53"/>
  <c r="JA94" i="53"/>
  <c r="JA102" i="53"/>
  <c r="JB102" i="53" s="1"/>
  <c r="JA110" i="53"/>
  <c r="JA118" i="53"/>
  <c r="JB118" i="53" s="1"/>
  <c r="JA126" i="53"/>
  <c r="JA134" i="53"/>
  <c r="JB134" i="53" s="1"/>
  <c r="JA142" i="53"/>
  <c r="JA150" i="53"/>
  <c r="JB150" i="53" s="1"/>
  <c r="JA158" i="53"/>
  <c r="JA166" i="53"/>
  <c r="JA174" i="53"/>
  <c r="JB174" i="53" s="1"/>
  <c r="JA49" i="53"/>
  <c r="JB49" i="53" s="1"/>
  <c r="JA55" i="53"/>
  <c r="JA63" i="53"/>
  <c r="JB63" i="53" s="1"/>
  <c r="JA71" i="53"/>
  <c r="JA79" i="53"/>
  <c r="JB79" i="53" s="1"/>
  <c r="JA87" i="53"/>
  <c r="JA95" i="53"/>
  <c r="JA103" i="53"/>
  <c r="JA111" i="53"/>
  <c r="JA119" i="53"/>
  <c r="JB119" i="53" s="1"/>
  <c r="JA127" i="53"/>
  <c r="JA135" i="53"/>
  <c r="JB135" i="53" s="1"/>
  <c r="JA143" i="53"/>
  <c r="JB143" i="53" s="1"/>
  <c r="JA151" i="53"/>
  <c r="JA159" i="53"/>
  <c r="JB159" i="53" s="1"/>
  <c r="JA167" i="53"/>
  <c r="JB167" i="53" s="1"/>
  <c r="JA175" i="53"/>
  <c r="JA56" i="53"/>
  <c r="JA64" i="53"/>
  <c r="JA72" i="53"/>
  <c r="JA80" i="53"/>
  <c r="JB80" i="53" s="1"/>
  <c r="JA88" i="53"/>
  <c r="JB88" i="53" s="1"/>
  <c r="JA96" i="53"/>
  <c r="JA104" i="53"/>
  <c r="JB104" i="53" s="1"/>
  <c r="JA112" i="53"/>
  <c r="JB112" i="53" s="1"/>
  <c r="JA120" i="53"/>
  <c r="JA128" i="53"/>
  <c r="JB128" i="53" s="1"/>
  <c r="JA136" i="53"/>
  <c r="JA144" i="53"/>
  <c r="JA152" i="53"/>
  <c r="JA160" i="53"/>
  <c r="JB160" i="53" s="1"/>
  <c r="JA168" i="53"/>
  <c r="JA176" i="53"/>
  <c r="JB176" i="53" s="1"/>
  <c r="JA183" i="53"/>
  <c r="JA57" i="53"/>
  <c r="JA65" i="53"/>
  <c r="JA73" i="53"/>
  <c r="JA81" i="53"/>
  <c r="JB81" i="53" s="1"/>
  <c r="JA89" i="53"/>
  <c r="JA97" i="53"/>
  <c r="JA105" i="53"/>
  <c r="JB105" i="53" s="1"/>
  <c r="JA113" i="53"/>
  <c r="JB113" i="53" s="1"/>
  <c r="JA121" i="53"/>
  <c r="JB121" i="53" s="1"/>
  <c r="JA129" i="53"/>
  <c r="JB129" i="53" s="1"/>
  <c r="JA137" i="53"/>
  <c r="JA145" i="53"/>
  <c r="JA153" i="53"/>
  <c r="JA161" i="53"/>
  <c r="JB161" i="53" s="1"/>
  <c r="JA169" i="53"/>
  <c r="JB169" i="53" s="1"/>
  <c r="JA177" i="53"/>
  <c r="JA50" i="53"/>
  <c r="JA58" i="53"/>
  <c r="JA66" i="53"/>
  <c r="JA74" i="53"/>
  <c r="JA82" i="53"/>
  <c r="JB82" i="53" s="1"/>
  <c r="JA90" i="53"/>
  <c r="JB90" i="53" s="1"/>
  <c r="JA98" i="53"/>
  <c r="JB98" i="53" s="1"/>
  <c r="JA106" i="53"/>
  <c r="JB106" i="53" s="1"/>
  <c r="JA114" i="53"/>
  <c r="JB114" i="53" s="1"/>
  <c r="JA122" i="53"/>
  <c r="JA130" i="53"/>
  <c r="JB130" i="53" s="1"/>
  <c r="JA138" i="53"/>
  <c r="JA146" i="53"/>
  <c r="JA154" i="53"/>
  <c r="JA162" i="53"/>
  <c r="JB162" i="53" s="1"/>
  <c r="JA170" i="53"/>
  <c r="JA178" i="53"/>
  <c r="JB178" i="53" s="1"/>
  <c r="JA51" i="53"/>
  <c r="JA59" i="53"/>
  <c r="JB59" i="53" s="1"/>
  <c r="JA67" i="53"/>
  <c r="JA75" i="53"/>
  <c r="JB75" i="53" s="1"/>
  <c r="JA83" i="53"/>
  <c r="JB83" i="53" s="1"/>
  <c r="JA91" i="53"/>
  <c r="JB91" i="53" s="1"/>
  <c r="JA99" i="53"/>
  <c r="JB99" i="53" s="1"/>
  <c r="JA107" i="53"/>
  <c r="JB107" i="53" s="1"/>
  <c r="JA115" i="53"/>
  <c r="JA123" i="53"/>
  <c r="JB123" i="53" s="1"/>
  <c r="JA131" i="53"/>
  <c r="JA139" i="53"/>
  <c r="JB139" i="53" s="1"/>
  <c r="JA147" i="53"/>
  <c r="JB147" i="53" s="1"/>
  <c r="JA155" i="53"/>
  <c r="JB155" i="53" s="1"/>
  <c r="JA163" i="53"/>
  <c r="JA171" i="53"/>
  <c r="JB171" i="53" s="1"/>
  <c r="JA179" i="53"/>
  <c r="JB179" i="53" s="1"/>
  <c r="JA52" i="53"/>
  <c r="JB52" i="53" s="1"/>
  <c r="IQ10" i="53" s="1"/>
  <c r="JA60" i="53"/>
  <c r="JB60" i="53" s="1"/>
  <c r="JA68" i="53"/>
  <c r="JA76" i="53"/>
  <c r="JA84" i="53"/>
  <c r="JB84" i="53" s="1"/>
  <c r="JA92" i="53"/>
  <c r="JA100" i="53"/>
  <c r="JB100" i="53" s="1"/>
  <c r="JA108" i="53"/>
  <c r="JB108" i="53" s="1"/>
  <c r="JA116" i="53"/>
  <c r="JB116" i="53" s="1"/>
  <c r="JA124" i="53"/>
  <c r="JB124" i="53" s="1"/>
  <c r="JA132" i="53"/>
  <c r="JB132" i="53" s="1"/>
  <c r="JA140" i="53"/>
  <c r="JA148" i="53"/>
  <c r="JA156" i="53"/>
  <c r="JB156" i="53" s="1"/>
  <c r="JA164" i="53"/>
  <c r="JB164" i="53" s="1"/>
  <c r="JA172" i="53"/>
  <c r="JB172" i="53" s="1"/>
  <c r="JA180" i="53"/>
  <c r="JA53" i="53"/>
  <c r="JB53" i="53" s="1"/>
  <c r="JA61" i="53"/>
  <c r="JB61" i="53" s="1"/>
  <c r="JA69" i="53"/>
  <c r="JA77" i="53"/>
  <c r="JB77" i="53" s="1"/>
  <c r="JA85" i="53"/>
  <c r="JA93" i="53"/>
  <c r="JB93" i="53" s="1"/>
  <c r="JA101" i="53"/>
  <c r="JB101" i="53" s="1"/>
  <c r="JA109" i="53"/>
  <c r="JA117" i="53"/>
  <c r="JB117" i="53" s="1"/>
  <c r="JA125" i="53"/>
  <c r="JB125" i="53" s="1"/>
  <c r="JA133" i="53"/>
  <c r="JB133" i="53" s="1"/>
  <c r="JA141" i="53"/>
  <c r="JA149" i="53"/>
  <c r="JA157" i="53"/>
  <c r="JB157" i="53" s="1"/>
  <c r="JA165" i="53"/>
  <c r="JA173" i="53"/>
  <c r="JB173" i="53" s="1"/>
  <c r="JA181" i="53"/>
  <c r="JB181" i="53" s="1"/>
  <c r="JB137" i="53"/>
  <c r="JB67" i="53"/>
  <c r="JB180" i="53"/>
  <c r="JB109" i="53"/>
  <c r="JB70" i="53"/>
  <c r="JB158" i="53"/>
  <c r="JB71" i="53"/>
  <c r="JB151" i="53"/>
  <c r="JB96" i="53"/>
  <c r="JB168" i="53"/>
  <c r="JB89" i="53"/>
  <c r="JB97" i="53"/>
  <c r="IB72" i="53"/>
  <c r="IC72" i="53" s="1"/>
  <c r="JB50" i="53"/>
  <c r="JB122" i="53"/>
  <c r="JB68" i="53"/>
  <c r="JB140" i="53"/>
  <c r="JB69" i="53"/>
  <c r="JB141" i="53"/>
  <c r="JB94" i="53"/>
  <c r="JB95" i="53"/>
  <c r="JB175" i="53"/>
  <c r="JB120" i="53"/>
  <c r="JB73" i="53"/>
  <c r="JB131" i="53"/>
  <c r="IB179" i="53"/>
  <c r="IC179" i="53" s="1"/>
  <c r="JB58" i="53"/>
  <c r="JB138" i="53"/>
  <c r="JB163" i="53"/>
  <c r="JB76" i="53"/>
  <c r="JB148" i="53"/>
  <c r="JB149" i="53"/>
  <c r="JB110" i="53"/>
  <c r="F38" i="53"/>
  <c r="F25" i="53" s="1"/>
  <c r="H27" i="53" s="1"/>
  <c r="JB103" i="53"/>
  <c r="JB56" i="53"/>
  <c r="JB136" i="53"/>
  <c r="JB145" i="53"/>
  <c r="JB57" i="53"/>
  <c r="JB177" i="53"/>
  <c r="JB170" i="53"/>
  <c r="JB65" i="53"/>
  <c r="IB88" i="53"/>
  <c r="IC88" i="53" s="1"/>
  <c r="IB151" i="53"/>
  <c r="IC151" i="53" s="1"/>
  <c r="BL102" i="53"/>
  <c r="BM102" i="53" s="1"/>
  <c r="BL133" i="53"/>
  <c r="BM133" i="53" s="1"/>
  <c r="BN133" i="53" s="1"/>
  <c r="BP133" i="53" s="1"/>
  <c r="JB66" i="53"/>
  <c r="JB146" i="53"/>
  <c r="JB85" i="53"/>
  <c r="BM123" i="53"/>
  <c r="JB126" i="53"/>
  <c r="JB111" i="53"/>
  <c r="JB64" i="53"/>
  <c r="JB144" i="53"/>
  <c r="JB153" i="53"/>
  <c r="JB74" i="53"/>
  <c r="JB154" i="53"/>
  <c r="JB51" i="53"/>
  <c r="JB115" i="53"/>
  <c r="JB92" i="53"/>
  <c r="JB165" i="53"/>
  <c r="JB54" i="53"/>
  <c r="JB142" i="53"/>
  <c r="JB55" i="53"/>
  <c r="JB127" i="53"/>
  <c r="JB72" i="53"/>
  <c r="JB152" i="53"/>
  <c r="IZ182" i="53"/>
  <c r="F17" i="53"/>
  <c r="IB57" i="53"/>
  <c r="IC57" i="53" s="1"/>
  <c r="IB65" i="53"/>
  <c r="IC65" i="53" s="1"/>
  <c r="IB73" i="53"/>
  <c r="IC73" i="53" s="1"/>
  <c r="IB81" i="53"/>
  <c r="IC81" i="53" s="1"/>
  <c r="IB89" i="53"/>
  <c r="IC89" i="53" s="1"/>
  <c r="IB97" i="53"/>
  <c r="IC97" i="53" s="1"/>
  <c r="ID97" i="53" s="1"/>
  <c r="IF97" i="53" s="1"/>
  <c r="IB105" i="53"/>
  <c r="IC105" i="53" s="1"/>
  <c r="IB110" i="53"/>
  <c r="IC110" i="53" s="1"/>
  <c r="IB118" i="53"/>
  <c r="IC118" i="53" s="1"/>
  <c r="IB129" i="53"/>
  <c r="IC129" i="53" s="1"/>
  <c r="IB137" i="53"/>
  <c r="IC137" i="53" s="1"/>
  <c r="IB144" i="53"/>
  <c r="IC144" i="53" s="1"/>
  <c r="IB158" i="53"/>
  <c r="IC158" i="53" s="1"/>
  <c r="IB160" i="53"/>
  <c r="IC160" i="53" s="1"/>
  <c r="ID160" i="53" s="1"/>
  <c r="IF160" i="53" s="1"/>
  <c r="IB174" i="53"/>
  <c r="IC174" i="53" s="1"/>
  <c r="IB170" i="53"/>
  <c r="IC170" i="53" s="1"/>
  <c r="CQ85" i="53"/>
  <c r="CQ71" i="53"/>
  <c r="CQ92" i="53"/>
  <c r="CQ97" i="53"/>
  <c r="CQ105" i="53"/>
  <c r="CR105" i="53" s="1"/>
  <c r="CQ113" i="53"/>
  <c r="CQ134" i="53"/>
  <c r="CQ131" i="53"/>
  <c r="CQ147" i="53"/>
  <c r="CQ151" i="53"/>
  <c r="CQ159" i="53"/>
  <c r="CR159" i="53" s="1"/>
  <c r="CQ54" i="53"/>
  <c r="IB49" i="53"/>
  <c r="IB50" i="53"/>
  <c r="IC50" i="53" s="1"/>
  <c r="IB58" i="53"/>
  <c r="IC58" i="53" s="1"/>
  <c r="IB66" i="53"/>
  <c r="IC66" i="53" s="1"/>
  <c r="IB74" i="53"/>
  <c r="IC74" i="53" s="1"/>
  <c r="IB82" i="53"/>
  <c r="IC82" i="53" s="1"/>
  <c r="IB90" i="53"/>
  <c r="IC90" i="53" s="1"/>
  <c r="II90" i="53" s="1"/>
  <c r="IB98" i="53"/>
  <c r="IC98" i="53" s="1"/>
  <c r="IB106" i="53"/>
  <c r="IC106" i="53" s="1"/>
  <c r="II106" i="53" s="1"/>
  <c r="IB111" i="53"/>
  <c r="IC111" i="53" s="1"/>
  <c r="IB119" i="53"/>
  <c r="IC119" i="53" s="1"/>
  <c r="IB130" i="53"/>
  <c r="IC130" i="53" s="1"/>
  <c r="IB138" i="53"/>
  <c r="IC138" i="53" s="1"/>
  <c r="IB145" i="53"/>
  <c r="IC145" i="53" s="1"/>
  <c r="IB152" i="53"/>
  <c r="IC152" i="53" s="1"/>
  <c r="ID152" i="53" s="1"/>
  <c r="IF152" i="53" s="1"/>
  <c r="IB162" i="53"/>
  <c r="IC162" i="53" s="1"/>
  <c r="IB176" i="53"/>
  <c r="IC176" i="53" s="1"/>
  <c r="ID176" i="53" s="1"/>
  <c r="IF176" i="53" s="1"/>
  <c r="IB178" i="53"/>
  <c r="IC178" i="53" s="1"/>
  <c r="CQ79" i="53"/>
  <c r="CQ73" i="53"/>
  <c r="CQ93" i="53"/>
  <c r="CQ95" i="53"/>
  <c r="CQ106" i="53"/>
  <c r="CQ121" i="53"/>
  <c r="CQ122" i="53"/>
  <c r="CR122" i="53" s="1"/>
  <c r="CQ133" i="53"/>
  <c r="CQ142" i="53"/>
  <c r="CQ158" i="53"/>
  <c r="CQ160" i="53"/>
  <c r="CQ53" i="53"/>
  <c r="CQ58" i="53"/>
  <c r="CR58" i="53" s="1"/>
  <c r="IB51" i="53"/>
  <c r="IC51" i="53" s="1"/>
  <c r="IB59" i="53"/>
  <c r="IC59" i="53" s="1"/>
  <c r="II59" i="53" s="1"/>
  <c r="IB67" i="53"/>
  <c r="IC67" i="53" s="1"/>
  <c r="IB75" i="53"/>
  <c r="IC75" i="53" s="1"/>
  <c r="IB83" i="53"/>
  <c r="IC83" i="53" s="1"/>
  <c r="IB91" i="53"/>
  <c r="IC91" i="53" s="1"/>
  <c r="IB99" i="53"/>
  <c r="IC99" i="53" s="1"/>
  <c r="IB107" i="53"/>
  <c r="IC107" i="53" s="1"/>
  <c r="ID107" i="53" s="1"/>
  <c r="IF107" i="53" s="1"/>
  <c r="IB112" i="53"/>
  <c r="IC112" i="53" s="1"/>
  <c r="IB120" i="53"/>
  <c r="IC120" i="53" s="1"/>
  <c r="ID120" i="53" s="1"/>
  <c r="IF120" i="53" s="1"/>
  <c r="IB131" i="53"/>
  <c r="IC131" i="53" s="1"/>
  <c r="IB139" i="53"/>
  <c r="IC139" i="53" s="1"/>
  <c r="IB150" i="53"/>
  <c r="IC150" i="53" s="1"/>
  <c r="IB153" i="53"/>
  <c r="IC153" i="53" s="1"/>
  <c r="IB163" i="53"/>
  <c r="IC163" i="53" s="1"/>
  <c r="IB166" i="53"/>
  <c r="IC166" i="53" s="1"/>
  <c r="II166" i="53" s="1"/>
  <c r="IB181" i="53"/>
  <c r="IC181" i="53" s="1"/>
  <c r="CQ63" i="53"/>
  <c r="CR63" i="53" s="1"/>
  <c r="CQ75" i="53"/>
  <c r="CQ94" i="53"/>
  <c r="CQ98" i="53"/>
  <c r="CQ107" i="53"/>
  <c r="CQ111" i="53"/>
  <c r="CQ123" i="53"/>
  <c r="CR123" i="53" s="1"/>
  <c r="CQ135" i="53"/>
  <c r="CQ143" i="53"/>
  <c r="CR143" i="53" s="1"/>
  <c r="CQ164" i="53"/>
  <c r="CQ161" i="53"/>
  <c r="CQ59" i="53"/>
  <c r="CQ51" i="53"/>
  <c r="IB52" i="53"/>
  <c r="IC52" i="53" s="1"/>
  <c r="IB60" i="53"/>
  <c r="IC60" i="53" s="1"/>
  <c r="II60" i="53" s="1"/>
  <c r="IB68" i="53"/>
  <c r="IC68" i="53" s="1"/>
  <c r="IB76" i="53"/>
  <c r="IC76" i="53" s="1"/>
  <c r="ID76" i="53" s="1"/>
  <c r="IF76" i="53" s="1"/>
  <c r="IB84" i="53"/>
  <c r="IC84" i="53" s="1"/>
  <c r="IB92" i="53"/>
  <c r="IC92" i="53" s="1"/>
  <c r="IB100" i="53"/>
  <c r="IC100" i="53" s="1"/>
  <c r="IB108" i="53"/>
  <c r="IC108" i="53" s="1"/>
  <c r="IB113" i="53"/>
  <c r="IC113" i="53" s="1"/>
  <c r="IB122" i="53"/>
  <c r="IC122" i="53" s="1"/>
  <c r="ID122" i="53" s="1"/>
  <c r="IF122" i="53" s="1"/>
  <c r="IB132" i="53"/>
  <c r="IC132" i="53" s="1"/>
  <c r="IB148" i="53"/>
  <c r="IC148" i="53" s="1"/>
  <c r="II148" i="53" s="1"/>
  <c r="IB147" i="53"/>
  <c r="IC147" i="53" s="1"/>
  <c r="IB154" i="53"/>
  <c r="IC154" i="53" s="1"/>
  <c r="IB164" i="53"/>
  <c r="IC164" i="53" s="1"/>
  <c r="IB172" i="53"/>
  <c r="IC172" i="53" s="1"/>
  <c r="H23" i="53"/>
  <c r="CQ62" i="53"/>
  <c r="CR62" i="53" s="1"/>
  <c r="CQ70" i="53"/>
  <c r="CQ64" i="53"/>
  <c r="CR64" i="53" s="1"/>
  <c r="CQ81" i="53"/>
  <c r="CQ96" i="53"/>
  <c r="CQ114" i="53"/>
  <c r="CQ108" i="53"/>
  <c r="CQ119" i="53"/>
  <c r="CQ124" i="53"/>
  <c r="CR124" i="53" s="1"/>
  <c r="CQ136" i="53"/>
  <c r="CQ145" i="53"/>
  <c r="CR145" i="53" s="1"/>
  <c r="CQ152" i="53"/>
  <c r="CQ162" i="53"/>
  <c r="CQ50" i="53"/>
  <c r="BL109" i="53"/>
  <c r="BM109" i="53" s="1"/>
  <c r="BN109" i="53" s="1"/>
  <c r="BP109" i="53" s="1"/>
  <c r="CQ61" i="53"/>
  <c r="IB53" i="53"/>
  <c r="IC53" i="53" s="1"/>
  <c r="II53" i="53" s="1"/>
  <c r="IB61" i="53"/>
  <c r="IC61" i="53" s="1"/>
  <c r="IB69" i="53"/>
  <c r="IC69" i="53" s="1"/>
  <c r="II69" i="53" s="1"/>
  <c r="IB77" i="53"/>
  <c r="IC77" i="53" s="1"/>
  <c r="IB85" i="53"/>
  <c r="IC85" i="53" s="1"/>
  <c r="IB93" i="53"/>
  <c r="IC93" i="53" s="1"/>
  <c r="IB101" i="53"/>
  <c r="IC101" i="53" s="1"/>
  <c r="IB109" i="53"/>
  <c r="IC109" i="53" s="1"/>
  <c r="IB114" i="53"/>
  <c r="IC114" i="53" s="1"/>
  <c r="II114" i="53" s="1"/>
  <c r="IB125" i="53"/>
  <c r="IC125" i="53" s="1"/>
  <c r="IB133" i="53"/>
  <c r="IC133" i="53" s="1"/>
  <c r="II133" i="53" s="1"/>
  <c r="IB140" i="53"/>
  <c r="IC140" i="53" s="1"/>
  <c r="IB146" i="53"/>
  <c r="IC146" i="53" s="1"/>
  <c r="ID146" i="53" s="1"/>
  <c r="IF146" i="53" s="1"/>
  <c r="IB155" i="53"/>
  <c r="IC155" i="53" s="1"/>
  <c r="IB168" i="53"/>
  <c r="IC168" i="53" s="1"/>
  <c r="IB177" i="53"/>
  <c r="IC177" i="53" s="1"/>
  <c r="CQ72" i="53"/>
  <c r="CR72" i="53" s="1"/>
  <c r="CQ65" i="53"/>
  <c r="CQ84" i="53"/>
  <c r="CR84" i="53" s="1"/>
  <c r="CQ90" i="53"/>
  <c r="CQ100" i="53"/>
  <c r="CQ109" i="53"/>
  <c r="CQ115" i="53"/>
  <c r="CQ126" i="53"/>
  <c r="CQ137" i="53"/>
  <c r="CR137" i="53" s="1"/>
  <c r="CQ146" i="53"/>
  <c r="CQ153" i="53"/>
  <c r="CQ165" i="53"/>
  <c r="CQ49" i="53"/>
  <c r="BD7" i="53"/>
  <c r="BT183" i="53" s="1"/>
  <c r="IB54" i="53"/>
  <c r="IC54" i="53" s="1"/>
  <c r="IB62" i="53"/>
  <c r="IC62" i="53" s="1"/>
  <c r="IB70" i="53"/>
  <c r="IC70" i="53" s="1"/>
  <c r="II70" i="53" s="1"/>
  <c r="IB78" i="53"/>
  <c r="IC78" i="53" s="1"/>
  <c r="IB86" i="53"/>
  <c r="IC86" i="53" s="1"/>
  <c r="II86" i="53" s="1"/>
  <c r="IB94" i="53"/>
  <c r="IC94" i="53" s="1"/>
  <c r="IB102" i="53"/>
  <c r="IC102" i="53" s="1"/>
  <c r="IB123" i="53"/>
  <c r="IC123" i="53" s="1"/>
  <c r="IB115" i="53"/>
  <c r="IC115" i="53" s="1"/>
  <c r="IB126" i="53"/>
  <c r="IC126" i="53" s="1"/>
  <c r="IB134" i="53"/>
  <c r="IC134" i="53" s="1"/>
  <c r="II134" i="53" s="1"/>
  <c r="IB141" i="53"/>
  <c r="IC141" i="53" s="1"/>
  <c r="IB149" i="53"/>
  <c r="IC149" i="53" s="1"/>
  <c r="II149" i="53" s="1"/>
  <c r="IB156" i="53"/>
  <c r="IC156" i="53" s="1"/>
  <c r="IB165" i="53"/>
  <c r="IC165" i="53" s="1"/>
  <c r="IB183" i="53"/>
  <c r="CQ78" i="53"/>
  <c r="CQ66" i="53"/>
  <c r="CQ80" i="53"/>
  <c r="CR80" i="53" s="1"/>
  <c r="CQ87" i="53"/>
  <c r="CQ103" i="53"/>
  <c r="CR103" i="53" s="1"/>
  <c r="CQ110" i="53"/>
  <c r="CQ117" i="53"/>
  <c r="CQ127" i="53"/>
  <c r="CQ138" i="53"/>
  <c r="CQ148" i="53"/>
  <c r="CQ154" i="53"/>
  <c r="CR154" i="53" s="1"/>
  <c r="CQ57" i="53"/>
  <c r="IB55" i="53"/>
  <c r="IC55" i="53" s="1"/>
  <c r="II55" i="53" s="1"/>
  <c r="IB63" i="53"/>
  <c r="IC63" i="53" s="1"/>
  <c r="IB71" i="53"/>
  <c r="IC71" i="53" s="1"/>
  <c r="IB79" i="53"/>
  <c r="IC79" i="53" s="1"/>
  <c r="IB87" i="53"/>
  <c r="IC87" i="53" s="1"/>
  <c r="IB95" i="53"/>
  <c r="IC95" i="53" s="1"/>
  <c r="IB103" i="53"/>
  <c r="IC103" i="53" s="1"/>
  <c r="ID103" i="53" s="1"/>
  <c r="IF103" i="53" s="1"/>
  <c r="IB121" i="53"/>
  <c r="IC121" i="53" s="1"/>
  <c r="IB116" i="53"/>
  <c r="IC116" i="53" s="1"/>
  <c r="II116" i="53" s="1"/>
  <c r="IB127" i="53"/>
  <c r="IC127" i="53" s="1"/>
  <c r="IB135" i="53"/>
  <c r="IC135" i="53" s="1"/>
  <c r="ID135" i="53" s="1"/>
  <c r="IF135" i="53" s="1"/>
  <c r="IB142" i="53"/>
  <c r="IC142" i="53" s="1"/>
  <c r="IB157" i="53"/>
  <c r="IC157" i="53" s="1"/>
  <c r="IB161" i="53"/>
  <c r="IC161" i="53" s="1"/>
  <c r="IB167" i="53"/>
  <c r="IC167" i="53" s="1"/>
  <c r="ID167" i="53" s="1"/>
  <c r="IF167" i="53" s="1"/>
  <c r="H31" i="53"/>
  <c r="H30" i="53"/>
  <c r="IB171" i="53"/>
  <c r="IC171" i="53" s="1"/>
  <c r="ID171" i="53" s="1"/>
  <c r="IF171" i="53" s="1"/>
  <c r="IB180" i="53"/>
  <c r="IC180" i="53" s="1"/>
  <c r="ID180" i="53" s="1"/>
  <c r="IF180" i="53" s="1"/>
  <c r="IB175" i="53"/>
  <c r="IC175" i="53" s="1"/>
  <c r="II175" i="53" s="1"/>
  <c r="II181" i="53"/>
  <c r="ID181" i="53"/>
  <c r="IF181" i="53" s="1"/>
  <c r="EJ159" i="53"/>
  <c r="EL159" i="53" s="1"/>
  <c r="ID155" i="53"/>
  <c r="IF155" i="53" s="1"/>
  <c r="II155" i="53"/>
  <c r="II150" i="53"/>
  <c r="ID150" i="53"/>
  <c r="IF150" i="53" s="1"/>
  <c r="II146" i="53"/>
  <c r="EJ140" i="53"/>
  <c r="EL140" i="53" s="1"/>
  <c r="BN142" i="53"/>
  <c r="BP142" i="53" s="1"/>
  <c r="II136" i="53"/>
  <c r="ID136" i="53"/>
  <c r="IF136" i="53" s="1"/>
  <c r="ID129" i="53"/>
  <c r="IF129" i="53" s="1"/>
  <c r="II129" i="53"/>
  <c r="BN134" i="53"/>
  <c r="BP134" i="53" s="1"/>
  <c r="II131" i="53"/>
  <c r="ID131" i="53"/>
  <c r="IF131" i="53" s="1"/>
  <c r="EJ119" i="53"/>
  <c r="EL119" i="53" s="1"/>
  <c r="EJ121" i="53"/>
  <c r="EL121" i="53" s="1"/>
  <c r="BL120" i="53"/>
  <c r="BM120" i="53" s="1"/>
  <c r="BN107" i="53"/>
  <c r="BP107" i="53" s="1"/>
  <c r="BN108" i="53"/>
  <c r="BP108" i="53" s="1"/>
  <c r="EJ96" i="53"/>
  <c r="EL96" i="53" s="1"/>
  <c r="BN52" i="53"/>
  <c r="BP52" i="53" s="1"/>
  <c r="II180" i="53"/>
  <c r="II178" i="53"/>
  <c r="ID178" i="53"/>
  <c r="IF178" i="53" s="1"/>
  <c r="EJ162" i="53"/>
  <c r="EL162" i="53" s="1"/>
  <c r="EJ138" i="53"/>
  <c r="EL138" i="53" s="1"/>
  <c r="ID143" i="53"/>
  <c r="IF143" i="53" s="1"/>
  <c r="II143" i="53"/>
  <c r="BN127" i="53"/>
  <c r="BP127" i="53" s="1"/>
  <c r="EJ105" i="53"/>
  <c r="EL105" i="53" s="1"/>
  <c r="EJ104" i="53"/>
  <c r="EL104" i="53" s="1"/>
  <c r="EJ107" i="53"/>
  <c r="EL107" i="53" s="1"/>
  <c r="EJ114" i="53"/>
  <c r="EL114" i="53" s="1"/>
  <c r="EJ87" i="53"/>
  <c r="EL87" i="53" s="1"/>
  <c r="ID99" i="53"/>
  <c r="IF99" i="53" s="1"/>
  <c r="II99" i="53"/>
  <c r="AL182" i="53"/>
  <c r="BN72" i="53"/>
  <c r="BP72" i="53" s="1"/>
  <c r="BN51" i="53"/>
  <c r="BP51" i="53" s="1"/>
  <c r="EJ58" i="53"/>
  <c r="EL58" i="53" s="1"/>
  <c r="EJ165" i="53"/>
  <c r="EL165" i="53" s="1"/>
  <c r="EJ160" i="53"/>
  <c r="EL160" i="53" s="1"/>
  <c r="ID159" i="53"/>
  <c r="IF159" i="53" s="1"/>
  <c r="II159" i="53"/>
  <c r="II138" i="53"/>
  <c r="ID138" i="53"/>
  <c r="IF138" i="53" s="1"/>
  <c r="BN137" i="53"/>
  <c r="BP137" i="53" s="1"/>
  <c r="II135" i="53"/>
  <c r="BN138" i="53"/>
  <c r="BP138" i="53" s="1"/>
  <c r="BL141" i="53"/>
  <c r="BM141" i="53" s="1"/>
  <c r="EJ133" i="53"/>
  <c r="EL133" i="53" s="1"/>
  <c r="ID127" i="53"/>
  <c r="IF127" i="53" s="1"/>
  <c r="II127" i="53"/>
  <c r="BL118" i="53"/>
  <c r="BM118" i="53" s="1"/>
  <c r="ID123" i="53"/>
  <c r="IF123" i="53" s="1"/>
  <c r="II123" i="53"/>
  <c r="BN106" i="53"/>
  <c r="BP106" i="53" s="1"/>
  <c r="BL94" i="53"/>
  <c r="BM94" i="53" s="1"/>
  <c r="EJ79" i="53"/>
  <c r="EL79" i="53" s="1"/>
  <c r="BN50" i="53"/>
  <c r="BP50" i="53" s="1"/>
  <c r="EJ59" i="53"/>
  <c r="EL59" i="53" s="1"/>
  <c r="BL165" i="53"/>
  <c r="BM165" i="53" s="1"/>
  <c r="ID173" i="53"/>
  <c r="IF173" i="53" s="1"/>
  <c r="II173" i="53"/>
  <c r="ID156" i="53"/>
  <c r="IF156" i="53" s="1"/>
  <c r="II156" i="53"/>
  <c r="BN150" i="53"/>
  <c r="BP150" i="53" s="1"/>
  <c r="II147" i="53"/>
  <c r="ID147" i="53"/>
  <c r="IF147" i="53" s="1"/>
  <c r="EJ139" i="53"/>
  <c r="EL139" i="53" s="1"/>
  <c r="BN140" i="53"/>
  <c r="BP140" i="53" s="1"/>
  <c r="EJ131" i="53"/>
  <c r="EL131" i="53" s="1"/>
  <c r="BN125" i="53"/>
  <c r="BP125" i="53" s="1"/>
  <c r="BN131" i="53"/>
  <c r="BP131" i="53" s="1"/>
  <c r="ID124" i="53"/>
  <c r="IF124" i="53" s="1"/>
  <c r="II124" i="53"/>
  <c r="BL115" i="53"/>
  <c r="BM115" i="53" s="1"/>
  <c r="BN103" i="53"/>
  <c r="BP103" i="53" s="1"/>
  <c r="EJ108" i="53"/>
  <c r="EL108" i="53" s="1"/>
  <c r="II102" i="53"/>
  <c r="ID102" i="53"/>
  <c r="IF102" i="53" s="1"/>
  <c r="EJ92" i="53"/>
  <c r="EL92" i="53" s="1"/>
  <c r="EJ85" i="53"/>
  <c r="EL85" i="53" s="1"/>
  <c r="EJ83" i="53"/>
  <c r="EL83" i="53" s="1"/>
  <c r="EJ86" i="53"/>
  <c r="EL86" i="53" s="1"/>
  <c r="BN67" i="53"/>
  <c r="BP67" i="53" s="1"/>
  <c r="EJ60" i="53"/>
  <c r="EL60" i="53" s="1"/>
  <c r="BL164" i="53"/>
  <c r="BM164" i="53" s="1"/>
  <c r="ID165" i="53"/>
  <c r="IF165" i="53" s="1"/>
  <c r="II165" i="53"/>
  <c r="ID153" i="53"/>
  <c r="IF153" i="53" s="1"/>
  <c r="II153" i="53"/>
  <c r="BL158" i="53"/>
  <c r="BM158" i="53" s="1"/>
  <c r="ID144" i="53"/>
  <c r="IF144" i="53" s="1"/>
  <c r="II144" i="53"/>
  <c r="BN145" i="53"/>
  <c r="BP145" i="53" s="1"/>
  <c r="BN139" i="53"/>
  <c r="BP139" i="53" s="1"/>
  <c r="ID125" i="53"/>
  <c r="IF125" i="53" s="1"/>
  <c r="II125" i="53"/>
  <c r="BL116" i="53"/>
  <c r="BM116" i="53" s="1"/>
  <c r="EJ120" i="53"/>
  <c r="EL120" i="53" s="1"/>
  <c r="ID101" i="53"/>
  <c r="IF101" i="53" s="1"/>
  <c r="II101" i="53"/>
  <c r="EJ91" i="53"/>
  <c r="EL91" i="53" s="1"/>
  <c r="BM76" i="53"/>
  <c r="BL76" i="53"/>
  <c r="BN68" i="53"/>
  <c r="BP68" i="53" s="1"/>
  <c r="BN56" i="53"/>
  <c r="BP56" i="53" s="1"/>
  <c r="BN58" i="53"/>
  <c r="BP58" i="53" s="1"/>
  <c r="II170" i="53"/>
  <c r="ID170" i="53"/>
  <c r="IF170" i="53" s="1"/>
  <c r="EJ164" i="53"/>
  <c r="EL164" i="53" s="1"/>
  <c r="EJ161" i="53"/>
  <c r="EL161" i="53" s="1"/>
  <c r="BN160" i="53"/>
  <c r="BP160" i="53" s="1"/>
  <c r="ID142" i="53"/>
  <c r="IF142" i="53" s="1"/>
  <c r="II142" i="53"/>
  <c r="BN135" i="53"/>
  <c r="BP135" i="53" s="1"/>
  <c r="EJ141" i="53"/>
  <c r="EL141" i="53" s="1"/>
  <c r="ID132" i="53"/>
  <c r="IF132" i="53" s="1"/>
  <c r="II132" i="53"/>
  <c r="EJ130" i="53"/>
  <c r="EL130" i="53" s="1"/>
  <c r="EJ136" i="53"/>
  <c r="EL136" i="53" s="1"/>
  <c r="BN113" i="53"/>
  <c r="BP113" i="53" s="1"/>
  <c r="EJ102" i="53"/>
  <c r="EL102" i="53" s="1"/>
  <c r="EJ99" i="53"/>
  <c r="EL99" i="53" s="1"/>
  <c r="II93" i="53"/>
  <c r="ID93" i="53"/>
  <c r="IF93" i="53" s="1"/>
  <c r="II75" i="53"/>
  <c r="ID75" i="53"/>
  <c r="IF75" i="53" s="1"/>
  <c r="BN55" i="53"/>
  <c r="BP55" i="53" s="1"/>
  <c r="EJ62" i="53"/>
  <c r="EL62" i="53" s="1"/>
  <c r="ID164" i="53"/>
  <c r="IF164" i="53" s="1"/>
  <c r="II164" i="53"/>
  <c r="BL163" i="53"/>
  <c r="BM163" i="53" s="1"/>
  <c r="ID158" i="53"/>
  <c r="IF158" i="53" s="1"/>
  <c r="II158" i="53"/>
  <c r="II151" i="53"/>
  <c r="ID151" i="53"/>
  <c r="IF151" i="53" s="1"/>
  <c r="BN151" i="53"/>
  <c r="BP151" i="53" s="1"/>
  <c r="BN132" i="53"/>
  <c r="BP132" i="53" s="1"/>
  <c r="EJ135" i="53"/>
  <c r="EL135" i="53" s="1"/>
  <c r="BN136" i="53"/>
  <c r="BP136" i="53" s="1"/>
  <c r="ID121" i="53"/>
  <c r="IF121" i="53" s="1"/>
  <c r="II121" i="53"/>
  <c r="BL117" i="53"/>
  <c r="BM117" i="53" s="1"/>
  <c r="EJ117" i="53"/>
  <c r="EL117" i="53" s="1"/>
  <c r="EJ111" i="53"/>
  <c r="EL111" i="53" s="1"/>
  <c r="II111" i="53"/>
  <c r="ID111" i="53"/>
  <c r="IF111" i="53" s="1"/>
  <c r="BL100" i="53"/>
  <c r="BM100" i="53" s="1"/>
  <c r="BL92" i="53"/>
  <c r="BM92" i="53" s="1"/>
  <c r="II92" i="53"/>
  <c r="ID92" i="53"/>
  <c r="IF92" i="53" s="1"/>
  <c r="EJ81" i="53"/>
  <c r="EL81" i="53" s="1"/>
  <c r="II96" i="53"/>
  <c r="ID96" i="53"/>
  <c r="IF96" i="53" s="1"/>
  <c r="EJ82" i="53"/>
  <c r="EL82" i="53" s="1"/>
  <c r="BN87" i="53"/>
  <c r="BP87" i="53" s="1"/>
  <c r="II72" i="53"/>
  <c r="ID72" i="53"/>
  <c r="IF72" i="53" s="1"/>
  <c r="BN54" i="53"/>
  <c r="BP54" i="53" s="1"/>
  <c r="II176" i="53"/>
  <c r="ID163" i="53"/>
  <c r="IF163" i="53" s="1"/>
  <c r="II163" i="53"/>
  <c r="EJ147" i="53"/>
  <c r="EL147" i="53" s="1"/>
  <c r="ID145" i="53"/>
  <c r="IF145" i="53" s="1"/>
  <c r="II145" i="53"/>
  <c r="II139" i="53"/>
  <c r="ID139" i="53"/>
  <c r="IF139" i="53" s="1"/>
  <c r="BN143" i="53"/>
  <c r="BP143" i="53" s="1"/>
  <c r="EJ134" i="53"/>
  <c r="EL134" i="53" s="1"/>
  <c r="ID126" i="53"/>
  <c r="IF126" i="53" s="1"/>
  <c r="II126" i="53"/>
  <c r="BN124" i="53"/>
  <c r="BP124" i="53" s="1"/>
  <c r="II130" i="53"/>
  <c r="ID130" i="53"/>
  <c r="IF130" i="53" s="1"/>
  <c r="ID106" i="53"/>
  <c r="IF106" i="53" s="1"/>
  <c r="II110" i="53"/>
  <c r="ID110" i="53"/>
  <c r="IF110" i="53" s="1"/>
  <c r="EJ115" i="53"/>
  <c r="EL115" i="53" s="1"/>
  <c r="BL97" i="53"/>
  <c r="BM97" i="53" s="1"/>
  <c r="BL81" i="53"/>
  <c r="BM81" i="53" s="1"/>
  <c r="BN53" i="53"/>
  <c r="BP53" i="53" s="1"/>
  <c r="EJ158" i="53"/>
  <c r="EL158" i="53" s="1"/>
  <c r="BN126" i="53"/>
  <c r="BP126" i="53" s="1"/>
  <c r="ID128" i="53"/>
  <c r="IF128" i="53" s="1"/>
  <c r="II128" i="53"/>
  <c r="BN128" i="53"/>
  <c r="BP128" i="53" s="1"/>
  <c r="II113" i="53"/>
  <c r="ID113" i="53"/>
  <c r="IF113" i="53" s="1"/>
  <c r="IE113" i="53"/>
  <c r="EJ116" i="53"/>
  <c r="EL116" i="53" s="1"/>
  <c r="BN123" i="53"/>
  <c r="BP123" i="53" s="1"/>
  <c r="BN105" i="53"/>
  <c r="BP105" i="53" s="1"/>
  <c r="BN110" i="53"/>
  <c r="BP110" i="53" s="1"/>
  <c r="BN102" i="53"/>
  <c r="BP102" i="53" s="1"/>
  <c r="EJ98" i="53"/>
  <c r="EL98" i="53" s="1"/>
  <c r="EJ94" i="53"/>
  <c r="EL94" i="53" s="1"/>
  <c r="BN101" i="53"/>
  <c r="BP101" i="53" s="1"/>
  <c r="EJ113" i="53"/>
  <c r="EL113" i="53" s="1"/>
  <c r="EK84" i="53"/>
  <c r="EJ84" i="53"/>
  <c r="EL84" i="53" s="1"/>
  <c r="ID67" i="53"/>
  <c r="IF67" i="53" s="1"/>
  <c r="II67" i="53"/>
  <c r="BO89" i="53"/>
  <c r="BN89" i="53"/>
  <c r="BP89" i="53" s="1"/>
  <c r="ID50" i="53"/>
  <c r="IF50" i="53" s="1"/>
  <c r="II50" i="53"/>
  <c r="EJ52" i="53"/>
  <c r="EL52" i="53" s="1"/>
  <c r="EJ65" i="53"/>
  <c r="EL65" i="53" s="1"/>
  <c r="EJ128" i="53"/>
  <c r="EL128" i="53" s="1"/>
  <c r="EJ124" i="53"/>
  <c r="EL124" i="53" s="1"/>
  <c r="EK152" i="53"/>
  <c r="EJ152" i="53"/>
  <c r="EL152" i="53" s="1"/>
  <c r="EJ154" i="53"/>
  <c r="EL154" i="53" s="1"/>
  <c r="CR54" i="53"/>
  <c r="CR70" i="53"/>
  <c r="CR78" i="53"/>
  <c r="CR93" i="53"/>
  <c r="CR107" i="53"/>
  <c r="CR118" i="53"/>
  <c r="CR135" i="53"/>
  <c r="CR148" i="53"/>
  <c r="CR146" i="53"/>
  <c r="CR158" i="53"/>
  <c r="CR165" i="53"/>
  <c r="ID65" i="53"/>
  <c r="IF65" i="53" s="1"/>
  <c r="II65" i="53"/>
  <c r="ID81" i="53"/>
  <c r="IF81" i="53" s="1"/>
  <c r="II81" i="53"/>
  <c r="II89" i="53"/>
  <c r="ID89" i="53"/>
  <c r="IF89" i="53" s="1"/>
  <c r="II97" i="53"/>
  <c r="II118" i="53"/>
  <c r="ID118" i="53"/>
  <c r="IF118" i="53" s="1"/>
  <c r="ID179" i="53"/>
  <c r="IF179" i="53" s="1"/>
  <c r="II179" i="53"/>
  <c r="II115" i="53"/>
  <c r="ID115" i="53"/>
  <c r="IF115" i="53" s="1"/>
  <c r="II105" i="53"/>
  <c r="ID105" i="53"/>
  <c r="IF105" i="53" s="1"/>
  <c r="II104" i="53"/>
  <c r="ID104" i="53"/>
  <c r="IF104" i="53" s="1"/>
  <c r="EJ106" i="53"/>
  <c r="EL106" i="53" s="1"/>
  <c r="EJ109" i="53"/>
  <c r="EL109" i="53" s="1"/>
  <c r="EJ101" i="53"/>
  <c r="EL101" i="53" s="1"/>
  <c r="EJ93" i="53"/>
  <c r="EL93" i="53" s="1"/>
  <c r="BN99" i="53"/>
  <c r="BP99" i="53" s="1"/>
  <c r="EJ88" i="53"/>
  <c r="EL88" i="53" s="1"/>
  <c r="BL66" i="53"/>
  <c r="BM66" i="53" s="1"/>
  <c r="BL73" i="53"/>
  <c r="BM73" i="53" s="1"/>
  <c r="BL82" i="53"/>
  <c r="BM82" i="53" s="1"/>
  <c r="BN162" i="53"/>
  <c r="BP162" i="53" s="1"/>
  <c r="BN159" i="53"/>
  <c r="BP159" i="53" s="1"/>
  <c r="AM183" i="53"/>
  <c r="AM165" i="53"/>
  <c r="AN165" i="53" s="1"/>
  <c r="AM164" i="53"/>
  <c r="AN164" i="53" s="1"/>
  <c r="AM162" i="53"/>
  <c r="AN162" i="53" s="1"/>
  <c r="AM161" i="53"/>
  <c r="AN161" i="53" s="1"/>
  <c r="AM160" i="53"/>
  <c r="AN160" i="53" s="1"/>
  <c r="AM159" i="53"/>
  <c r="AN159" i="53" s="1"/>
  <c r="AM163" i="53"/>
  <c r="AM158" i="53"/>
  <c r="AN158" i="53" s="1"/>
  <c r="AM157" i="53"/>
  <c r="AN157" i="53" s="1"/>
  <c r="AM156" i="53"/>
  <c r="AN156" i="53" s="1"/>
  <c r="AM155" i="53"/>
  <c r="AN155" i="53" s="1"/>
  <c r="AM154" i="53"/>
  <c r="AN154" i="53" s="1"/>
  <c r="AM152" i="53"/>
  <c r="AN152" i="53" s="1"/>
  <c r="AM151" i="53"/>
  <c r="AN151" i="53" s="1"/>
  <c r="AM150" i="53"/>
  <c r="AN150" i="53" s="1"/>
  <c r="AM149" i="53"/>
  <c r="AN149" i="53" s="1"/>
  <c r="AM148" i="53"/>
  <c r="AN148" i="53" s="1"/>
  <c r="AM153" i="53"/>
  <c r="AN153" i="53" s="1"/>
  <c r="AM147" i="53"/>
  <c r="AN147" i="53" s="1"/>
  <c r="AM146" i="53"/>
  <c r="AN146" i="53" s="1"/>
  <c r="AM144" i="53"/>
  <c r="AN144" i="53" s="1"/>
  <c r="AM145" i="53"/>
  <c r="AN145" i="53" s="1"/>
  <c r="AM140" i="53"/>
  <c r="AN140" i="53" s="1"/>
  <c r="AM139" i="53"/>
  <c r="AN139" i="53" s="1"/>
  <c r="AM138" i="53"/>
  <c r="AN138" i="53" s="1"/>
  <c r="AM137" i="53"/>
  <c r="AN137" i="53" s="1"/>
  <c r="AM136" i="53"/>
  <c r="AN136" i="53" s="1"/>
  <c r="AM135" i="53"/>
  <c r="AN135" i="53" s="1"/>
  <c r="AM134" i="53"/>
  <c r="AM133" i="53"/>
  <c r="AN133" i="53" s="1"/>
  <c r="AM132" i="53"/>
  <c r="AN132" i="53" s="1"/>
  <c r="AM131" i="53"/>
  <c r="AN131" i="53" s="1"/>
  <c r="AM130" i="53"/>
  <c r="AN130" i="53" s="1"/>
  <c r="AM141" i="53"/>
  <c r="AN141" i="53" s="1"/>
  <c r="AM143" i="53"/>
  <c r="AN143" i="53" s="1"/>
  <c r="AM142" i="53"/>
  <c r="AN142" i="53" s="1"/>
  <c r="AM124" i="53"/>
  <c r="AN124" i="53" s="1"/>
  <c r="AM126" i="53"/>
  <c r="AN126" i="53" s="1"/>
  <c r="AM125" i="53"/>
  <c r="AN125" i="53" s="1"/>
  <c r="AM129" i="53"/>
  <c r="AN129" i="53" s="1"/>
  <c r="AM123" i="53"/>
  <c r="AN123" i="53" s="1"/>
  <c r="AM122" i="53"/>
  <c r="AN122" i="53" s="1"/>
  <c r="AM121" i="53"/>
  <c r="AN121" i="53" s="1"/>
  <c r="AM120" i="53"/>
  <c r="AN120" i="53" s="1"/>
  <c r="AM119" i="53"/>
  <c r="AM118" i="53"/>
  <c r="AN118" i="53" s="1"/>
  <c r="AM117" i="53"/>
  <c r="AN117" i="53" s="1"/>
  <c r="AM116" i="53"/>
  <c r="AN116" i="53" s="1"/>
  <c r="AM127" i="53"/>
  <c r="AN127" i="53" s="1"/>
  <c r="AM128" i="53"/>
  <c r="AN128" i="53" s="1"/>
  <c r="AM111" i="53"/>
  <c r="AN111" i="53" s="1"/>
  <c r="AM114" i="53"/>
  <c r="AN114" i="53" s="1"/>
  <c r="AM113" i="53"/>
  <c r="AN113" i="53" s="1"/>
  <c r="AM110" i="53"/>
  <c r="AN110" i="53" s="1"/>
  <c r="AM109" i="53"/>
  <c r="AN109" i="53" s="1"/>
  <c r="AM108" i="53"/>
  <c r="AN108" i="53" s="1"/>
  <c r="AM107" i="53"/>
  <c r="AN107" i="53" s="1"/>
  <c r="AM106" i="53"/>
  <c r="AN106" i="53" s="1"/>
  <c r="AM105" i="53"/>
  <c r="AN105" i="53" s="1"/>
  <c r="AM104" i="53"/>
  <c r="AN104" i="53" s="1"/>
  <c r="AM103" i="53"/>
  <c r="AN103" i="53" s="1"/>
  <c r="AM102" i="53"/>
  <c r="AN102" i="53" s="1"/>
  <c r="AM101" i="53"/>
  <c r="AN101" i="53" s="1"/>
  <c r="AM100" i="53"/>
  <c r="AN100" i="53" s="1"/>
  <c r="AM112" i="53"/>
  <c r="AN112" i="53" s="1"/>
  <c r="AM99" i="53"/>
  <c r="AN99" i="53" s="1"/>
  <c r="AM98" i="53"/>
  <c r="AN98" i="53" s="1"/>
  <c r="AM97" i="53"/>
  <c r="AM96" i="53"/>
  <c r="AN96" i="53" s="1"/>
  <c r="AM95" i="53"/>
  <c r="AN95" i="53" s="1"/>
  <c r="AM94" i="53"/>
  <c r="AN94" i="53" s="1"/>
  <c r="AM93" i="53"/>
  <c r="AM92" i="53"/>
  <c r="AN92" i="53" s="1"/>
  <c r="AM91" i="53"/>
  <c r="AN91" i="53" s="1"/>
  <c r="AM115" i="53"/>
  <c r="AN115" i="53" s="1"/>
  <c r="AM90" i="53"/>
  <c r="AN90" i="53" s="1"/>
  <c r="AM89" i="53"/>
  <c r="AN89" i="53" s="1"/>
  <c r="AM88" i="53"/>
  <c r="AM87" i="53"/>
  <c r="AM86" i="53"/>
  <c r="AN86" i="53" s="1"/>
  <c r="AM85" i="53"/>
  <c r="AN85" i="53" s="1"/>
  <c r="AM84" i="53"/>
  <c r="AN84" i="53" s="1"/>
  <c r="AM83" i="53"/>
  <c r="AN83" i="53" s="1"/>
  <c r="AM82" i="53"/>
  <c r="AN82" i="53" s="1"/>
  <c r="AM81" i="53"/>
  <c r="AN81" i="53" s="1"/>
  <c r="AM79" i="53"/>
  <c r="AN79" i="53" s="1"/>
  <c r="AM76" i="53"/>
  <c r="AN76" i="53" s="1"/>
  <c r="AM69" i="53"/>
  <c r="AN69" i="53" s="1"/>
  <c r="AM68" i="53"/>
  <c r="AN68" i="53" s="1"/>
  <c r="AM67" i="53"/>
  <c r="AN67" i="53" s="1"/>
  <c r="AM72" i="53"/>
  <c r="AN72" i="53" s="1"/>
  <c r="AM66" i="53"/>
  <c r="AN66" i="53" s="1"/>
  <c r="AM65" i="53"/>
  <c r="AN65" i="53" s="1"/>
  <c r="AM64" i="53"/>
  <c r="AN64" i="53" s="1"/>
  <c r="AM63" i="53"/>
  <c r="AN63" i="53" s="1"/>
  <c r="AM74" i="53"/>
  <c r="AN74" i="53" s="1"/>
  <c r="AM80" i="53"/>
  <c r="AN80" i="53" s="1"/>
  <c r="AM77" i="53"/>
  <c r="AN77" i="53" s="1"/>
  <c r="AM78" i="53"/>
  <c r="AM71" i="53"/>
  <c r="AN71" i="53" s="1"/>
  <c r="AM70" i="53"/>
  <c r="AN70" i="53" s="1"/>
  <c r="AM75" i="53"/>
  <c r="AN75" i="53" s="1"/>
  <c r="AM73" i="53"/>
  <c r="AN73" i="53" s="1"/>
  <c r="AM59" i="53"/>
  <c r="AN59" i="53" s="1"/>
  <c r="AM57" i="53"/>
  <c r="AN57" i="53" s="1"/>
  <c r="AM56" i="53"/>
  <c r="AN56" i="53" s="1"/>
  <c r="AM55" i="53"/>
  <c r="AN55" i="53" s="1"/>
  <c r="AM54" i="53"/>
  <c r="AN54" i="53" s="1"/>
  <c r="AM53" i="53"/>
  <c r="AN53" i="53" s="1"/>
  <c r="AM52" i="53"/>
  <c r="AN52" i="53" s="1"/>
  <c r="AM51" i="53"/>
  <c r="AN51" i="53" s="1"/>
  <c r="AM50" i="53"/>
  <c r="AN50" i="53" s="1"/>
  <c r="AM49" i="53"/>
  <c r="AM60" i="53"/>
  <c r="AN60" i="53" s="1"/>
  <c r="AM58" i="53"/>
  <c r="AN58" i="53" s="1"/>
  <c r="AM62" i="53"/>
  <c r="AN62" i="53" s="1"/>
  <c r="AM61" i="53"/>
  <c r="AN61" i="53" s="1"/>
  <c r="F8" i="53"/>
  <c r="GD176" i="53"/>
  <c r="GE176" i="53" s="1"/>
  <c r="GD183" i="53"/>
  <c r="GD179" i="53"/>
  <c r="GE179" i="53" s="1"/>
  <c r="GD171" i="53"/>
  <c r="GE171" i="53" s="1"/>
  <c r="GD174" i="53"/>
  <c r="GE174" i="53" s="1"/>
  <c r="GD180" i="53"/>
  <c r="GE180" i="53" s="1"/>
  <c r="GD178" i="53"/>
  <c r="GE178" i="53" s="1"/>
  <c r="GD173" i="53"/>
  <c r="GE173" i="53" s="1"/>
  <c r="GD167" i="53"/>
  <c r="GE167" i="53" s="1"/>
  <c r="GD177" i="53"/>
  <c r="GE177" i="53" s="1"/>
  <c r="GD172" i="53"/>
  <c r="GE172" i="53" s="1"/>
  <c r="GD170" i="53"/>
  <c r="GE170" i="53" s="1"/>
  <c r="GD168" i="53"/>
  <c r="GE168" i="53" s="1"/>
  <c r="GD166" i="53"/>
  <c r="GE166" i="53" s="1"/>
  <c r="GD175" i="53"/>
  <c r="GE175" i="53" s="1"/>
  <c r="GD169" i="53"/>
  <c r="GE169" i="53" s="1"/>
  <c r="GD165" i="53"/>
  <c r="GE165" i="53" s="1"/>
  <c r="GD162" i="53"/>
  <c r="GE162" i="53" s="1"/>
  <c r="GD161" i="53"/>
  <c r="GE161" i="53" s="1"/>
  <c r="GD160" i="53"/>
  <c r="GE160" i="53" s="1"/>
  <c r="GD159" i="53"/>
  <c r="GE159" i="53" s="1"/>
  <c r="GD158" i="53"/>
  <c r="GE158" i="53" s="1"/>
  <c r="GD164" i="53"/>
  <c r="GE164" i="53" s="1"/>
  <c r="GD163" i="53"/>
  <c r="GE163" i="53" s="1"/>
  <c r="GD156" i="53"/>
  <c r="GE156" i="53" s="1"/>
  <c r="GD155" i="53"/>
  <c r="GE155" i="53" s="1"/>
  <c r="GD154" i="53"/>
  <c r="GE154" i="53" s="1"/>
  <c r="GD153" i="53"/>
  <c r="GE153" i="53" s="1"/>
  <c r="GD152" i="53"/>
  <c r="GE152" i="53" s="1"/>
  <c r="GD151" i="53"/>
  <c r="GE151" i="53" s="1"/>
  <c r="GD157" i="53"/>
  <c r="GE157" i="53" s="1"/>
  <c r="GD150" i="53"/>
  <c r="GE150" i="53" s="1"/>
  <c r="GD149" i="53"/>
  <c r="GE149" i="53" s="1"/>
  <c r="GD148" i="53"/>
  <c r="GE148" i="53" s="1"/>
  <c r="GD147" i="53"/>
  <c r="GE147" i="53" s="1"/>
  <c r="GD145" i="53"/>
  <c r="GE145" i="53" s="1"/>
  <c r="GD144" i="53"/>
  <c r="GE144" i="53" s="1"/>
  <c r="GD143" i="53"/>
  <c r="GE143" i="53" s="1"/>
  <c r="GD142" i="53"/>
  <c r="GE142" i="53" s="1"/>
  <c r="GD146" i="53"/>
  <c r="GE146" i="53" s="1"/>
  <c r="GD140" i="53"/>
  <c r="GE140" i="53" s="1"/>
  <c r="GD139" i="53"/>
  <c r="GE139" i="53" s="1"/>
  <c r="GD138" i="53"/>
  <c r="GE138" i="53" s="1"/>
  <c r="GD137" i="53"/>
  <c r="GE137" i="53" s="1"/>
  <c r="GD136" i="53"/>
  <c r="GE136" i="53" s="1"/>
  <c r="GD135" i="53"/>
  <c r="GE135" i="53" s="1"/>
  <c r="GD134" i="53"/>
  <c r="GE134" i="53" s="1"/>
  <c r="GD129" i="53"/>
  <c r="GE129" i="53" s="1"/>
  <c r="GD128" i="53"/>
  <c r="GE128" i="53" s="1"/>
  <c r="GD127" i="53"/>
  <c r="GE127" i="53" s="1"/>
  <c r="GD126" i="53"/>
  <c r="GE126" i="53" s="1"/>
  <c r="GD131" i="53"/>
  <c r="GE131" i="53" s="1"/>
  <c r="GD125" i="53"/>
  <c r="GE125" i="53" s="1"/>
  <c r="GD124" i="53"/>
  <c r="GE124" i="53" s="1"/>
  <c r="GD123" i="53"/>
  <c r="GD122" i="53"/>
  <c r="GE122" i="53" s="1"/>
  <c r="GD133" i="53"/>
  <c r="GE133" i="53" s="1"/>
  <c r="GD130" i="53"/>
  <c r="GE130" i="53" s="1"/>
  <c r="GD132" i="53"/>
  <c r="GE132" i="53" s="1"/>
  <c r="GD141" i="53"/>
  <c r="GE141" i="53" s="1"/>
  <c r="GD121" i="53"/>
  <c r="GE121" i="53" s="1"/>
  <c r="GD117" i="53"/>
  <c r="GE117" i="53" s="1"/>
  <c r="GD116" i="53"/>
  <c r="GE116" i="53" s="1"/>
  <c r="GD119" i="53"/>
  <c r="GE119" i="53" s="1"/>
  <c r="GD115" i="53"/>
  <c r="GE115" i="53" s="1"/>
  <c r="GD114" i="53"/>
  <c r="GE114" i="53" s="1"/>
  <c r="GD111" i="53"/>
  <c r="GE111" i="53" s="1"/>
  <c r="GD118" i="53"/>
  <c r="GE118" i="53" s="1"/>
  <c r="GD109" i="53"/>
  <c r="GE109" i="53" s="1"/>
  <c r="GD108" i="53"/>
  <c r="GE108" i="53" s="1"/>
  <c r="GD107" i="53"/>
  <c r="GE107" i="53" s="1"/>
  <c r="GD106" i="53"/>
  <c r="GE106" i="53" s="1"/>
  <c r="GD105" i="53"/>
  <c r="GE105" i="53" s="1"/>
  <c r="GD104" i="53"/>
  <c r="GE104" i="53" s="1"/>
  <c r="GD120" i="53"/>
  <c r="GE120" i="53" s="1"/>
  <c r="GD112" i="53"/>
  <c r="GE112" i="53" s="1"/>
  <c r="GD102" i="53"/>
  <c r="GE102" i="53" s="1"/>
  <c r="GD100" i="53"/>
  <c r="GE100" i="53" s="1"/>
  <c r="GD113" i="53"/>
  <c r="GE113" i="53" s="1"/>
  <c r="GD110" i="53"/>
  <c r="GE110" i="53" s="1"/>
  <c r="GD103" i="53"/>
  <c r="GE103" i="53" s="1"/>
  <c r="GD99" i="53"/>
  <c r="GE99" i="53" s="1"/>
  <c r="GD101" i="53"/>
  <c r="GE101" i="53" s="1"/>
  <c r="GD97" i="53"/>
  <c r="GE97" i="53" s="1"/>
  <c r="GD96" i="53"/>
  <c r="GE96" i="53" s="1"/>
  <c r="GD94" i="53"/>
  <c r="GE94" i="53" s="1"/>
  <c r="GD93" i="53"/>
  <c r="GE93" i="53" s="1"/>
  <c r="GD92" i="53"/>
  <c r="GE92" i="53" s="1"/>
  <c r="GD91" i="53"/>
  <c r="GE91" i="53" s="1"/>
  <c r="GD89" i="53"/>
  <c r="GE89" i="53" s="1"/>
  <c r="GD88" i="53"/>
  <c r="GE88" i="53" s="1"/>
  <c r="GD87" i="53"/>
  <c r="GE87" i="53" s="1"/>
  <c r="GD86" i="53"/>
  <c r="GE86" i="53" s="1"/>
  <c r="GD98" i="53"/>
  <c r="GE98" i="53" s="1"/>
  <c r="GD90" i="53"/>
  <c r="GE90" i="53" s="1"/>
  <c r="GD95" i="53"/>
  <c r="GE95" i="53" s="1"/>
  <c r="GD85" i="53"/>
  <c r="GE85" i="53" s="1"/>
  <c r="GD82" i="53"/>
  <c r="GE82" i="53" s="1"/>
  <c r="GD80" i="53"/>
  <c r="GE80" i="53" s="1"/>
  <c r="GD81" i="53"/>
  <c r="GE81" i="53" s="1"/>
  <c r="GD83" i="53"/>
  <c r="GE83" i="53" s="1"/>
  <c r="GD77" i="53"/>
  <c r="GE77" i="53" s="1"/>
  <c r="GD74" i="53"/>
  <c r="GE74" i="53" s="1"/>
  <c r="GD78" i="53"/>
  <c r="GE78" i="53" s="1"/>
  <c r="GD84" i="53"/>
  <c r="GD69" i="53"/>
  <c r="GE69" i="53" s="1"/>
  <c r="GD68" i="53"/>
  <c r="GE68" i="53" s="1"/>
  <c r="GD67" i="53"/>
  <c r="GE67" i="53" s="1"/>
  <c r="GD66" i="53"/>
  <c r="GE66" i="53" s="1"/>
  <c r="GD79" i="53"/>
  <c r="GE79" i="53" s="1"/>
  <c r="GD75" i="53"/>
  <c r="GE75" i="53" s="1"/>
  <c r="GD65" i="53"/>
  <c r="GD64" i="53"/>
  <c r="GE64" i="53" s="1"/>
  <c r="GD63" i="53"/>
  <c r="GE63" i="53" s="1"/>
  <c r="GD72" i="53"/>
  <c r="GE72" i="53" s="1"/>
  <c r="GD71" i="53"/>
  <c r="GE71" i="53" s="1"/>
  <c r="GD73" i="53"/>
  <c r="GE73" i="53" s="1"/>
  <c r="GD76" i="53"/>
  <c r="GE76" i="53" s="1"/>
  <c r="GD70" i="53"/>
  <c r="GE70" i="53" s="1"/>
  <c r="GD60" i="53"/>
  <c r="GE60" i="53" s="1"/>
  <c r="GD58" i="53"/>
  <c r="GE58" i="53" s="1"/>
  <c r="GD62" i="53"/>
  <c r="GE62" i="53" s="1"/>
  <c r="GD57" i="53"/>
  <c r="GE57" i="53" s="1"/>
  <c r="GD56" i="53"/>
  <c r="GD55" i="53"/>
  <c r="GE55" i="53" s="1"/>
  <c r="GD54" i="53"/>
  <c r="GE54" i="53" s="1"/>
  <c r="GD53" i="53"/>
  <c r="GE53" i="53" s="1"/>
  <c r="GD52" i="53"/>
  <c r="GE52" i="53" s="1"/>
  <c r="GD51" i="53"/>
  <c r="GE51" i="53" s="1"/>
  <c r="GD50" i="53"/>
  <c r="GE50" i="53" s="1"/>
  <c r="GD49" i="53"/>
  <c r="GE49" i="53" s="1"/>
  <c r="GD59" i="53"/>
  <c r="GE59" i="53" s="1"/>
  <c r="GD61" i="53"/>
  <c r="F15" i="53"/>
  <c r="EJ53" i="53"/>
  <c r="EL53" i="53" s="1"/>
  <c r="EJ66" i="53"/>
  <c r="EL66" i="53" s="1"/>
  <c r="EJ76" i="53"/>
  <c r="EL76" i="53" s="1"/>
  <c r="EJ129" i="53"/>
  <c r="EL129" i="53" s="1"/>
  <c r="EJ125" i="53"/>
  <c r="EL125" i="53" s="1"/>
  <c r="EJ155" i="53"/>
  <c r="EL155" i="53" s="1"/>
  <c r="EJ156" i="53"/>
  <c r="EL156" i="53" s="1"/>
  <c r="CR55" i="53"/>
  <c r="CR71" i="53"/>
  <c r="CR79" i="53"/>
  <c r="CR85" i="53"/>
  <c r="CR94" i="53"/>
  <c r="CR111" i="53"/>
  <c r="CR119" i="53"/>
  <c r="CR127" i="53"/>
  <c r="CR150" i="53"/>
  <c r="CR151" i="53"/>
  <c r="H25" i="53"/>
  <c r="II82" i="53"/>
  <c r="ID82" i="53"/>
  <c r="IF82" i="53" s="1"/>
  <c r="ID90" i="53"/>
  <c r="IF90" i="53" s="1"/>
  <c r="II98" i="53"/>
  <c r="ID98" i="53"/>
  <c r="IF98" i="53" s="1"/>
  <c r="II119" i="53"/>
  <c r="ID119" i="53"/>
  <c r="IF119" i="53" s="1"/>
  <c r="II162" i="53"/>
  <c r="ID162" i="53"/>
  <c r="IF162" i="53" s="1"/>
  <c r="II174" i="53"/>
  <c r="ID174" i="53"/>
  <c r="IF174" i="53" s="1"/>
  <c r="BM65" i="53"/>
  <c r="EJ77" i="53"/>
  <c r="EL77" i="53" s="1"/>
  <c r="BL74" i="53"/>
  <c r="BM74" i="53" s="1"/>
  <c r="BL83" i="53"/>
  <c r="BM83" i="53" s="1"/>
  <c r="BL91" i="53"/>
  <c r="BM91" i="53" s="1"/>
  <c r="BN111" i="53"/>
  <c r="BP111" i="53" s="1"/>
  <c r="BL130" i="53"/>
  <c r="BM130" i="53" s="1"/>
  <c r="BN153" i="53"/>
  <c r="BP153" i="53" s="1"/>
  <c r="EJ71" i="53"/>
  <c r="EL71" i="53" s="1"/>
  <c r="BN69" i="53"/>
  <c r="BP69" i="53" s="1"/>
  <c r="EJ64" i="53"/>
  <c r="EL64" i="53" s="1"/>
  <c r="BN57" i="53"/>
  <c r="BP57" i="53" s="1"/>
  <c r="EJ54" i="53"/>
  <c r="EL54" i="53" s="1"/>
  <c r="EJ126" i="53"/>
  <c r="EL126" i="53" s="1"/>
  <c r="EJ142" i="53"/>
  <c r="EL142" i="53" s="1"/>
  <c r="EJ153" i="53"/>
  <c r="EL153" i="53" s="1"/>
  <c r="CR56" i="53"/>
  <c r="CR81" i="53"/>
  <c r="CR86" i="53"/>
  <c r="CR95" i="53"/>
  <c r="CR110" i="53"/>
  <c r="CR112" i="53"/>
  <c r="CR120" i="53"/>
  <c r="CR128" i="53"/>
  <c r="CR149" i="53"/>
  <c r="CR152" i="53"/>
  <c r="CR160" i="53"/>
  <c r="H28" i="53"/>
  <c r="ID59" i="53"/>
  <c r="IF59" i="53" s="1"/>
  <c r="II83" i="53"/>
  <c r="ID83" i="53"/>
  <c r="IF83" i="53" s="1"/>
  <c r="II112" i="53"/>
  <c r="ID112" i="53"/>
  <c r="IF112" i="53" s="1"/>
  <c r="II120" i="53"/>
  <c r="AN78" i="53"/>
  <c r="BN60" i="53"/>
  <c r="BP60" i="53" s="1"/>
  <c r="BL84" i="53"/>
  <c r="BM84" i="53" s="1"/>
  <c r="BN112" i="53"/>
  <c r="BP112" i="53" s="1"/>
  <c r="BN154" i="53"/>
  <c r="BP154" i="53" s="1"/>
  <c r="EJ70" i="53"/>
  <c r="EL70" i="53" s="1"/>
  <c r="EJ67" i="53"/>
  <c r="EL67" i="53" s="1"/>
  <c r="EJ63" i="53"/>
  <c r="EL63" i="53" s="1"/>
  <c r="IA182" i="53"/>
  <c r="ID55" i="53"/>
  <c r="IF55" i="53" s="1"/>
  <c r="ID62" i="53"/>
  <c r="IF62" i="53" s="1"/>
  <c r="II62" i="53"/>
  <c r="EJ55" i="53"/>
  <c r="EL55" i="53" s="1"/>
  <c r="EJ78" i="53"/>
  <c r="EL78" i="53" s="1"/>
  <c r="EJ112" i="53"/>
  <c r="EL112" i="53" s="1"/>
  <c r="EJ143" i="53"/>
  <c r="EL143" i="53" s="1"/>
  <c r="ID58" i="53"/>
  <c r="IF58" i="53" s="1"/>
  <c r="II58" i="53"/>
  <c r="CP182" i="53"/>
  <c r="CR49" i="53"/>
  <c r="CR57" i="53"/>
  <c r="CR65" i="53"/>
  <c r="CR73" i="53"/>
  <c r="CR87" i="53"/>
  <c r="CR96" i="53"/>
  <c r="CR104" i="53"/>
  <c r="CR113" i="53"/>
  <c r="CR121" i="53"/>
  <c r="CR129" i="53"/>
  <c r="CR141" i="53"/>
  <c r="CR153" i="53"/>
  <c r="CR161" i="53"/>
  <c r="II84" i="53"/>
  <c r="ID84" i="53"/>
  <c r="IF84" i="53" s="1"/>
  <c r="AN163" i="53"/>
  <c r="ID169" i="53"/>
  <c r="IF169" i="53" s="1"/>
  <c r="II169" i="53"/>
  <c r="ID154" i="53"/>
  <c r="IF154" i="53" s="1"/>
  <c r="II154" i="53"/>
  <c r="BN149" i="53"/>
  <c r="BP149" i="53" s="1"/>
  <c r="BN144" i="53"/>
  <c r="BP144" i="53" s="1"/>
  <c r="EJ137" i="53"/>
  <c r="EL137" i="53" s="1"/>
  <c r="EJ132" i="53"/>
  <c r="EL132" i="53" s="1"/>
  <c r="AN134" i="53"/>
  <c r="II137" i="53"/>
  <c r="ID137" i="53"/>
  <c r="IF137" i="53" s="1"/>
  <c r="GE123" i="53"/>
  <c r="EJ118" i="53"/>
  <c r="EL118" i="53" s="1"/>
  <c r="BN129" i="53"/>
  <c r="BP129" i="53" s="1"/>
  <c r="AN119" i="53"/>
  <c r="II108" i="53"/>
  <c r="ID108" i="53"/>
  <c r="IF108" i="53" s="1"/>
  <c r="BN122" i="53"/>
  <c r="BP122" i="53" s="1"/>
  <c r="EJ103" i="53"/>
  <c r="EL103" i="53" s="1"/>
  <c r="II100" i="53"/>
  <c r="ID100" i="53"/>
  <c r="IF100" i="53" s="1"/>
  <c r="AN93" i="53"/>
  <c r="AN88" i="53"/>
  <c r="BM98" i="53"/>
  <c r="II94" i="53"/>
  <c r="ID94" i="53"/>
  <c r="IF94" i="53" s="1"/>
  <c r="BN88" i="53"/>
  <c r="BP88" i="53" s="1"/>
  <c r="II74" i="53"/>
  <c r="ID74" i="53"/>
  <c r="IF74" i="53" s="1"/>
  <c r="BN90" i="53"/>
  <c r="BP90" i="53" s="1"/>
  <c r="BM78" i="53"/>
  <c r="BM75" i="53"/>
  <c r="II76" i="53"/>
  <c r="EJ75" i="53"/>
  <c r="EL75" i="53" s="1"/>
  <c r="EJ69" i="53"/>
  <c r="EL69" i="53" s="1"/>
  <c r="BL61" i="53"/>
  <c r="BL85" i="53"/>
  <c r="BM85" i="53" s="1"/>
  <c r="BL121" i="53"/>
  <c r="BM121" i="53" s="1"/>
  <c r="BN146" i="53"/>
  <c r="BP146" i="53" s="1"/>
  <c r="BN155" i="53"/>
  <c r="BP155" i="53" s="1"/>
  <c r="EJ68" i="53"/>
  <c r="EL68" i="53" s="1"/>
  <c r="FE182" i="53"/>
  <c r="ID68" i="53"/>
  <c r="IF68" i="53" s="1"/>
  <c r="II68" i="53"/>
  <c r="ID54" i="53"/>
  <c r="IF54" i="53" s="1"/>
  <c r="II54" i="53"/>
  <c r="ID60" i="53"/>
  <c r="IF60" i="53" s="1"/>
  <c r="EJ56" i="53"/>
  <c r="EL56" i="53" s="1"/>
  <c r="EJ61" i="53"/>
  <c r="EL61" i="53" s="1"/>
  <c r="EJ90" i="53"/>
  <c r="EL90" i="53" s="1"/>
  <c r="EJ144" i="53"/>
  <c r="EL144" i="53" s="1"/>
  <c r="EJ148" i="53"/>
  <c r="EL148" i="53" s="1"/>
  <c r="CR50" i="53"/>
  <c r="CR66" i="53"/>
  <c r="CR74" i="53"/>
  <c r="CR83" i="53"/>
  <c r="CR88" i="53"/>
  <c r="CR97" i="53"/>
  <c r="CR109" i="53"/>
  <c r="CR114" i="53"/>
  <c r="CR130" i="53"/>
  <c r="CR136" i="53"/>
  <c r="CR131" i="53"/>
  <c r="CR142" i="53"/>
  <c r="CR162" i="53"/>
  <c r="H26" i="53"/>
  <c r="ID61" i="53"/>
  <c r="IF61" i="53" s="1"/>
  <c r="II61" i="53"/>
  <c r="II77" i="53"/>
  <c r="ID77" i="53"/>
  <c r="IF77" i="53" s="1"/>
  <c r="II85" i="53"/>
  <c r="ID85" i="53"/>
  <c r="IF85" i="53" s="1"/>
  <c r="ID140" i="53"/>
  <c r="IF140" i="53" s="1"/>
  <c r="II140" i="53"/>
  <c r="ID168" i="53"/>
  <c r="IF168" i="53" s="1"/>
  <c r="II168" i="53"/>
  <c r="II172" i="53"/>
  <c r="ID172" i="53"/>
  <c r="IF172" i="53" s="1"/>
  <c r="BM119" i="53"/>
  <c r="II107" i="53"/>
  <c r="II109" i="53"/>
  <c r="ID109" i="53"/>
  <c r="IF109" i="53" s="1"/>
  <c r="EJ100" i="53"/>
  <c r="EL100" i="53" s="1"/>
  <c r="BN104" i="53"/>
  <c r="BP104" i="53" s="1"/>
  <c r="AN97" i="53"/>
  <c r="BM93" i="53"/>
  <c r="AN87" i="53"/>
  <c r="EJ95" i="53"/>
  <c r="EL95" i="53" s="1"/>
  <c r="EJ97" i="53"/>
  <c r="EL97" i="53" s="1"/>
  <c r="EJ89" i="53"/>
  <c r="EL89" i="53" s="1"/>
  <c r="II91" i="53"/>
  <c r="ID91" i="53"/>
  <c r="IF91" i="53" s="1"/>
  <c r="GE84" i="53"/>
  <c r="BN80" i="53"/>
  <c r="BP80" i="53" s="1"/>
  <c r="II80" i="53"/>
  <c r="ID80" i="53"/>
  <c r="IF80" i="53" s="1"/>
  <c r="II73" i="53"/>
  <c r="ID73" i="53"/>
  <c r="IF73" i="53" s="1"/>
  <c r="II71" i="53"/>
  <c r="ID71" i="53"/>
  <c r="IF71" i="53" s="1"/>
  <c r="BL77" i="53"/>
  <c r="BM77" i="53" s="1"/>
  <c r="BL86" i="53"/>
  <c r="BM86" i="53" s="1"/>
  <c r="BL114" i="53"/>
  <c r="BM114" i="53" s="1"/>
  <c r="BL147" i="53"/>
  <c r="BM147" i="53" s="1"/>
  <c r="BO148" i="53"/>
  <c r="BN148" i="53"/>
  <c r="BP148" i="53" s="1"/>
  <c r="BN156" i="53"/>
  <c r="BP156" i="53" s="1"/>
  <c r="BM62" i="53"/>
  <c r="ID53" i="53"/>
  <c r="IF53" i="53" s="1"/>
  <c r="EH182" i="53"/>
  <c r="EI183" i="53" s="1"/>
  <c r="EI49" i="53"/>
  <c r="EJ57" i="53"/>
  <c r="EL57" i="53" s="1"/>
  <c r="EJ110" i="53"/>
  <c r="EL110" i="53" s="1"/>
  <c r="EJ145" i="53"/>
  <c r="EL145" i="53" s="1"/>
  <c r="EJ149" i="53"/>
  <c r="EL149" i="53" s="1"/>
  <c r="CR51" i="53"/>
  <c r="CR59" i="53"/>
  <c r="CR69" i="53"/>
  <c r="CR75" i="53"/>
  <c r="CR90" i="53"/>
  <c r="CR89" i="53"/>
  <c r="CR98" i="53"/>
  <c r="CR101" i="53"/>
  <c r="CR115" i="53"/>
  <c r="CR138" i="53"/>
  <c r="CR140" i="53"/>
  <c r="CR133" i="53"/>
  <c r="CR155" i="53"/>
  <c r="DH183" i="53"/>
  <c r="DH164" i="53"/>
  <c r="DI164" i="53" s="1"/>
  <c r="DH163" i="53"/>
  <c r="DI163" i="53" s="1"/>
  <c r="DH162" i="53"/>
  <c r="DI162" i="53" s="1"/>
  <c r="DH161" i="53"/>
  <c r="DI161" i="53" s="1"/>
  <c r="DH160" i="53"/>
  <c r="DI160" i="53" s="1"/>
  <c r="DH159" i="53"/>
  <c r="DI159" i="53" s="1"/>
  <c r="DH158" i="53"/>
  <c r="DI158" i="53" s="1"/>
  <c r="DH157" i="53"/>
  <c r="DI157" i="53" s="1"/>
  <c r="DH156" i="53"/>
  <c r="DI156" i="53" s="1"/>
  <c r="DH155" i="53"/>
  <c r="DI155" i="53" s="1"/>
  <c r="DH154" i="53"/>
  <c r="DI154" i="53" s="1"/>
  <c r="DH153" i="53"/>
  <c r="DI153" i="53" s="1"/>
  <c r="DH152" i="53"/>
  <c r="DI152" i="53" s="1"/>
  <c r="DH165" i="53"/>
  <c r="DI165" i="53" s="1"/>
  <c r="DH151" i="53"/>
  <c r="DI151" i="53" s="1"/>
  <c r="DH150" i="53"/>
  <c r="DI150" i="53" s="1"/>
  <c r="DH149" i="53"/>
  <c r="DI149" i="53" s="1"/>
  <c r="DH148" i="53"/>
  <c r="DI148" i="53" s="1"/>
  <c r="DH147" i="53"/>
  <c r="DI147" i="53" s="1"/>
  <c r="DH146" i="53"/>
  <c r="DI146" i="53" s="1"/>
  <c r="DH145" i="53"/>
  <c r="DI145" i="53" s="1"/>
  <c r="DH144" i="53"/>
  <c r="DI144" i="53" s="1"/>
  <c r="DH143" i="53"/>
  <c r="DI143" i="53" s="1"/>
  <c r="DH142" i="53"/>
  <c r="DI142" i="53" s="1"/>
  <c r="DH141" i="53"/>
  <c r="DI141" i="53" s="1"/>
  <c r="DH140" i="53"/>
  <c r="DI140" i="53" s="1"/>
  <c r="DH139" i="53"/>
  <c r="DI139" i="53" s="1"/>
  <c r="DH138" i="53"/>
  <c r="DI138" i="53" s="1"/>
  <c r="DH137" i="53"/>
  <c r="DI137" i="53" s="1"/>
  <c r="DH136" i="53"/>
  <c r="DI136" i="53" s="1"/>
  <c r="DH135" i="53"/>
  <c r="DI135" i="53" s="1"/>
  <c r="DH134" i="53"/>
  <c r="DI134" i="53" s="1"/>
  <c r="DH132" i="53"/>
  <c r="DI132" i="53" s="1"/>
  <c r="DH130" i="53"/>
  <c r="DI130" i="53" s="1"/>
  <c r="DH129" i="53"/>
  <c r="DI129" i="53" s="1"/>
  <c r="DH128" i="53"/>
  <c r="DI128" i="53" s="1"/>
  <c r="DH127" i="53"/>
  <c r="DI127" i="53" s="1"/>
  <c r="DH133" i="53"/>
  <c r="DI133" i="53" s="1"/>
  <c r="DH131" i="53"/>
  <c r="DI131" i="53" s="1"/>
  <c r="DH126" i="53"/>
  <c r="DI126" i="53" s="1"/>
  <c r="DH125" i="53"/>
  <c r="DI125" i="53" s="1"/>
  <c r="DH122" i="53"/>
  <c r="DI122" i="53" s="1"/>
  <c r="DH120" i="53"/>
  <c r="DI120" i="53" s="1"/>
  <c r="DH119" i="53"/>
  <c r="DI119" i="53" s="1"/>
  <c r="DH118" i="53"/>
  <c r="DI118" i="53" s="1"/>
  <c r="DH117" i="53"/>
  <c r="DI117" i="53" s="1"/>
  <c r="DH116" i="53"/>
  <c r="DI116" i="53" s="1"/>
  <c r="DH115" i="53"/>
  <c r="DI115" i="53" s="1"/>
  <c r="DH114" i="53"/>
  <c r="DI114" i="53" s="1"/>
  <c r="DH113" i="53"/>
  <c r="DI113" i="53" s="1"/>
  <c r="DH112" i="53"/>
  <c r="DI112" i="53" s="1"/>
  <c r="DH111" i="53"/>
  <c r="DI111" i="53" s="1"/>
  <c r="DH110" i="53"/>
  <c r="DI110" i="53" s="1"/>
  <c r="DH123" i="53"/>
  <c r="DI123" i="53" s="1"/>
  <c r="DH121" i="53"/>
  <c r="DI121" i="53" s="1"/>
  <c r="DH124" i="53"/>
  <c r="DI124" i="53" s="1"/>
  <c r="DH109" i="53"/>
  <c r="DI109" i="53" s="1"/>
  <c r="DH108" i="53"/>
  <c r="DI108" i="53" s="1"/>
  <c r="DH107" i="53"/>
  <c r="DI107" i="53" s="1"/>
  <c r="DH106" i="53"/>
  <c r="DI106" i="53" s="1"/>
  <c r="DH105" i="53"/>
  <c r="DI105" i="53" s="1"/>
  <c r="DH103" i="53"/>
  <c r="DI103" i="53" s="1"/>
  <c r="DH99" i="53"/>
  <c r="DI99" i="53" s="1"/>
  <c r="DH98" i="53"/>
  <c r="DI98" i="53" s="1"/>
  <c r="DH97" i="53"/>
  <c r="DI97" i="53" s="1"/>
  <c r="DH96" i="53"/>
  <c r="DI96" i="53" s="1"/>
  <c r="DH95" i="53"/>
  <c r="DI95" i="53" s="1"/>
  <c r="DH94" i="53"/>
  <c r="DI94" i="53" s="1"/>
  <c r="DH93" i="53"/>
  <c r="DI93" i="53" s="1"/>
  <c r="DH92" i="53"/>
  <c r="DI92" i="53" s="1"/>
  <c r="DH91" i="53"/>
  <c r="DI91" i="53" s="1"/>
  <c r="DH90" i="53"/>
  <c r="DI90" i="53" s="1"/>
  <c r="DH100" i="53"/>
  <c r="DI100" i="53" s="1"/>
  <c r="DH102" i="53"/>
  <c r="DI102" i="53" s="1"/>
  <c r="DH101" i="53"/>
  <c r="DI101" i="53" s="1"/>
  <c r="DH89" i="53"/>
  <c r="DI89" i="53" s="1"/>
  <c r="DH88" i="53"/>
  <c r="DI88" i="53" s="1"/>
  <c r="DH87" i="53"/>
  <c r="DI87" i="53" s="1"/>
  <c r="DH86" i="53"/>
  <c r="DI86" i="53" s="1"/>
  <c r="DH85" i="53"/>
  <c r="DI85" i="53" s="1"/>
  <c r="DH84" i="53"/>
  <c r="DI84" i="53" s="1"/>
  <c r="DH83" i="53"/>
  <c r="DI83" i="53" s="1"/>
  <c r="DH104" i="53"/>
  <c r="DI104" i="53" s="1"/>
  <c r="DH81" i="53"/>
  <c r="DI81" i="53" s="1"/>
  <c r="DH79" i="53"/>
  <c r="DI79" i="53" s="1"/>
  <c r="DH78" i="53"/>
  <c r="DI78" i="53" s="1"/>
  <c r="DH77" i="53"/>
  <c r="DI77" i="53" s="1"/>
  <c r="DH76" i="53"/>
  <c r="DI76" i="53" s="1"/>
  <c r="DH75" i="53"/>
  <c r="DI75" i="53" s="1"/>
  <c r="DH74" i="53"/>
  <c r="DI74" i="53" s="1"/>
  <c r="DH73" i="53"/>
  <c r="DI73" i="53" s="1"/>
  <c r="DH72" i="53"/>
  <c r="DI72" i="53" s="1"/>
  <c r="DH71" i="53"/>
  <c r="DI71" i="53" s="1"/>
  <c r="DH70" i="53"/>
  <c r="DI70" i="53" s="1"/>
  <c r="DH69" i="53"/>
  <c r="DI69" i="53" s="1"/>
  <c r="DH80" i="53"/>
  <c r="DI80" i="53" s="1"/>
  <c r="DH82" i="53"/>
  <c r="DI82" i="53" s="1"/>
  <c r="DH68" i="53"/>
  <c r="DI68" i="53" s="1"/>
  <c r="DH67" i="53"/>
  <c r="DI67" i="53" s="1"/>
  <c r="DH66" i="53"/>
  <c r="DI66" i="53" s="1"/>
  <c r="DH65" i="53"/>
  <c r="DI65" i="53" s="1"/>
  <c r="DH64" i="53"/>
  <c r="DI64" i="53" s="1"/>
  <c r="DH63" i="53"/>
  <c r="DI63" i="53" s="1"/>
  <c r="DH61" i="53"/>
  <c r="DI61" i="53" s="1"/>
  <c r="DH60" i="53"/>
  <c r="DI60" i="53" s="1"/>
  <c r="DH58" i="53"/>
  <c r="DI58" i="53" s="1"/>
  <c r="DH62" i="53"/>
  <c r="DI62" i="53" s="1"/>
  <c r="DH57" i="53"/>
  <c r="DI57" i="53" s="1"/>
  <c r="DH56" i="53"/>
  <c r="DI56" i="53" s="1"/>
  <c r="DH55" i="53"/>
  <c r="DI55" i="53" s="1"/>
  <c r="DH54" i="53"/>
  <c r="DI54" i="53" s="1"/>
  <c r="DH53" i="53"/>
  <c r="DI53" i="53" s="1"/>
  <c r="DH52" i="53"/>
  <c r="DI52" i="53" s="1"/>
  <c r="DH51" i="53"/>
  <c r="DI51" i="53" s="1"/>
  <c r="DH50" i="53"/>
  <c r="DI50" i="53" s="1"/>
  <c r="DH49" i="53"/>
  <c r="F12" i="53"/>
  <c r="DH59" i="53"/>
  <c r="DI59" i="53" s="1"/>
  <c r="DB6" i="53"/>
  <c r="H29" i="53"/>
  <c r="ID70" i="53"/>
  <c r="IF70" i="53" s="1"/>
  <c r="II78" i="53"/>
  <c r="ID78" i="53"/>
  <c r="IF78" i="53" s="1"/>
  <c r="ID141" i="53"/>
  <c r="IF141" i="53" s="1"/>
  <c r="II141" i="53"/>
  <c r="II171" i="53"/>
  <c r="ID66" i="53"/>
  <c r="IF66" i="53" s="1"/>
  <c r="II66" i="53"/>
  <c r="BM59" i="53"/>
  <c r="BN70" i="53"/>
  <c r="BP70" i="53" s="1"/>
  <c r="BL95" i="53"/>
  <c r="BM95" i="53" s="1"/>
  <c r="BN157" i="53"/>
  <c r="BP157" i="53" s="1"/>
  <c r="GE56" i="53"/>
  <c r="EJ72" i="53"/>
  <c r="EL72" i="53" s="1"/>
  <c r="GE61" i="53"/>
  <c r="BK182" i="53"/>
  <c r="BM49" i="53"/>
  <c r="ID52" i="53"/>
  <c r="IF52" i="53" s="1"/>
  <c r="II52" i="53"/>
  <c r="HC174" i="53"/>
  <c r="HD174" i="53" s="1"/>
  <c r="HC177" i="53"/>
  <c r="HD177" i="53" s="1"/>
  <c r="HC180" i="53"/>
  <c r="HD180" i="53" s="1"/>
  <c r="HC172" i="53"/>
  <c r="HD172" i="53" s="1"/>
  <c r="HC178" i="53"/>
  <c r="HD178" i="53" s="1"/>
  <c r="HC176" i="53"/>
  <c r="HD176" i="53" s="1"/>
  <c r="HC183" i="53"/>
  <c r="HC179" i="53"/>
  <c r="HD179" i="53" s="1"/>
  <c r="HC165" i="53"/>
  <c r="HD165" i="53" s="1"/>
  <c r="HC164" i="53"/>
  <c r="HD164" i="53" s="1"/>
  <c r="HC163" i="53"/>
  <c r="HD163" i="53" s="1"/>
  <c r="HC168" i="53"/>
  <c r="HD168" i="53" s="1"/>
  <c r="HC175" i="53"/>
  <c r="HD175" i="53" s="1"/>
  <c r="HC170" i="53"/>
  <c r="HD170" i="53" s="1"/>
  <c r="HC166" i="53"/>
  <c r="HD166" i="53" s="1"/>
  <c r="HC173" i="53"/>
  <c r="HD173" i="53" s="1"/>
  <c r="HC169" i="53"/>
  <c r="HD169" i="53" s="1"/>
  <c r="HC171" i="53"/>
  <c r="HD171" i="53" s="1"/>
  <c r="HC162" i="53"/>
  <c r="HD162" i="53" s="1"/>
  <c r="HC161" i="53"/>
  <c r="HD161" i="53" s="1"/>
  <c r="HC160" i="53"/>
  <c r="HD160" i="53" s="1"/>
  <c r="HC159" i="53"/>
  <c r="HD159" i="53" s="1"/>
  <c r="HC158" i="53"/>
  <c r="HD158" i="53" s="1"/>
  <c r="HC157" i="53"/>
  <c r="HD157" i="53" s="1"/>
  <c r="HC167" i="53"/>
  <c r="HD167" i="53" s="1"/>
  <c r="HC156" i="53"/>
  <c r="HD156" i="53" s="1"/>
  <c r="HC155" i="53"/>
  <c r="HD155" i="53" s="1"/>
  <c r="HC154" i="53"/>
  <c r="HD154" i="53" s="1"/>
  <c r="HC150" i="53"/>
  <c r="HD150" i="53" s="1"/>
  <c r="HC149" i="53"/>
  <c r="HD149" i="53" s="1"/>
  <c r="HC152" i="53"/>
  <c r="HD152" i="53" s="1"/>
  <c r="HC151" i="53"/>
  <c r="HD151" i="53" s="1"/>
  <c r="HC153" i="53"/>
  <c r="HD153" i="53" s="1"/>
  <c r="HC147" i="53"/>
  <c r="HD147" i="53" s="1"/>
  <c r="HC146" i="53"/>
  <c r="HD146" i="53" s="1"/>
  <c r="HC148" i="53"/>
  <c r="HD148" i="53" s="1"/>
  <c r="HC141" i="53"/>
  <c r="HD141" i="53" s="1"/>
  <c r="HC144" i="53"/>
  <c r="HD144" i="53" s="1"/>
  <c r="HC143" i="53"/>
  <c r="HD143" i="53" s="1"/>
  <c r="HC139" i="53"/>
  <c r="HD139" i="53" s="1"/>
  <c r="HC138" i="53"/>
  <c r="HD138" i="53" s="1"/>
  <c r="HC137" i="53"/>
  <c r="HD137" i="53" s="1"/>
  <c r="HC136" i="53"/>
  <c r="HD136" i="53" s="1"/>
  <c r="HC135" i="53"/>
  <c r="HD135" i="53" s="1"/>
  <c r="HC134" i="53"/>
  <c r="HD134" i="53" s="1"/>
  <c r="HC133" i="53"/>
  <c r="HD133" i="53" s="1"/>
  <c r="HC132" i="53"/>
  <c r="HD132" i="53" s="1"/>
  <c r="HC131" i="53"/>
  <c r="HD131" i="53" s="1"/>
  <c r="HC130" i="53"/>
  <c r="HD130" i="53" s="1"/>
  <c r="HC142" i="53"/>
  <c r="HD142" i="53" s="1"/>
  <c r="HC140" i="53"/>
  <c r="HD140" i="53" s="1"/>
  <c r="HC123" i="53"/>
  <c r="HD123" i="53" s="1"/>
  <c r="HC145" i="53"/>
  <c r="HD145" i="53" s="1"/>
  <c r="HC125" i="53"/>
  <c r="HD125" i="53" s="1"/>
  <c r="HC124" i="53"/>
  <c r="HD124" i="53" s="1"/>
  <c r="HC129" i="53"/>
  <c r="HD129" i="53" s="1"/>
  <c r="HC126" i="53"/>
  <c r="HD126" i="53" s="1"/>
  <c r="HC120" i="53"/>
  <c r="HD120" i="53" s="1"/>
  <c r="HC119" i="53"/>
  <c r="HD119" i="53" s="1"/>
  <c r="HC118" i="53"/>
  <c r="HD118" i="53" s="1"/>
  <c r="HC117" i="53"/>
  <c r="HD117" i="53" s="1"/>
  <c r="HC116" i="53"/>
  <c r="HD116" i="53" s="1"/>
  <c r="HC115" i="53"/>
  <c r="HD115" i="53" s="1"/>
  <c r="HC127" i="53"/>
  <c r="HD127" i="53" s="1"/>
  <c r="HC121" i="53"/>
  <c r="HD121" i="53" s="1"/>
  <c r="HC128" i="53"/>
  <c r="HD128" i="53" s="1"/>
  <c r="HC122" i="53"/>
  <c r="HD122" i="53" s="1"/>
  <c r="HC110" i="53"/>
  <c r="HD110" i="53" s="1"/>
  <c r="HC112" i="53"/>
  <c r="HD112" i="53" s="1"/>
  <c r="HC113" i="53"/>
  <c r="HD113" i="53" s="1"/>
  <c r="HC111" i="53"/>
  <c r="HD111" i="53" s="1"/>
  <c r="HC109" i="53"/>
  <c r="HD109" i="53" s="1"/>
  <c r="HC108" i="53"/>
  <c r="HD108" i="53" s="1"/>
  <c r="HC107" i="53"/>
  <c r="HD107" i="53" s="1"/>
  <c r="HC106" i="53"/>
  <c r="HD106" i="53" s="1"/>
  <c r="HC105" i="53"/>
  <c r="HD105" i="53" s="1"/>
  <c r="HC104" i="53"/>
  <c r="HD104" i="53" s="1"/>
  <c r="HC103" i="53"/>
  <c r="HD103" i="53" s="1"/>
  <c r="HC102" i="53"/>
  <c r="HD102" i="53" s="1"/>
  <c r="HC101" i="53"/>
  <c r="HD101" i="53" s="1"/>
  <c r="HC100" i="53"/>
  <c r="HD100" i="53" s="1"/>
  <c r="HC114" i="53"/>
  <c r="HD114" i="53" s="1"/>
  <c r="HC99" i="53"/>
  <c r="HD99" i="53" s="1"/>
  <c r="HC98" i="53"/>
  <c r="HD98" i="53" s="1"/>
  <c r="HC97" i="53"/>
  <c r="HD97" i="53" s="1"/>
  <c r="HC96" i="53"/>
  <c r="HD96" i="53" s="1"/>
  <c r="HC95" i="53"/>
  <c r="HD95" i="53" s="1"/>
  <c r="HC94" i="53"/>
  <c r="HD94" i="53" s="1"/>
  <c r="HC93" i="53"/>
  <c r="HD93" i="53" s="1"/>
  <c r="HC92" i="53"/>
  <c r="HD92" i="53" s="1"/>
  <c r="HC91" i="53"/>
  <c r="HD91" i="53" s="1"/>
  <c r="HC90" i="53"/>
  <c r="HD90" i="53" s="1"/>
  <c r="HC89" i="53"/>
  <c r="HD89" i="53" s="1"/>
  <c r="HC88" i="53"/>
  <c r="HD88" i="53" s="1"/>
  <c r="HC87" i="53"/>
  <c r="HD87" i="53" s="1"/>
  <c r="HC86" i="53"/>
  <c r="HD86" i="53" s="1"/>
  <c r="HC85" i="53"/>
  <c r="HD85" i="53" s="1"/>
  <c r="HC84" i="53"/>
  <c r="HD84" i="53" s="1"/>
  <c r="HC83" i="53"/>
  <c r="HD83" i="53" s="1"/>
  <c r="HC82" i="53"/>
  <c r="HD82" i="53" s="1"/>
  <c r="HC81" i="53"/>
  <c r="HD81" i="53" s="1"/>
  <c r="HC80" i="53"/>
  <c r="HD80" i="53" s="1"/>
  <c r="HC79" i="53"/>
  <c r="HD79" i="53" s="1"/>
  <c r="HC68" i="53"/>
  <c r="HD68" i="53" s="1"/>
  <c r="HC67" i="53"/>
  <c r="HD67" i="53" s="1"/>
  <c r="HC66" i="53"/>
  <c r="HD66" i="53" s="1"/>
  <c r="HC73" i="53"/>
  <c r="HD73" i="53" s="1"/>
  <c r="HC70" i="53"/>
  <c r="HD70" i="53" s="1"/>
  <c r="HC65" i="53"/>
  <c r="HD65" i="53" s="1"/>
  <c r="HC64" i="53"/>
  <c r="HD64" i="53" s="1"/>
  <c r="HC63" i="53"/>
  <c r="HD63" i="53" s="1"/>
  <c r="HC76" i="53"/>
  <c r="HD76" i="53" s="1"/>
  <c r="HC69" i="53"/>
  <c r="HD69" i="53" s="1"/>
  <c r="HC77" i="53"/>
  <c r="HD77" i="53" s="1"/>
  <c r="HC74" i="53"/>
  <c r="HD74" i="53" s="1"/>
  <c r="HC78" i="53"/>
  <c r="HD78" i="53" s="1"/>
  <c r="HC71" i="53"/>
  <c r="HD71" i="53" s="1"/>
  <c r="HC75" i="53"/>
  <c r="HD75" i="53" s="1"/>
  <c r="HC72" i="53"/>
  <c r="HD72" i="53" s="1"/>
  <c r="HC61" i="53"/>
  <c r="HD61" i="53" s="1"/>
  <c r="HC57" i="53"/>
  <c r="HD57" i="53" s="1"/>
  <c r="HC56" i="53"/>
  <c r="HD56" i="53" s="1"/>
  <c r="HC55" i="53"/>
  <c r="HD55" i="53" s="1"/>
  <c r="HC54" i="53"/>
  <c r="HD54" i="53" s="1"/>
  <c r="HC53" i="53"/>
  <c r="HD53" i="53" s="1"/>
  <c r="HC52" i="53"/>
  <c r="HD52" i="53" s="1"/>
  <c r="HC51" i="53"/>
  <c r="HD51" i="53" s="1"/>
  <c r="HC50" i="53"/>
  <c r="HD50" i="53" s="1"/>
  <c r="HC49" i="53"/>
  <c r="HC58" i="53"/>
  <c r="HD58" i="53" s="1"/>
  <c r="HC60" i="53"/>
  <c r="HD60" i="53" s="1"/>
  <c r="F16" i="53"/>
  <c r="HC62" i="53"/>
  <c r="HD62" i="53" s="1"/>
  <c r="HC59" i="53"/>
  <c r="HD59" i="53" s="1"/>
  <c r="ID57" i="53"/>
  <c r="IF57" i="53" s="1"/>
  <c r="II57" i="53"/>
  <c r="EJ50" i="53"/>
  <c r="EL50" i="53" s="1"/>
  <c r="EJ80" i="53"/>
  <c r="EL80" i="53" s="1"/>
  <c r="EJ122" i="53"/>
  <c r="EL122" i="53" s="1"/>
  <c r="EJ146" i="53"/>
  <c r="EL146" i="53" s="1"/>
  <c r="EJ150" i="53"/>
  <c r="EL150" i="53" s="1"/>
  <c r="CR52" i="53"/>
  <c r="CR60" i="53"/>
  <c r="CR67" i="53"/>
  <c r="CR76" i="53"/>
  <c r="CR82" i="53"/>
  <c r="CR91" i="53"/>
  <c r="CR99" i="53"/>
  <c r="CR102" i="53"/>
  <c r="CR116" i="53"/>
  <c r="CR132" i="53"/>
  <c r="CR125" i="53"/>
  <c r="CR139" i="53"/>
  <c r="CR144" i="53"/>
  <c r="CR156" i="53"/>
  <c r="CR163" i="53"/>
  <c r="II79" i="53"/>
  <c r="ID79" i="53"/>
  <c r="IF79" i="53" s="1"/>
  <c r="II87" i="53"/>
  <c r="ID87" i="53"/>
  <c r="IF87" i="53" s="1"/>
  <c r="II95" i="53"/>
  <c r="ID95" i="53"/>
  <c r="IF95" i="53" s="1"/>
  <c r="ID157" i="53"/>
  <c r="IF157" i="53" s="1"/>
  <c r="II157" i="53"/>
  <c r="ID161" i="53"/>
  <c r="IF161" i="53" s="1"/>
  <c r="II161" i="53"/>
  <c r="ID177" i="53"/>
  <c r="IF177" i="53" s="1"/>
  <c r="II177" i="53"/>
  <c r="GE65" i="53"/>
  <c r="ID63" i="53"/>
  <c r="IF63" i="53" s="1"/>
  <c r="II63" i="53"/>
  <c r="HB182" i="53"/>
  <c r="BM63" i="53"/>
  <c r="BL64" i="53"/>
  <c r="BM64" i="53" s="1"/>
  <c r="BN71" i="53"/>
  <c r="BP71" i="53" s="1"/>
  <c r="BL79" i="53"/>
  <c r="BM79" i="53" s="1"/>
  <c r="BL96" i="53"/>
  <c r="BM96" i="53" s="1"/>
  <c r="BN152" i="53"/>
  <c r="BP152" i="53" s="1"/>
  <c r="BN161" i="53"/>
  <c r="BP161" i="53" s="1"/>
  <c r="GC182" i="53"/>
  <c r="EJ73" i="53"/>
  <c r="EL73" i="53" s="1"/>
  <c r="ID51" i="53"/>
  <c r="IF51" i="53" s="1"/>
  <c r="II51" i="53"/>
  <c r="FF175" i="53"/>
  <c r="FG175" i="53" s="1"/>
  <c r="FF178" i="53"/>
  <c r="FG178" i="53" s="1"/>
  <c r="FF170" i="53"/>
  <c r="FG170" i="53" s="1"/>
  <c r="FF173" i="53"/>
  <c r="FG173" i="53" s="1"/>
  <c r="FF179" i="53"/>
  <c r="FG179" i="53" s="1"/>
  <c r="FF183" i="53"/>
  <c r="FF177" i="53"/>
  <c r="FG177" i="53" s="1"/>
  <c r="FF180" i="53"/>
  <c r="FG180" i="53" s="1"/>
  <c r="FF172" i="53"/>
  <c r="FG172" i="53" s="1"/>
  <c r="FF166" i="53"/>
  <c r="FG166" i="53" s="1"/>
  <c r="FF169" i="53"/>
  <c r="FG169" i="53" s="1"/>
  <c r="FF176" i="53"/>
  <c r="FG176" i="53" s="1"/>
  <c r="FF171" i="53"/>
  <c r="FG171" i="53" s="1"/>
  <c r="FF167" i="53"/>
  <c r="FG167" i="53" s="1"/>
  <c r="FF165" i="53"/>
  <c r="FG165" i="53" s="1"/>
  <c r="FF174" i="53"/>
  <c r="FG174" i="53" s="1"/>
  <c r="FF164" i="53"/>
  <c r="FG164" i="53" s="1"/>
  <c r="FF163" i="53"/>
  <c r="FG163" i="53" s="1"/>
  <c r="FF161" i="53"/>
  <c r="FG161" i="53" s="1"/>
  <c r="FF159" i="53"/>
  <c r="FG159" i="53" s="1"/>
  <c r="FF168" i="53"/>
  <c r="FG168" i="53" s="1"/>
  <c r="FF162" i="53"/>
  <c r="FG162" i="53" s="1"/>
  <c r="FF157" i="53"/>
  <c r="FG157" i="53" s="1"/>
  <c r="FF156" i="53"/>
  <c r="FG156" i="53" s="1"/>
  <c r="FF155" i="53"/>
  <c r="FG155" i="53" s="1"/>
  <c r="FF154" i="53"/>
  <c r="FG154" i="53" s="1"/>
  <c r="FF153" i="53"/>
  <c r="FG153" i="53" s="1"/>
  <c r="FF152" i="53"/>
  <c r="FG152" i="53" s="1"/>
  <c r="FF158" i="53"/>
  <c r="FG158" i="53" s="1"/>
  <c r="FF160" i="53"/>
  <c r="FG160" i="53" s="1"/>
  <c r="FF149" i="53"/>
  <c r="FG149" i="53" s="1"/>
  <c r="FF147" i="53"/>
  <c r="FG147" i="53" s="1"/>
  <c r="FF145" i="53"/>
  <c r="FG145" i="53" s="1"/>
  <c r="FF144" i="53"/>
  <c r="FG144" i="53" s="1"/>
  <c r="FF143" i="53"/>
  <c r="FG143" i="53" s="1"/>
  <c r="FF142" i="53"/>
  <c r="FG142" i="53" s="1"/>
  <c r="FF141" i="53"/>
  <c r="FG141" i="53" s="1"/>
  <c r="FF140" i="53"/>
  <c r="FG140" i="53" s="1"/>
  <c r="FF151" i="53"/>
  <c r="FG151" i="53" s="1"/>
  <c r="FF150" i="53"/>
  <c r="FG150" i="53" s="1"/>
  <c r="FF146" i="53"/>
  <c r="FG146" i="53" s="1"/>
  <c r="FF139" i="53"/>
  <c r="FG139" i="53" s="1"/>
  <c r="FF138" i="53"/>
  <c r="FG138" i="53" s="1"/>
  <c r="FF137" i="53"/>
  <c r="FG137" i="53" s="1"/>
  <c r="FF136" i="53"/>
  <c r="FG136" i="53" s="1"/>
  <c r="FF135" i="53"/>
  <c r="FG135" i="53" s="1"/>
  <c r="FF134" i="53"/>
  <c r="FG134" i="53" s="1"/>
  <c r="FF133" i="53"/>
  <c r="FG133" i="53" s="1"/>
  <c r="FF132" i="53"/>
  <c r="FG132" i="53" s="1"/>
  <c r="FF131" i="53"/>
  <c r="FG131" i="53" s="1"/>
  <c r="FF130" i="53"/>
  <c r="FG130" i="53" s="1"/>
  <c r="FF148" i="53"/>
  <c r="FG148" i="53" s="1"/>
  <c r="FF129" i="53"/>
  <c r="FG129" i="53" s="1"/>
  <c r="FF128" i="53"/>
  <c r="FG128" i="53" s="1"/>
  <c r="FF127" i="53"/>
  <c r="FG127" i="53" s="1"/>
  <c r="FF126" i="53"/>
  <c r="FG126" i="53" s="1"/>
  <c r="FF124" i="53"/>
  <c r="FG124" i="53" s="1"/>
  <c r="FF122" i="53"/>
  <c r="FG122" i="53" s="1"/>
  <c r="FF120" i="53"/>
  <c r="FG120" i="53" s="1"/>
  <c r="FF119" i="53"/>
  <c r="FG119" i="53" s="1"/>
  <c r="FF118" i="53"/>
  <c r="FG118" i="53" s="1"/>
  <c r="FF117" i="53"/>
  <c r="FG117" i="53" s="1"/>
  <c r="FF116" i="53"/>
  <c r="FG116" i="53" s="1"/>
  <c r="FF115" i="53"/>
  <c r="FG115" i="53" s="1"/>
  <c r="FF114" i="53"/>
  <c r="FG114" i="53" s="1"/>
  <c r="FF113" i="53"/>
  <c r="FG113" i="53" s="1"/>
  <c r="FF112" i="53"/>
  <c r="FG112" i="53" s="1"/>
  <c r="FF111" i="53"/>
  <c r="FG111" i="53" s="1"/>
  <c r="FF123" i="53"/>
  <c r="FG123" i="53" s="1"/>
  <c r="FF121" i="53"/>
  <c r="FG121" i="53" s="1"/>
  <c r="FF125" i="53"/>
  <c r="FG125" i="53" s="1"/>
  <c r="FF109" i="53"/>
  <c r="FG109" i="53" s="1"/>
  <c r="FF108" i="53"/>
  <c r="FG108" i="53" s="1"/>
  <c r="FF107" i="53"/>
  <c r="FG107" i="53" s="1"/>
  <c r="FF106" i="53"/>
  <c r="FG106" i="53" s="1"/>
  <c r="FF105" i="53"/>
  <c r="FG105" i="53" s="1"/>
  <c r="FF104" i="53"/>
  <c r="FG104" i="53" s="1"/>
  <c r="FF103" i="53"/>
  <c r="FG103" i="53" s="1"/>
  <c r="FF102" i="53"/>
  <c r="FG102" i="53" s="1"/>
  <c r="FF101" i="53"/>
  <c r="FG101" i="53" s="1"/>
  <c r="FF100" i="53"/>
  <c r="FG100" i="53" s="1"/>
  <c r="FF110" i="53"/>
  <c r="FG110" i="53" s="1"/>
  <c r="FF99" i="53"/>
  <c r="FG99" i="53" s="1"/>
  <c r="FF98" i="53"/>
  <c r="FG98" i="53" s="1"/>
  <c r="FF97" i="53"/>
  <c r="FG97" i="53" s="1"/>
  <c r="FF96" i="53"/>
  <c r="FG96" i="53" s="1"/>
  <c r="FF95" i="53"/>
  <c r="FG95" i="53" s="1"/>
  <c r="FF94" i="53"/>
  <c r="FG94" i="53" s="1"/>
  <c r="FF93" i="53"/>
  <c r="FG93" i="53" s="1"/>
  <c r="FF92" i="53"/>
  <c r="FG92" i="53" s="1"/>
  <c r="FF91" i="53"/>
  <c r="FG91" i="53" s="1"/>
  <c r="FF90" i="53"/>
  <c r="FG90" i="53" s="1"/>
  <c r="FF89" i="53"/>
  <c r="FG89" i="53" s="1"/>
  <c r="FF88" i="53"/>
  <c r="FG88" i="53" s="1"/>
  <c r="FF87" i="53"/>
  <c r="FG87" i="53" s="1"/>
  <c r="FF86" i="53"/>
  <c r="FG86" i="53" s="1"/>
  <c r="FF85" i="53"/>
  <c r="FG85" i="53" s="1"/>
  <c r="FF84" i="53"/>
  <c r="FG84" i="53" s="1"/>
  <c r="FF83" i="53"/>
  <c r="FG83" i="53" s="1"/>
  <c r="FF82" i="53"/>
  <c r="FG82" i="53" s="1"/>
  <c r="FF81" i="53"/>
  <c r="FG81" i="53" s="1"/>
  <c r="FF79" i="53"/>
  <c r="FG79" i="53" s="1"/>
  <c r="FF78" i="53"/>
  <c r="FG78" i="53" s="1"/>
  <c r="FF77" i="53"/>
  <c r="FG77" i="53" s="1"/>
  <c r="FF76" i="53"/>
  <c r="FG76" i="53" s="1"/>
  <c r="FF75" i="53"/>
  <c r="FG75" i="53" s="1"/>
  <c r="FF74" i="53"/>
  <c r="FG74" i="53" s="1"/>
  <c r="FF73" i="53"/>
  <c r="FG73" i="53" s="1"/>
  <c r="FF72" i="53"/>
  <c r="FG72" i="53" s="1"/>
  <c r="FF71" i="53"/>
  <c r="FG71" i="53" s="1"/>
  <c r="FF70" i="53"/>
  <c r="FG70" i="53" s="1"/>
  <c r="FF80" i="53"/>
  <c r="FG80" i="53" s="1"/>
  <c r="FF69" i="53"/>
  <c r="FG69" i="53" s="1"/>
  <c r="FF68" i="53"/>
  <c r="FG68" i="53" s="1"/>
  <c r="FF67" i="53"/>
  <c r="FG67" i="53" s="1"/>
  <c r="FF66" i="53"/>
  <c r="FG66" i="53" s="1"/>
  <c r="FF65" i="53"/>
  <c r="FG65" i="53" s="1"/>
  <c r="FF64" i="53"/>
  <c r="FG64" i="53" s="1"/>
  <c r="FF63" i="53"/>
  <c r="FG63" i="53" s="1"/>
  <c r="FF62" i="53"/>
  <c r="FG62" i="53" s="1"/>
  <c r="FF61" i="53"/>
  <c r="FG61" i="53" s="1"/>
  <c r="FF60" i="53"/>
  <c r="FG60" i="53" s="1"/>
  <c r="FF59" i="53"/>
  <c r="FG59" i="53" s="1"/>
  <c r="FF58" i="53"/>
  <c r="FG58" i="53" s="1"/>
  <c r="F14" i="53"/>
  <c r="FF57" i="53"/>
  <c r="FG57" i="53" s="1"/>
  <c r="FF56" i="53"/>
  <c r="FG56" i="53" s="1"/>
  <c r="FF55" i="53"/>
  <c r="FG55" i="53" s="1"/>
  <c r="FF54" i="53"/>
  <c r="FG54" i="53" s="1"/>
  <c r="FF53" i="53"/>
  <c r="FG53" i="53" s="1"/>
  <c r="FF52" i="53"/>
  <c r="FG52" i="53" s="1"/>
  <c r="FF51" i="53"/>
  <c r="FG51" i="53" s="1"/>
  <c r="FF50" i="53"/>
  <c r="FG50" i="53" s="1"/>
  <c r="FF49" i="53"/>
  <c r="FG49" i="53" s="1"/>
  <c r="ID56" i="53"/>
  <c r="IF56" i="53" s="1"/>
  <c r="II56" i="53"/>
  <c r="EJ51" i="53"/>
  <c r="EL51" i="53" s="1"/>
  <c r="EJ74" i="53"/>
  <c r="EL74" i="53" s="1"/>
  <c r="EJ127" i="53"/>
  <c r="EL127" i="53" s="1"/>
  <c r="EJ123" i="53"/>
  <c r="EL123" i="53" s="1"/>
  <c r="EJ157" i="53"/>
  <c r="EL157" i="53" s="1"/>
  <c r="EJ151" i="53"/>
  <c r="EL151" i="53" s="1"/>
  <c r="EJ163" i="53"/>
  <c r="EL163" i="53" s="1"/>
  <c r="CR53" i="53"/>
  <c r="CR61" i="53"/>
  <c r="CR68" i="53"/>
  <c r="CR77" i="53"/>
  <c r="CR106" i="53"/>
  <c r="CR92" i="53"/>
  <c r="CR100" i="53"/>
  <c r="CR108" i="53"/>
  <c r="CR117" i="53"/>
  <c r="CR134" i="53"/>
  <c r="CR126" i="53"/>
  <c r="CR147" i="53"/>
  <c r="CR157" i="53"/>
  <c r="CR164" i="53"/>
  <c r="ID64" i="53"/>
  <c r="IF64" i="53" s="1"/>
  <c r="II64" i="53"/>
  <c r="II88" i="53"/>
  <c r="ID88" i="53"/>
  <c r="IF88" i="53" s="1"/>
  <c r="II117" i="53"/>
  <c r="ID117" i="53"/>
  <c r="IF117" i="53" s="1"/>
  <c r="IQ12" i="53" l="1"/>
  <c r="IQ13" i="53"/>
  <c r="IQ14" i="53"/>
  <c r="EK100" i="53"/>
  <c r="EK162" i="53"/>
  <c r="JA182" i="53"/>
  <c r="EK61" i="53"/>
  <c r="BO67" i="53"/>
  <c r="II152" i="53"/>
  <c r="IB182" i="53"/>
  <c r="EK163" i="53"/>
  <c r="BO112" i="53"/>
  <c r="BO160" i="53"/>
  <c r="JB183" i="53"/>
  <c r="BO104" i="53"/>
  <c r="EK66" i="53"/>
  <c r="BO139" i="53"/>
  <c r="BO146" i="53"/>
  <c r="BO122" i="53"/>
  <c r="BO144" i="53"/>
  <c r="CQ182" i="53"/>
  <c r="CR183" i="53" s="1"/>
  <c r="BO126" i="53"/>
  <c r="ID133" i="53"/>
  <c r="ID175" i="53"/>
  <c r="IF175" i="53" s="1"/>
  <c r="BO50" i="53"/>
  <c r="IE135" i="53"/>
  <c r="EK165" i="53"/>
  <c r="EK73" i="53"/>
  <c r="ID149" i="53"/>
  <c r="IF149" i="53" s="1"/>
  <c r="II122" i="53"/>
  <c r="EK112" i="53"/>
  <c r="ID69" i="53"/>
  <c r="IF69" i="53" s="1"/>
  <c r="BO111" i="53"/>
  <c r="EK147" i="53"/>
  <c r="BO54" i="53"/>
  <c r="EK120" i="53"/>
  <c r="EK140" i="53"/>
  <c r="ID86" i="53"/>
  <c r="IF86" i="53" s="1"/>
  <c r="EK134" i="53"/>
  <c r="II167" i="53"/>
  <c r="ID134" i="53"/>
  <c r="IF134" i="53" s="1"/>
  <c r="EK104" i="53"/>
  <c r="ID116" i="53"/>
  <c r="IF116" i="53" s="1"/>
  <c r="IC49" i="53"/>
  <c r="HR10" i="53" s="1"/>
  <c r="EK64" i="53"/>
  <c r="II103" i="53"/>
  <c r="ID148" i="53"/>
  <c r="IF148" i="53" s="1"/>
  <c r="II160" i="53"/>
  <c r="IE62" i="53"/>
  <c r="IC183" i="53"/>
  <c r="ID114" i="53"/>
  <c r="IF114" i="53" s="1"/>
  <c r="ID166" i="53"/>
  <c r="IF166" i="53" s="1"/>
  <c r="EK146" i="53"/>
  <c r="IE61" i="53"/>
  <c r="EK137" i="53"/>
  <c r="EK63" i="53"/>
  <c r="IE110" i="53"/>
  <c r="BO138" i="53"/>
  <c r="EK78" i="53"/>
  <c r="EK71" i="53"/>
  <c r="BO102" i="53"/>
  <c r="BO143" i="53"/>
  <c r="IE72" i="53"/>
  <c r="EK81" i="53"/>
  <c r="IE75" i="53"/>
  <c r="BO113" i="53"/>
  <c r="EK141" i="53"/>
  <c r="EK164" i="53"/>
  <c r="BO56" i="53"/>
  <c r="BO134" i="53"/>
  <c r="JC137" i="53"/>
  <c r="JE137" i="53" s="1"/>
  <c r="JC54" i="53"/>
  <c r="JE54" i="53" s="1"/>
  <c r="JC63" i="53"/>
  <c r="JE63" i="53" s="1"/>
  <c r="JC53" i="53"/>
  <c r="JE53" i="53" s="1"/>
  <c r="JC64" i="53"/>
  <c r="JE64" i="53" s="1"/>
  <c r="JC80" i="53"/>
  <c r="JE80" i="53" s="1"/>
  <c r="JC96" i="53"/>
  <c r="JE96" i="53" s="1"/>
  <c r="JC130" i="53"/>
  <c r="JE130" i="53" s="1"/>
  <c r="JC99" i="53"/>
  <c r="JE99" i="53" s="1"/>
  <c r="JC100" i="53"/>
  <c r="JE100" i="53" s="1"/>
  <c r="JC152" i="53"/>
  <c r="JE152" i="53" s="1"/>
  <c r="JC165" i="53"/>
  <c r="JE165" i="53" s="1"/>
  <c r="JC173" i="53"/>
  <c r="JE173" i="53" s="1"/>
  <c r="JC114" i="53"/>
  <c r="JE114" i="53" s="1"/>
  <c r="JC141" i="53"/>
  <c r="JE141" i="53" s="1"/>
  <c r="JC127" i="53"/>
  <c r="JE127" i="53" s="1"/>
  <c r="BL182" i="53"/>
  <c r="JC145" i="53"/>
  <c r="JE145" i="53" s="1"/>
  <c r="JC56" i="53"/>
  <c r="JE56" i="53" s="1"/>
  <c r="JC71" i="53"/>
  <c r="JE71" i="53" s="1"/>
  <c r="JC55" i="53"/>
  <c r="JE55" i="53" s="1"/>
  <c r="JC66" i="53"/>
  <c r="JE66" i="53" s="1"/>
  <c r="JC82" i="53"/>
  <c r="JE82" i="53" s="1"/>
  <c r="JC98" i="53"/>
  <c r="JE98" i="53" s="1"/>
  <c r="JC132" i="53"/>
  <c r="JE132" i="53" s="1"/>
  <c r="JC85" i="53"/>
  <c r="JE85" i="53" s="1"/>
  <c r="JC105" i="53"/>
  <c r="JE105" i="53" s="1"/>
  <c r="JC160" i="53"/>
  <c r="JE160" i="53" s="1"/>
  <c r="JC166" i="53"/>
  <c r="JE166" i="53" s="1"/>
  <c r="JC174" i="53"/>
  <c r="JE174" i="53" s="1"/>
  <c r="JC116" i="53"/>
  <c r="JE116" i="53" s="1"/>
  <c r="JC149" i="53"/>
  <c r="JE149" i="53" s="1"/>
  <c r="JC135" i="53"/>
  <c r="JE135" i="53" s="1"/>
  <c r="BO161" i="53"/>
  <c r="EK50" i="53"/>
  <c r="EK68" i="53"/>
  <c r="BO90" i="53"/>
  <c r="EK55" i="53"/>
  <c r="BO153" i="53"/>
  <c r="EK77" i="53"/>
  <c r="EK88" i="53"/>
  <c r="EK128" i="53"/>
  <c r="EK113" i="53"/>
  <c r="BO110" i="53"/>
  <c r="EK111" i="53"/>
  <c r="BO135" i="53"/>
  <c r="BO68" i="53"/>
  <c r="BO127" i="53"/>
  <c r="JC119" i="53"/>
  <c r="JE119" i="53" s="1"/>
  <c r="JC67" i="53"/>
  <c r="JE67" i="53" s="1"/>
  <c r="JC58" i="53"/>
  <c r="JE58" i="53" s="1"/>
  <c r="JC79" i="53"/>
  <c r="JE79" i="53" s="1"/>
  <c r="JC57" i="53"/>
  <c r="JE57" i="53" s="1"/>
  <c r="JC68" i="53"/>
  <c r="JE68" i="53" s="1"/>
  <c r="JC84" i="53"/>
  <c r="JE84" i="53" s="1"/>
  <c r="JC113" i="53"/>
  <c r="JE113" i="53" s="1"/>
  <c r="JC138" i="53"/>
  <c r="JE138" i="53" s="1"/>
  <c r="JC87" i="53"/>
  <c r="JE87" i="53" s="1"/>
  <c r="JC109" i="53"/>
  <c r="JE109" i="53" s="1"/>
  <c r="JC131" i="53"/>
  <c r="JE131" i="53" s="1"/>
  <c r="JC167" i="53"/>
  <c r="JE167" i="53" s="1"/>
  <c r="JC175" i="53"/>
  <c r="JE175" i="53" s="1"/>
  <c r="JC118" i="53"/>
  <c r="JE118" i="53" s="1"/>
  <c r="JC157" i="53"/>
  <c r="JE157" i="53" s="1"/>
  <c r="JC143" i="53"/>
  <c r="JE143" i="53" s="1"/>
  <c r="BO157" i="53"/>
  <c r="EK69" i="53"/>
  <c r="BO149" i="53"/>
  <c r="IE170" i="53"/>
  <c r="EK131" i="53"/>
  <c r="EK87" i="53"/>
  <c r="JC154" i="53"/>
  <c r="JE154" i="53" s="1"/>
  <c r="JC75" i="53"/>
  <c r="JE75" i="53" s="1"/>
  <c r="JC107" i="53"/>
  <c r="JE107" i="53" s="1"/>
  <c r="JC102" i="53"/>
  <c r="JE102" i="53" s="1"/>
  <c r="JC59" i="53"/>
  <c r="JE59" i="53" s="1"/>
  <c r="JC70" i="53"/>
  <c r="JE70" i="53" s="1"/>
  <c r="JC86" i="53"/>
  <c r="JE86" i="53" s="1"/>
  <c r="JC121" i="53"/>
  <c r="JE121" i="53" s="1"/>
  <c r="JC140" i="53"/>
  <c r="JE140" i="53" s="1"/>
  <c r="JC89" i="53"/>
  <c r="JE89" i="53" s="1"/>
  <c r="JC117" i="53"/>
  <c r="JE117" i="53" s="1"/>
  <c r="JC139" i="53"/>
  <c r="JE139" i="53" s="1"/>
  <c r="JC168" i="53"/>
  <c r="JE168" i="53" s="1"/>
  <c r="JC176" i="53"/>
  <c r="JE176" i="53" s="1"/>
  <c r="JC120" i="53"/>
  <c r="JE120" i="53" s="1"/>
  <c r="JC134" i="53"/>
  <c r="JE134" i="53" s="1"/>
  <c r="JC151" i="53"/>
  <c r="JE151" i="53" s="1"/>
  <c r="BO152" i="53"/>
  <c r="EK150" i="53"/>
  <c r="BO155" i="53"/>
  <c r="EK143" i="53"/>
  <c r="BO99" i="53"/>
  <c r="BO109" i="53"/>
  <c r="BO87" i="53"/>
  <c r="EK117" i="53"/>
  <c r="BO132" i="53"/>
  <c r="JC65" i="53"/>
  <c r="JE65" i="53" s="1"/>
  <c r="JC83" i="53"/>
  <c r="JE83" i="53" s="1"/>
  <c r="JC61" i="53"/>
  <c r="JE61" i="53" s="1"/>
  <c r="JC108" i="53"/>
  <c r="JE108" i="53" s="1"/>
  <c r="JC106" i="53"/>
  <c r="JE106" i="53" s="1"/>
  <c r="JC72" i="53"/>
  <c r="JE72" i="53" s="1"/>
  <c r="JC88" i="53"/>
  <c r="JE88" i="53" s="1"/>
  <c r="JC103" i="53"/>
  <c r="JE103" i="53" s="1"/>
  <c r="JC146" i="53"/>
  <c r="JE146" i="53" s="1"/>
  <c r="JC91" i="53"/>
  <c r="JE91" i="53" s="1"/>
  <c r="JC125" i="53"/>
  <c r="JE125" i="53" s="1"/>
  <c r="JC147" i="53"/>
  <c r="JE147" i="53" s="1"/>
  <c r="JC169" i="53"/>
  <c r="JE169" i="53" s="1"/>
  <c r="JC177" i="53"/>
  <c r="JE177" i="53" s="1"/>
  <c r="JC122" i="53"/>
  <c r="JE122" i="53" s="1"/>
  <c r="JC142" i="53"/>
  <c r="JE142" i="53" s="1"/>
  <c r="JC159" i="53"/>
  <c r="JE159" i="53" s="1"/>
  <c r="EK123" i="53"/>
  <c r="IE63" i="53"/>
  <c r="BO70" i="53"/>
  <c r="BO156" i="53"/>
  <c r="IE59" i="53"/>
  <c r="H17" i="53"/>
  <c r="H18" i="53"/>
  <c r="IE105" i="53"/>
  <c r="EK154" i="53"/>
  <c r="EK52" i="53"/>
  <c r="BO53" i="53"/>
  <c r="IE145" i="53"/>
  <c r="EK62" i="53"/>
  <c r="BO58" i="53"/>
  <c r="BO72" i="53"/>
  <c r="JC73" i="53"/>
  <c r="JE73" i="53" s="1"/>
  <c r="JC101" i="53"/>
  <c r="JE101" i="53" s="1"/>
  <c r="JC69" i="53"/>
  <c r="JE69" i="53" s="1"/>
  <c r="JC111" i="53"/>
  <c r="JE111" i="53" s="1"/>
  <c r="JC162" i="53"/>
  <c r="JE162" i="53" s="1"/>
  <c r="JC74" i="53"/>
  <c r="JE74" i="53" s="1"/>
  <c r="JC90" i="53"/>
  <c r="JE90" i="53" s="1"/>
  <c r="JC104" i="53"/>
  <c r="JE104" i="53" s="1"/>
  <c r="JC148" i="53"/>
  <c r="JE148" i="53" s="1"/>
  <c r="JC93" i="53"/>
  <c r="JE93" i="53" s="1"/>
  <c r="JC128" i="53"/>
  <c r="JE128" i="53" s="1"/>
  <c r="JC155" i="53"/>
  <c r="JE155" i="53" s="1"/>
  <c r="JC170" i="53"/>
  <c r="JE170" i="53" s="1"/>
  <c r="JC156" i="53"/>
  <c r="JE156" i="53" s="1"/>
  <c r="JC124" i="53"/>
  <c r="JE124" i="53" s="1"/>
  <c r="JC150" i="53"/>
  <c r="JE150" i="53" s="1"/>
  <c r="JC178" i="53"/>
  <c r="JE178" i="53" s="1"/>
  <c r="IE111" i="53"/>
  <c r="EK102" i="53"/>
  <c r="JC81" i="53"/>
  <c r="JE81" i="53" s="1"/>
  <c r="JC50" i="53"/>
  <c r="JE50" i="53" s="1"/>
  <c r="JC77" i="53"/>
  <c r="JE77" i="53" s="1"/>
  <c r="JB182" i="53"/>
  <c r="JC60" i="53"/>
  <c r="JE60" i="53" s="1"/>
  <c r="JC76" i="53"/>
  <c r="JE76" i="53" s="1"/>
  <c r="JC92" i="53"/>
  <c r="JE92" i="53" s="1"/>
  <c r="JC115" i="53"/>
  <c r="JE115" i="53" s="1"/>
  <c r="JC153" i="53"/>
  <c r="JE153" i="53" s="1"/>
  <c r="JC95" i="53"/>
  <c r="JE95" i="53" s="1"/>
  <c r="JC136" i="53"/>
  <c r="JE136" i="53" s="1"/>
  <c r="JC163" i="53"/>
  <c r="JE163" i="53" s="1"/>
  <c r="JC171" i="53"/>
  <c r="JE171" i="53" s="1"/>
  <c r="JC110" i="53"/>
  <c r="JE110" i="53" s="1"/>
  <c r="JC126" i="53"/>
  <c r="JE126" i="53" s="1"/>
  <c r="JC158" i="53"/>
  <c r="JE158" i="53" s="1"/>
  <c r="JC180" i="53"/>
  <c r="JE180" i="53" s="1"/>
  <c r="BO52" i="53"/>
  <c r="JC129" i="53"/>
  <c r="JE129" i="53" s="1"/>
  <c r="JC52" i="53"/>
  <c r="JE52" i="53" s="1"/>
  <c r="JC179" i="53"/>
  <c r="JE179" i="53" s="1"/>
  <c r="JC51" i="53"/>
  <c r="JE51" i="53" s="1"/>
  <c r="JC62" i="53"/>
  <c r="JE62" i="53" s="1"/>
  <c r="JC78" i="53"/>
  <c r="JE78" i="53" s="1"/>
  <c r="JC94" i="53"/>
  <c r="JE94" i="53" s="1"/>
  <c r="JC123" i="53"/>
  <c r="JE123" i="53" s="1"/>
  <c r="JC161" i="53"/>
  <c r="JE161" i="53" s="1"/>
  <c r="JC97" i="53"/>
  <c r="JE97" i="53" s="1"/>
  <c r="JC144" i="53"/>
  <c r="JE144" i="53" s="1"/>
  <c r="JC164" i="53"/>
  <c r="JE164" i="53" s="1"/>
  <c r="JC172" i="53"/>
  <c r="JE172" i="53" s="1"/>
  <c r="JC112" i="53"/>
  <c r="JE112" i="53" s="1"/>
  <c r="JC133" i="53"/>
  <c r="JE133" i="53" s="1"/>
  <c r="JC181" i="53"/>
  <c r="JE181" i="53" s="1"/>
  <c r="IE139" i="53"/>
  <c r="IE70" i="53"/>
  <c r="IE56" i="53"/>
  <c r="IE169" i="53"/>
  <c r="IE128" i="53"/>
  <c r="IE167" i="53"/>
  <c r="IE156" i="53"/>
  <c r="IE132" i="53"/>
  <c r="IE52" i="53"/>
  <c r="IE99" i="53"/>
  <c r="IE157" i="53"/>
  <c r="IE91" i="53"/>
  <c r="IE140" i="53"/>
  <c r="IE94" i="53"/>
  <c r="IE112" i="53"/>
  <c r="IE90" i="53"/>
  <c r="IE118" i="53"/>
  <c r="IE92" i="53"/>
  <c r="IE151" i="53"/>
  <c r="IE117" i="53"/>
  <c r="IE64" i="53"/>
  <c r="IE53" i="53"/>
  <c r="IE80" i="53"/>
  <c r="IE115" i="53"/>
  <c r="IE65" i="53"/>
  <c r="IE176" i="53"/>
  <c r="IE173" i="53"/>
  <c r="IE160" i="53"/>
  <c r="IE171" i="53"/>
  <c r="IE122" i="53"/>
  <c r="IE83" i="53"/>
  <c r="IE98" i="53"/>
  <c r="IE77" i="53"/>
  <c r="IE76" i="53"/>
  <c r="IE108" i="53"/>
  <c r="IE55" i="53"/>
  <c r="IE106" i="53"/>
  <c r="IE102" i="53"/>
  <c r="IE101" i="53"/>
  <c r="IE88" i="53"/>
  <c r="IE51" i="53"/>
  <c r="IE73" i="53"/>
  <c r="IE109" i="53"/>
  <c r="IE68" i="53"/>
  <c r="IE100" i="53"/>
  <c r="IE174" i="53"/>
  <c r="IE126" i="53"/>
  <c r="IE166" i="53"/>
  <c r="IE121" i="53"/>
  <c r="IE159" i="53"/>
  <c r="IE180" i="53"/>
  <c r="FG182" i="53"/>
  <c r="FH49" i="53"/>
  <c r="HE85" i="53"/>
  <c r="HG85" i="53" s="1"/>
  <c r="HI85" i="53" s="1"/>
  <c r="HJ85" i="53"/>
  <c r="HJ121" i="53"/>
  <c r="HE121" i="53"/>
  <c r="HG121" i="53" s="1"/>
  <c r="HI121" i="53" s="1"/>
  <c r="HJ167" i="53"/>
  <c r="HE167" i="53"/>
  <c r="HG167" i="53" s="1"/>
  <c r="HI167" i="53" s="1"/>
  <c r="BN121" i="53"/>
  <c r="BP121" i="53" s="1"/>
  <c r="BN91" i="53"/>
  <c r="BP91" i="53" s="1"/>
  <c r="GK62" i="53"/>
  <c r="GF62" i="53"/>
  <c r="GH62" i="53" s="1"/>
  <c r="GJ62" i="53" s="1"/>
  <c r="GF63" i="53"/>
  <c r="GH63" i="53" s="1"/>
  <c r="GJ63" i="53" s="1"/>
  <c r="GK63" i="53"/>
  <c r="GK69" i="53"/>
  <c r="GF69" i="53"/>
  <c r="GH69" i="53" s="1"/>
  <c r="GJ69" i="53" s="1"/>
  <c r="GF82" i="53"/>
  <c r="GH82" i="53" s="1"/>
  <c r="GJ82" i="53" s="1"/>
  <c r="GK82" i="53"/>
  <c r="GF89" i="53"/>
  <c r="GH89" i="53" s="1"/>
  <c r="GJ89" i="53" s="1"/>
  <c r="GK89" i="53"/>
  <c r="GK99" i="53"/>
  <c r="GF99" i="53"/>
  <c r="GH99" i="53" s="1"/>
  <c r="GJ99" i="53" s="1"/>
  <c r="GK130" i="53"/>
  <c r="GF130" i="53"/>
  <c r="GH130" i="53" s="1"/>
  <c r="GJ130" i="53" s="1"/>
  <c r="GF148" i="53"/>
  <c r="GH148" i="53" s="1"/>
  <c r="GJ148" i="53" s="1"/>
  <c r="GK148" i="53"/>
  <c r="GF162" i="53"/>
  <c r="GH162" i="53" s="1"/>
  <c r="GJ162" i="53" s="1"/>
  <c r="GK162" i="53"/>
  <c r="GF177" i="53"/>
  <c r="GH177" i="53" s="1"/>
  <c r="GJ177" i="53" s="1"/>
  <c r="GK177" i="53"/>
  <c r="AO74" i="53"/>
  <c r="AQ74" i="53" s="1"/>
  <c r="AS74" i="53" s="1"/>
  <c r="AT74" i="53"/>
  <c r="AO86" i="53"/>
  <c r="AQ86" i="53" s="1"/>
  <c r="AS86" i="53" s="1"/>
  <c r="AT86" i="53"/>
  <c r="AO116" i="53"/>
  <c r="AQ116" i="53" s="1"/>
  <c r="AS116" i="53" s="1"/>
  <c r="AT116" i="53"/>
  <c r="AO149" i="53"/>
  <c r="AQ149" i="53" s="1"/>
  <c r="AS149" i="53" s="1"/>
  <c r="AT149" i="53"/>
  <c r="AO158" i="53"/>
  <c r="AQ158" i="53" s="1"/>
  <c r="AS158" i="53" s="1"/>
  <c r="AT158" i="53"/>
  <c r="BN81" i="53"/>
  <c r="BP81" i="53" s="1"/>
  <c r="HE86" i="53"/>
  <c r="HG86" i="53" s="1"/>
  <c r="HI86" i="53" s="1"/>
  <c r="HJ86" i="53"/>
  <c r="HJ151" i="53"/>
  <c r="HE151" i="53"/>
  <c r="HG151" i="53" s="1"/>
  <c r="HI151" i="53" s="1"/>
  <c r="HJ157" i="53"/>
  <c r="HE157" i="53"/>
  <c r="HG157" i="53" s="1"/>
  <c r="HI157" i="53" s="1"/>
  <c r="HJ179" i="53"/>
  <c r="HE179" i="53"/>
  <c r="HG179" i="53" s="1"/>
  <c r="HI179" i="53" s="1"/>
  <c r="BN85" i="53"/>
  <c r="BP85" i="53" s="1"/>
  <c r="BN83" i="53"/>
  <c r="BP83" i="53" s="1"/>
  <c r="GF64" i="53"/>
  <c r="GH64" i="53" s="1"/>
  <c r="GJ64" i="53" s="1"/>
  <c r="GK64" i="53"/>
  <c r="GF165" i="53"/>
  <c r="GH165" i="53" s="1"/>
  <c r="GJ165" i="53" s="1"/>
  <c r="GK165" i="53"/>
  <c r="GK167" i="53"/>
  <c r="GF167" i="53"/>
  <c r="GH167" i="53" s="1"/>
  <c r="GJ167" i="53" s="1"/>
  <c r="GF176" i="53"/>
  <c r="GH176" i="53" s="1"/>
  <c r="GJ176" i="53" s="1"/>
  <c r="GK176" i="53"/>
  <c r="AO73" i="53"/>
  <c r="AQ73" i="53" s="1"/>
  <c r="AS73" i="53" s="1"/>
  <c r="AT73" i="53"/>
  <c r="AO76" i="53"/>
  <c r="AQ76" i="53" s="1"/>
  <c r="AS76" i="53" s="1"/>
  <c r="AT76" i="53"/>
  <c r="AO94" i="53"/>
  <c r="AQ94" i="53" s="1"/>
  <c r="AS94" i="53" s="1"/>
  <c r="AT94" i="53"/>
  <c r="AO117" i="53"/>
  <c r="AQ117" i="53" s="1"/>
  <c r="AS117" i="53" s="1"/>
  <c r="AT117" i="53"/>
  <c r="AO150" i="53"/>
  <c r="AQ150" i="53" s="1"/>
  <c r="AS150" i="53" s="1"/>
  <c r="AT150" i="53"/>
  <c r="BN97" i="53"/>
  <c r="BP97" i="53" s="1"/>
  <c r="FH66" i="53"/>
  <c r="FJ66" i="53" s="1"/>
  <c r="FL66" i="53" s="1"/>
  <c r="FH176" i="53"/>
  <c r="FJ176" i="53" s="1"/>
  <c r="FL176" i="53" s="1"/>
  <c r="BN96" i="53"/>
  <c r="BP96" i="53" s="1"/>
  <c r="HE87" i="53"/>
  <c r="HG87" i="53" s="1"/>
  <c r="HI87" i="53" s="1"/>
  <c r="HJ87" i="53"/>
  <c r="HE95" i="53"/>
  <c r="HG95" i="53" s="1"/>
  <c r="HI95" i="53" s="1"/>
  <c r="HJ95" i="53"/>
  <c r="HJ143" i="53"/>
  <c r="HE143" i="53"/>
  <c r="HG143" i="53" s="1"/>
  <c r="HI143" i="53" s="1"/>
  <c r="HJ158" i="53"/>
  <c r="HE158" i="53"/>
  <c r="HG158" i="53" s="1"/>
  <c r="HI158" i="53" s="1"/>
  <c r="BN147" i="53"/>
  <c r="BP147" i="53" s="1"/>
  <c r="BN74" i="53"/>
  <c r="BP74" i="53" s="1"/>
  <c r="GK60" i="53"/>
  <c r="GF60" i="53"/>
  <c r="GH60" i="53" s="1"/>
  <c r="GJ60" i="53" s="1"/>
  <c r="GK95" i="53"/>
  <c r="GF95" i="53"/>
  <c r="GH95" i="53" s="1"/>
  <c r="GJ95" i="53" s="1"/>
  <c r="GK110" i="53"/>
  <c r="GF110" i="53"/>
  <c r="GH110" i="53" s="1"/>
  <c r="GJ110" i="53" s="1"/>
  <c r="GK122" i="53"/>
  <c r="GF122" i="53"/>
  <c r="GH122" i="53" s="1"/>
  <c r="GJ122" i="53" s="1"/>
  <c r="GF146" i="53"/>
  <c r="GH146" i="53" s="1"/>
  <c r="GJ146" i="53" s="1"/>
  <c r="GK146" i="53"/>
  <c r="GF163" i="53"/>
  <c r="GH163" i="53" s="1"/>
  <c r="GJ163" i="53" s="1"/>
  <c r="GK163" i="53"/>
  <c r="AO75" i="53"/>
  <c r="AQ75" i="53" s="1"/>
  <c r="AS75" i="53" s="1"/>
  <c r="AT75" i="53"/>
  <c r="AO79" i="53"/>
  <c r="AQ79" i="53" s="1"/>
  <c r="AS79" i="53" s="1"/>
  <c r="AT79" i="53"/>
  <c r="AO95" i="53"/>
  <c r="AQ95" i="53" s="1"/>
  <c r="AS95" i="53" s="1"/>
  <c r="AT95" i="53"/>
  <c r="AO118" i="53"/>
  <c r="AQ118" i="53" s="1"/>
  <c r="AS118" i="53" s="1"/>
  <c r="AT118" i="53"/>
  <c r="AO151" i="53"/>
  <c r="AQ151" i="53" s="1"/>
  <c r="AS151" i="53" s="1"/>
  <c r="AT151" i="53"/>
  <c r="FH67" i="53"/>
  <c r="FJ67" i="53" s="1"/>
  <c r="FL67" i="53" s="1"/>
  <c r="BN79" i="53"/>
  <c r="BP79" i="53" s="1"/>
  <c r="HJ59" i="53"/>
  <c r="HE59" i="53"/>
  <c r="HG59" i="53" s="1"/>
  <c r="HI59" i="53" s="1"/>
  <c r="HE88" i="53"/>
  <c r="HG88" i="53" s="1"/>
  <c r="HI88" i="53" s="1"/>
  <c r="HJ88" i="53"/>
  <c r="HE96" i="53"/>
  <c r="HG96" i="53" s="1"/>
  <c r="HI96" i="53" s="1"/>
  <c r="HJ96" i="53"/>
  <c r="HJ144" i="53"/>
  <c r="HE144" i="53"/>
  <c r="HG144" i="53" s="1"/>
  <c r="HI144" i="53" s="1"/>
  <c r="HJ159" i="53"/>
  <c r="HE159" i="53"/>
  <c r="HG159" i="53" s="1"/>
  <c r="HI159" i="53" s="1"/>
  <c r="BN95" i="53"/>
  <c r="BP95" i="53" s="1"/>
  <c r="BN114" i="53"/>
  <c r="BP114" i="53" s="1"/>
  <c r="BN84" i="53"/>
  <c r="BP84" i="53" s="1"/>
  <c r="GK90" i="53"/>
  <c r="GF90" i="53"/>
  <c r="GH90" i="53" s="1"/>
  <c r="GJ90" i="53" s="1"/>
  <c r="GK142" i="53"/>
  <c r="GF142" i="53"/>
  <c r="GH142" i="53" s="1"/>
  <c r="GJ142" i="53" s="1"/>
  <c r="GK157" i="53"/>
  <c r="GF157" i="53"/>
  <c r="GH157" i="53" s="1"/>
  <c r="GJ157" i="53" s="1"/>
  <c r="GF164" i="53"/>
  <c r="GH164" i="53" s="1"/>
  <c r="GJ164" i="53" s="1"/>
  <c r="GK164" i="53"/>
  <c r="GK178" i="53"/>
  <c r="GF178" i="53"/>
  <c r="GH178" i="53" s="1"/>
  <c r="GJ178" i="53" s="1"/>
  <c r="AO89" i="53"/>
  <c r="AQ89" i="53" s="1"/>
  <c r="AS89" i="53" s="1"/>
  <c r="AT89" i="53"/>
  <c r="AO96" i="53"/>
  <c r="AQ96" i="53" s="1"/>
  <c r="AS96" i="53" s="1"/>
  <c r="AT96" i="53"/>
  <c r="BN82" i="53"/>
  <c r="BP82" i="53" s="1"/>
  <c r="BN94" i="53"/>
  <c r="BP94" i="53" s="1"/>
  <c r="BN141" i="53"/>
  <c r="BP141" i="53" s="1"/>
  <c r="FH178" i="53"/>
  <c r="FJ178" i="53" s="1"/>
  <c r="FL178" i="53" s="1"/>
  <c r="HJ62" i="53"/>
  <c r="HE62" i="53"/>
  <c r="HG62" i="53" s="1"/>
  <c r="HI62" i="53" s="1"/>
  <c r="HE71" i="53"/>
  <c r="HG71" i="53" s="1"/>
  <c r="HI71" i="53" s="1"/>
  <c r="HJ71" i="53"/>
  <c r="HE89" i="53"/>
  <c r="HG89" i="53" s="1"/>
  <c r="HI89" i="53" s="1"/>
  <c r="HJ89" i="53"/>
  <c r="HE97" i="53"/>
  <c r="HG97" i="53" s="1"/>
  <c r="HI97" i="53" s="1"/>
  <c r="HJ97" i="53"/>
  <c r="HJ145" i="53"/>
  <c r="HE145" i="53"/>
  <c r="HG145" i="53" s="1"/>
  <c r="HI145" i="53" s="1"/>
  <c r="HJ141" i="53"/>
  <c r="HE141" i="53"/>
  <c r="HG141" i="53" s="1"/>
  <c r="HI141" i="53" s="1"/>
  <c r="GK100" i="53"/>
  <c r="GF100" i="53"/>
  <c r="GH100" i="53" s="1"/>
  <c r="GJ100" i="53" s="1"/>
  <c r="GK151" i="53"/>
  <c r="GF151" i="53"/>
  <c r="GH151" i="53" s="1"/>
  <c r="GJ151" i="53" s="1"/>
  <c r="GF158" i="53"/>
  <c r="GH158" i="53" s="1"/>
  <c r="GJ158" i="53" s="1"/>
  <c r="GK158" i="53"/>
  <c r="AO90" i="53"/>
  <c r="AQ90" i="53" s="1"/>
  <c r="AS90" i="53" s="1"/>
  <c r="AT90" i="53"/>
  <c r="AO114" i="53"/>
  <c r="AQ114" i="53" s="1"/>
  <c r="AS114" i="53" s="1"/>
  <c r="AT114" i="53"/>
  <c r="AO120" i="53"/>
  <c r="AQ120" i="53" s="1"/>
  <c r="AS120" i="53" s="1"/>
  <c r="AT120" i="53"/>
  <c r="AO142" i="53"/>
  <c r="AQ142" i="53" s="1"/>
  <c r="AS142" i="53" s="1"/>
  <c r="AT142" i="53"/>
  <c r="BN92" i="53"/>
  <c r="BP92" i="53" s="1"/>
  <c r="BN163" i="53"/>
  <c r="BP163" i="53" s="1"/>
  <c r="BN158" i="53"/>
  <c r="BP158" i="53" s="1"/>
  <c r="BN164" i="53"/>
  <c r="BP164" i="53" s="1"/>
  <c r="BN64" i="53"/>
  <c r="BP64" i="53" s="1"/>
  <c r="HE98" i="53"/>
  <c r="HG98" i="53" s="1"/>
  <c r="HI98" i="53" s="1"/>
  <c r="HJ98" i="53"/>
  <c r="HJ123" i="53"/>
  <c r="HE123" i="53"/>
  <c r="HG123" i="53" s="1"/>
  <c r="HI123" i="53" s="1"/>
  <c r="BN77" i="53"/>
  <c r="BP77" i="53" s="1"/>
  <c r="BO77" i="53"/>
  <c r="BN130" i="53"/>
  <c r="BP130" i="53" s="1"/>
  <c r="GF86" i="53"/>
  <c r="GH86" i="53" s="1"/>
  <c r="GJ86" i="53" s="1"/>
  <c r="GK86" i="53"/>
  <c r="GK121" i="53"/>
  <c r="GF121" i="53"/>
  <c r="GH121" i="53" s="1"/>
  <c r="GJ121" i="53" s="1"/>
  <c r="GF159" i="53"/>
  <c r="GH159" i="53" s="1"/>
  <c r="GJ159" i="53" s="1"/>
  <c r="GK159" i="53"/>
  <c r="AO72" i="53"/>
  <c r="AQ72" i="53" s="1"/>
  <c r="AS72" i="53" s="1"/>
  <c r="AT72" i="53"/>
  <c r="AO115" i="53"/>
  <c r="AQ115" i="53" s="1"/>
  <c r="AS115" i="53" s="1"/>
  <c r="AT115" i="53"/>
  <c r="AO98" i="53"/>
  <c r="AQ98" i="53" s="1"/>
  <c r="AS98" i="53" s="1"/>
  <c r="AT98" i="53"/>
  <c r="AO121" i="53"/>
  <c r="AQ121" i="53" s="1"/>
  <c r="AS121" i="53" s="1"/>
  <c r="AT121" i="53"/>
  <c r="AO143" i="53"/>
  <c r="AQ143" i="53" s="1"/>
  <c r="AS143" i="53" s="1"/>
  <c r="AT143" i="53"/>
  <c r="AO147" i="53"/>
  <c r="AQ147" i="53" s="1"/>
  <c r="AS147" i="53" s="1"/>
  <c r="AT147" i="53"/>
  <c r="BN66" i="53"/>
  <c r="BP66" i="53" s="1"/>
  <c r="BN100" i="53"/>
  <c r="BP100" i="53" s="1"/>
  <c r="HJ60" i="53"/>
  <c r="HE60" i="53"/>
  <c r="HG60" i="53" s="1"/>
  <c r="HI60" i="53" s="1"/>
  <c r="HE99" i="53"/>
  <c r="HG99" i="53" s="1"/>
  <c r="HI99" i="53" s="1"/>
  <c r="HJ99" i="53"/>
  <c r="HJ122" i="53"/>
  <c r="HE122" i="53"/>
  <c r="HG122" i="53" s="1"/>
  <c r="HI122" i="53" s="1"/>
  <c r="HJ140" i="53"/>
  <c r="HE140" i="53"/>
  <c r="HG140" i="53" s="1"/>
  <c r="HI140" i="53" s="1"/>
  <c r="GK59" i="53"/>
  <c r="GF59" i="53"/>
  <c r="GH59" i="53" s="1"/>
  <c r="GJ59" i="53" s="1"/>
  <c r="GF87" i="53"/>
  <c r="GH87" i="53" s="1"/>
  <c r="GJ87" i="53" s="1"/>
  <c r="GK87" i="53"/>
  <c r="GK97" i="53"/>
  <c r="GF97" i="53"/>
  <c r="GH97" i="53" s="1"/>
  <c r="GJ97" i="53" s="1"/>
  <c r="GK141" i="53"/>
  <c r="GF141" i="53"/>
  <c r="GH141" i="53" s="1"/>
  <c r="GJ141" i="53" s="1"/>
  <c r="GK153" i="53"/>
  <c r="GF153" i="53"/>
  <c r="GH153" i="53" s="1"/>
  <c r="GJ153" i="53" s="1"/>
  <c r="GF160" i="53"/>
  <c r="GH160" i="53" s="1"/>
  <c r="GJ160" i="53" s="1"/>
  <c r="GK160" i="53"/>
  <c r="GK171" i="53"/>
  <c r="GF171" i="53"/>
  <c r="GH171" i="53" s="1"/>
  <c r="GJ171" i="53" s="1"/>
  <c r="AO77" i="53"/>
  <c r="AQ77" i="53" s="1"/>
  <c r="AS77" i="53" s="1"/>
  <c r="AT77" i="53"/>
  <c r="AO84" i="53"/>
  <c r="AQ84" i="53" s="1"/>
  <c r="AS84" i="53" s="1"/>
  <c r="AT84" i="53"/>
  <c r="AO91" i="53"/>
  <c r="AQ91" i="53" s="1"/>
  <c r="AS91" i="53" s="1"/>
  <c r="AT91" i="53"/>
  <c r="AO141" i="53"/>
  <c r="AQ141" i="53" s="1"/>
  <c r="AS141" i="53" s="1"/>
  <c r="AT141" i="53"/>
  <c r="BN165" i="53"/>
  <c r="BP165" i="53" s="1"/>
  <c r="HJ58" i="53"/>
  <c r="HE58" i="53"/>
  <c r="HG58" i="53" s="1"/>
  <c r="HI58" i="53" s="1"/>
  <c r="HE84" i="53"/>
  <c r="HG84" i="53" s="1"/>
  <c r="HI84" i="53" s="1"/>
  <c r="HJ84" i="53"/>
  <c r="HJ142" i="53"/>
  <c r="HE142" i="53"/>
  <c r="HG142" i="53" s="1"/>
  <c r="HI142" i="53" s="1"/>
  <c r="HE147" i="53"/>
  <c r="HG147" i="53" s="1"/>
  <c r="HI147" i="53" s="1"/>
  <c r="HJ147" i="53"/>
  <c r="HJ171" i="53"/>
  <c r="HE171" i="53"/>
  <c r="HG171" i="53" s="1"/>
  <c r="HI171" i="53" s="1"/>
  <c r="HJ177" i="53"/>
  <c r="HE177" i="53"/>
  <c r="HG177" i="53" s="1"/>
  <c r="HI177" i="53" s="1"/>
  <c r="GK80" i="53"/>
  <c r="GF80" i="53"/>
  <c r="GH80" i="53" s="1"/>
  <c r="GJ80" i="53" s="1"/>
  <c r="GF88" i="53"/>
  <c r="GH88" i="53" s="1"/>
  <c r="GJ88" i="53" s="1"/>
  <c r="GK88" i="53"/>
  <c r="GK111" i="53"/>
  <c r="GF111" i="53"/>
  <c r="GH111" i="53" s="1"/>
  <c r="GJ111" i="53" s="1"/>
  <c r="GK147" i="53"/>
  <c r="GF147" i="53"/>
  <c r="GH147" i="53" s="1"/>
  <c r="GJ147" i="53" s="1"/>
  <c r="GK154" i="53"/>
  <c r="GF154" i="53"/>
  <c r="GH154" i="53" s="1"/>
  <c r="GJ154" i="53" s="1"/>
  <c r="GF161" i="53"/>
  <c r="GH161" i="53" s="1"/>
  <c r="GJ161" i="53" s="1"/>
  <c r="GK161" i="53"/>
  <c r="GK179" i="53"/>
  <c r="GF179" i="53"/>
  <c r="GH179" i="53" s="1"/>
  <c r="GJ179" i="53" s="1"/>
  <c r="AO85" i="53"/>
  <c r="AQ85" i="53" s="1"/>
  <c r="AS85" i="53" s="1"/>
  <c r="AT85" i="53"/>
  <c r="AO92" i="53"/>
  <c r="AQ92" i="53" s="1"/>
  <c r="AS92" i="53" s="1"/>
  <c r="AT92" i="53"/>
  <c r="AO112" i="53"/>
  <c r="AQ112" i="53" s="1"/>
  <c r="AS112" i="53" s="1"/>
  <c r="AT112" i="53"/>
  <c r="BN118" i="53"/>
  <c r="BP118" i="53" s="1"/>
  <c r="BN120" i="53"/>
  <c r="BP120" i="53" s="1"/>
  <c r="EK151" i="53"/>
  <c r="EK74" i="53"/>
  <c r="FH51" i="53"/>
  <c r="FJ51" i="53" s="1"/>
  <c r="FL51" i="53" s="1"/>
  <c r="FH58" i="53"/>
  <c r="FJ58" i="53" s="1"/>
  <c r="FL58" i="53" s="1"/>
  <c r="FH73" i="53"/>
  <c r="FJ73" i="53" s="1"/>
  <c r="FL73" i="53" s="1"/>
  <c r="FH82" i="53"/>
  <c r="FJ82" i="53" s="1"/>
  <c r="FL82" i="53" s="1"/>
  <c r="FI90" i="53"/>
  <c r="FH90" i="53"/>
  <c r="FJ90" i="53" s="1"/>
  <c r="FL90" i="53" s="1"/>
  <c r="FH98" i="53"/>
  <c r="FJ98" i="53" s="1"/>
  <c r="FL98" i="53" s="1"/>
  <c r="FH105" i="53"/>
  <c r="FJ105" i="53" s="1"/>
  <c r="FL105" i="53" s="1"/>
  <c r="FH111" i="53"/>
  <c r="FJ111" i="53" s="1"/>
  <c r="FL111" i="53" s="1"/>
  <c r="FH119" i="53"/>
  <c r="FJ119" i="53" s="1"/>
  <c r="FL119" i="53" s="1"/>
  <c r="FH148" i="53"/>
  <c r="FJ148" i="53" s="1"/>
  <c r="FL148" i="53" s="1"/>
  <c r="FH137" i="53"/>
  <c r="FJ137" i="53" s="1"/>
  <c r="FL137" i="53" s="1"/>
  <c r="FH142" i="53"/>
  <c r="FJ142" i="53" s="1"/>
  <c r="FL142" i="53" s="1"/>
  <c r="FH152" i="53"/>
  <c r="FJ152" i="53" s="1"/>
  <c r="FL152" i="53" s="1"/>
  <c r="FH159" i="53"/>
  <c r="FJ159" i="53" s="1"/>
  <c r="FL159" i="53" s="1"/>
  <c r="FH173" i="53"/>
  <c r="FJ173" i="53" s="1"/>
  <c r="FL173" i="53" s="1"/>
  <c r="IE95" i="53"/>
  <c r="HJ55" i="53"/>
  <c r="HE55" i="53"/>
  <c r="HG55" i="53" s="1"/>
  <c r="HI55" i="53" s="1"/>
  <c r="HE74" i="53"/>
  <c r="HG74" i="53" s="1"/>
  <c r="HI74" i="53" s="1"/>
  <c r="HJ74" i="53"/>
  <c r="HE73" i="53"/>
  <c r="HG73" i="53" s="1"/>
  <c r="HI73" i="53" s="1"/>
  <c r="HJ73" i="53"/>
  <c r="HE83" i="53"/>
  <c r="HG83" i="53" s="1"/>
  <c r="HI83" i="53" s="1"/>
  <c r="HJ83" i="53"/>
  <c r="HE91" i="53"/>
  <c r="HG91" i="53" s="1"/>
  <c r="HI91" i="53" s="1"/>
  <c r="HJ91" i="53"/>
  <c r="HE106" i="53"/>
  <c r="HG106" i="53" s="1"/>
  <c r="HI106" i="53" s="1"/>
  <c r="HJ106" i="53"/>
  <c r="HE119" i="53"/>
  <c r="HG119" i="53" s="1"/>
  <c r="HI119" i="53" s="1"/>
  <c r="HJ119" i="53"/>
  <c r="HE136" i="53"/>
  <c r="HG136" i="53" s="1"/>
  <c r="HI136" i="53" s="1"/>
  <c r="HJ136" i="53"/>
  <c r="HE146" i="53"/>
  <c r="HG146" i="53" s="1"/>
  <c r="HI146" i="53" s="1"/>
  <c r="HJ146" i="53"/>
  <c r="HJ155" i="53"/>
  <c r="HE155" i="53"/>
  <c r="HG155" i="53" s="1"/>
  <c r="HI155" i="53" s="1"/>
  <c r="HJ162" i="53"/>
  <c r="HE162" i="53"/>
  <c r="HG162" i="53" s="1"/>
  <c r="HI162" i="53" s="1"/>
  <c r="HJ163" i="53"/>
  <c r="HE163" i="53"/>
  <c r="HG163" i="53" s="1"/>
  <c r="HI163" i="53" s="1"/>
  <c r="HE180" i="53"/>
  <c r="HG180" i="53" s="1"/>
  <c r="HI180" i="53" s="1"/>
  <c r="HJ180" i="53"/>
  <c r="GK61" i="53"/>
  <c r="GF61" i="53"/>
  <c r="GH61" i="53" s="1"/>
  <c r="GJ61" i="53" s="1"/>
  <c r="DH182" i="53"/>
  <c r="DI183" i="53" s="1"/>
  <c r="DI49" i="53"/>
  <c r="DJ57" i="53"/>
  <c r="DL57" i="53" s="1"/>
  <c r="DJ66" i="53"/>
  <c r="DL66" i="53" s="1"/>
  <c r="DJ72" i="53"/>
  <c r="DL72" i="53" s="1"/>
  <c r="DJ81" i="53"/>
  <c r="DL81" i="53" s="1"/>
  <c r="DJ89" i="53"/>
  <c r="DL89" i="53" s="1"/>
  <c r="DJ94" i="53"/>
  <c r="DL94" i="53" s="1"/>
  <c r="DJ106" i="53"/>
  <c r="DL106" i="53" s="1"/>
  <c r="DJ111" i="53"/>
  <c r="DL111" i="53" s="1"/>
  <c r="DJ119" i="53"/>
  <c r="DL119" i="53" s="1"/>
  <c r="DJ128" i="53"/>
  <c r="DL128" i="53" s="1"/>
  <c r="DJ138" i="53"/>
  <c r="DL138" i="53" s="1"/>
  <c r="DJ146" i="53"/>
  <c r="DL146" i="53" s="1"/>
  <c r="DJ153" i="53"/>
  <c r="DL153" i="53" s="1"/>
  <c r="DJ161" i="53"/>
  <c r="DL161" i="53" s="1"/>
  <c r="EK110" i="53"/>
  <c r="BN62" i="53"/>
  <c r="BP62" i="53" s="1"/>
  <c r="EK95" i="53"/>
  <c r="IE172" i="53"/>
  <c r="IE85" i="53"/>
  <c r="IE54" i="53"/>
  <c r="BN75" i="53"/>
  <c r="BP75" i="53" s="1"/>
  <c r="BO88" i="53"/>
  <c r="BN98" i="53"/>
  <c r="BP98" i="53" s="1"/>
  <c r="EK103" i="53"/>
  <c r="IE116" i="53"/>
  <c r="GK152" i="53"/>
  <c r="GF152" i="53"/>
  <c r="GH152" i="53" s="1"/>
  <c r="GJ152" i="53" s="1"/>
  <c r="IE84" i="53"/>
  <c r="BO154" i="53"/>
  <c r="EK153" i="53"/>
  <c r="BO57" i="53"/>
  <c r="IE162" i="53"/>
  <c r="EK155" i="53"/>
  <c r="GF51" i="53"/>
  <c r="GH51" i="53" s="1"/>
  <c r="GJ51" i="53" s="1"/>
  <c r="GK51" i="53"/>
  <c r="GK91" i="53"/>
  <c r="GF91" i="53"/>
  <c r="GH91" i="53" s="1"/>
  <c r="GJ91" i="53" s="1"/>
  <c r="GK103" i="53"/>
  <c r="GF103" i="53"/>
  <c r="GH103" i="53" s="1"/>
  <c r="GJ103" i="53" s="1"/>
  <c r="GK105" i="53"/>
  <c r="GF105" i="53"/>
  <c r="GH105" i="53" s="1"/>
  <c r="GJ105" i="53" s="1"/>
  <c r="GK115" i="53"/>
  <c r="GF115" i="53"/>
  <c r="GH115" i="53" s="1"/>
  <c r="GJ115" i="53" s="1"/>
  <c r="GK133" i="53"/>
  <c r="GF133" i="53"/>
  <c r="GH133" i="53" s="1"/>
  <c r="GJ133" i="53" s="1"/>
  <c r="GK128" i="53"/>
  <c r="GF128" i="53"/>
  <c r="GH128" i="53" s="1"/>
  <c r="GJ128" i="53" s="1"/>
  <c r="GF149" i="53"/>
  <c r="GH149" i="53" s="1"/>
  <c r="GJ149" i="53" s="1"/>
  <c r="GK149" i="53"/>
  <c r="GK156" i="53"/>
  <c r="GF156" i="53"/>
  <c r="GH156" i="53" s="1"/>
  <c r="GJ156" i="53" s="1"/>
  <c r="AO58" i="53"/>
  <c r="AQ58" i="53" s="1"/>
  <c r="AS58" i="53" s="1"/>
  <c r="AT58" i="53"/>
  <c r="AO55" i="53"/>
  <c r="AQ55" i="53" s="1"/>
  <c r="AS55" i="53" s="1"/>
  <c r="AT55" i="53"/>
  <c r="AO105" i="53"/>
  <c r="AQ105" i="53" s="1"/>
  <c r="AS105" i="53" s="1"/>
  <c r="AT105" i="53"/>
  <c r="AO111" i="53"/>
  <c r="AQ111" i="53" s="1"/>
  <c r="AS111" i="53" s="1"/>
  <c r="AT111" i="53"/>
  <c r="AO136" i="53"/>
  <c r="AQ136" i="53" s="1"/>
  <c r="AS136" i="53" s="1"/>
  <c r="AT136" i="53"/>
  <c r="AP155" i="53"/>
  <c r="AO155" i="53"/>
  <c r="AQ155" i="53" s="1"/>
  <c r="AS155" i="53" s="1"/>
  <c r="AT155" i="53"/>
  <c r="AO162" i="53"/>
  <c r="AQ162" i="53" s="1"/>
  <c r="AS162" i="53" s="1"/>
  <c r="AT162" i="53"/>
  <c r="BO162" i="53"/>
  <c r="EK93" i="53"/>
  <c r="EK109" i="53"/>
  <c r="EK98" i="53"/>
  <c r="BO123" i="53"/>
  <c r="EK158" i="53"/>
  <c r="BO136" i="53"/>
  <c r="IE158" i="53"/>
  <c r="BO133" i="53"/>
  <c r="IE148" i="53"/>
  <c r="IE165" i="53"/>
  <c r="EK86" i="53"/>
  <c r="BO125" i="53"/>
  <c r="IE147" i="53"/>
  <c r="EK79" i="53"/>
  <c r="BO106" i="53"/>
  <c r="EK107" i="53"/>
  <c r="EK96" i="53"/>
  <c r="EK121" i="53"/>
  <c r="IE150" i="53"/>
  <c r="FH52" i="53"/>
  <c r="FJ52" i="53" s="1"/>
  <c r="FL52" i="53" s="1"/>
  <c r="FH59" i="53"/>
  <c r="FJ59" i="53" s="1"/>
  <c r="FL59" i="53" s="1"/>
  <c r="FH74" i="53"/>
  <c r="FJ74" i="53" s="1"/>
  <c r="FL74" i="53" s="1"/>
  <c r="FI74" i="53"/>
  <c r="FH83" i="53"/>
  <c r="FJ83" i="53" s="1"/>
  <c r="FL83" i="53" s="1"/>
  <c r="FH91" i="53"/>
  <c r="FJ91" i="53" s="1"/>
  <c r="FL91" i="53" s="1"/>
  <c r="FH99" i="53"/>
  <c r="FJ99" i="53" s="1"/>
  <c r="FL99" i="53" s="1"/>
  <c r="FH106" i="53"/>
  <c r="FJ106" i="53" s="1"/>
  <c r="FL106" i="53" s="1"/>
  <c r="FH112" i="53"/>
  <c r="FJ112" i="53" s="1"/>
  <c r="FL112" i="53" s="1"/>
  <c r="FH120" i="53"/>
  <c r="FJ120" i="53" s="1"/>
  <c r="FL120" i="53" s="1"/>
  <c r="FH130" i="53"/>
  <c r="FJ130" i="53" s="1"/>
  <c r="FL130" i="53" s="1"/>
  <c r="FH138" i="53"/>
  <c r="FJ138" i="53" s="1"/>
  <c r="FL138" i="53" s="1"/>
  <c r="FH143" i="53"/>
  <c r="FJ143" i="53" s="1"/>
  <c r="FL143" i="53" s="1"/>
  <c r="FH153" i="53"/>
  <c r="FJ153" i="53" s="1"/>
  <c r="FL153" i="53" s="1"/>
  <c r="FH161" i="53"/>
  <c r="FJ161" i="53" s="1"/>
  <c r="FL161" i="53" s="1"/>
  <c r="FH169" i="53"/>
  <c r="FJ169" i="53" s="1"/>
  <c r="FL169" i="53" s="1"/>
  <c r="FH170" i="53"/>
  <c r="FJ170" i="53" s="1"/>
  <c r="FL170" i="53" s="1"/>
  <c r="FI170" i="53"/>
  <c r="HJ61" i="53"/>
  <c r="HE61" i="53"/>
  <c r="HG61" i="53" s="1"/>
  <c r="HI61" i="53" s="1"/>
  <c r="HJ56" i="53"/>
  <c r="HE56" i="53"/>
  <c r="HG56" i="53" s="1"/>
  <c r="HI56" i="53" s="1"/>
  <c r="HE77" i="53"/>
  <c r="HG77" i="53" s="1"/>
  <c r="HI77" i="53" s="1"/>
  <c r="HJ77" i="53"/>
  <c r="HJ66" i="53"/>
  <c r="HE66" i="53"/>
  <c r="HG66" i="53" s="1"/>
  <c r="HI66" i="53" s="1"/>
  <c r="HE92" i="53"/>
  <c r="HG92" i="53" s="1"/>
  <c r="HI92" i="53" s="1"/>
  <c r="HJ92" i="53"/>
  <c r="HE114" i="53"/>
  <c r="HG114" i="53" s="1"/>
  <c r="HI114" i="53" s="1"/>
  <c r="HJ114" i="53"/>
  <c r="HE107" i="53"/>
  <c r="HG107" i="53" s="1"/>
  <c r="HI107" i="53" s="1"/>
  <c r="HJ107" i="53"/>
  <c r="HJ128" i="53"/>
  <c r="HE128" i="53"/>
  <c r="HG128" i="53" s="1"/>
  <c r="HI128" i="53" s="1"/>
  <c r="HE120" i="53"/>
  <c r="HG120" i="53" s="1"/>
  <c r="HI120" i="53" s="1"/>
  <c r="HJ120" i="53"/>
  <c r="HE137" i="53"/>
  <c r="HG137" i="53" s="1"/>
  <c r="HI137" i="53" s="1"/>
  <c r="HJ137" i="53"/>
  <c r="HJ156" i="53"/>
  <c r="HE156" i="53"/>
  <c r="HG156" i="53" s="1"/>
  <c r="HI156" i="53" s="1"/>
  <c r="HJ164" i="53"/>
  <c r="HE164" i="53"/>
  <c r="HG164" i="53" s="1"/>
  <c r="HI164" i="53" s="1"/>
  <c r="BN59" i="53"/>
  <c r="BP59" i="53" s="1"/>
  <c r="CX10" i="53"/>
  <c r="DJ50" i="53"/>
  <c r="DL50" i="53" s="1"/>
  <c r="DJ62" i="53"/>
  <c r="DL62" i="53" s="1"/>
  <c r="DJ67" i="53"/>
  <c r="DL67" i="53" s="1"/>
  <c r="DJ73" i="53"/>
  <c r="DL73" i="53" s="1"/>
  <c r="DJ104" i="53"/>
  <c r="DL104" i="53" s="1"/>
  <c r="DJ101" i="53"/>
  <c r="DL101" i="53" s="1"/>
  <c r="DJ95" i="53"/>
  <c r="DL95" i="53" s="1"/>
  <c r="DJ107" i="53"/>
  <c r="DL107" i="53" s="1"/>
  <c r="DJ112" i="53"/>
  <c r="DL112" i="53" s="1"/>
  <c r="DJ120" i="53"/>
  <c r="DL120" i="53" s="1"/>
  <c r="DJ129" i="53"/>
  <c r="DL129" i="53" s="1"/>
  <c r="DJ139" i="53"/>
  <c r="DL139" i="53" s="1"/>
  <c r="DJ147" i="53"/>
  <c r="DL147" i="53" s="1"/>
  <c r="DJ154" i="53"/>
  <c r="DL154" i="53" s="1"/>
  <c r="DJ162" i="53"/>
  <c r="DL162" i="53" s="1"/>
  <c r="AO87" i="53"/>
  <c r="AQ87" i="53" s="1"/>
  <c r="AS87" i="53" s="1"/>
  <c r="AT87" i="53"/>
  <c r="BN78" i="53"/>
  <c r="BP78" i="53" s="1"/>
  <c r="BN86" i="53"/>
  <c r="BP86" i="53" s="1"/>
  <c r="CR182" i="53"/>
  <c r="GF52" i="53"/>
  <c r="GH52" i="53" s="1"/>
  <c r="GJ52" i="53" s="1"/>
  <c r="GK52" i="53"/>
  <c r="GK78" i="53"/>
  <c r="GF78" i="53"/>
  <c r="GH78" i="53" s="1"/>
  <c r="GJ78" i="53" s="1"/>
  <c r="GK92" i="53"/>
  <c r="GF92" i="53"/>
  <c r="GH92" i="53" s="1"/>
  <c r="GJ92" i="53" s="1"/>
  <c r="GK106" i="53"/>
  <c r="GF106" i="53"/>
  <c r="GH106" i="53" s="1"/>
  <c r="GJ106" i="53" s="1"/>
  <c r="GK119" i="53"/>
  <c r="GF119" i="53"/>
  <c r="GH119" i="53" s="1"/>
  <c r="GJ119" i="53" s="1"/>
  <c r="GK129" i="53"/>
  <c r="GF129" i="53"/>
  <c r="GH129" i="53" s="1"/>
  <c r="GJ129" i="53" s="1"/>
  <c r="GF150" i="53"/>
  <c r="GH150" i="53" s="1"/>
  <c r="GJ150" i="53" s="1"/>
  <c r="GK150" i="53"/>
  <c r="GK169" i="53"/>
  <c r="GF169" i="53"/>
  <c r="GH169" i="53" s="1"/>
  <c r="GJ169" i="53" s="1"/>
  <c r="GK173" i="53"/>
  <c r="GF173" i="53"/>
  <c r="GH173" i="53" s="1"/>
  <c r="GJ173" i="53" s="1"/>
  <c r="DA7" i="53"/>
  <c r="AO60" i="53"/>
  <c r="AQ60" i="53" s="1"/>
  <c r="AS60" i="53" s="1"/>
  <c r="AT60" i="53"/>
  <c r="AO56" i="53"/>
  <c r="AQ56" i="53" s="1"/>
  <c r="AS56" i="53" s="1"/>
  <c r="AT56" i="53"/>
  <c r="AO67" i="53"/>
  <c r="AQ67" i="53" s="1"/>
  <c r="AS67" i="53" s="1"/>
  <c r="AT67" i="53"/>
  <c r="AO106" i="53"/>
  <c r="AQ106" i="53" s="1"/>
  <c r="AS106" i="53" s="1"/>
  <c r="AT106" i="53"/>
  <c r="AO128" i="53"/>
  <c r="AQ128" i="53" s="1"/>
  <c r="AS128" i="53" s="1"/>
  <c r="AT128" i="53"/>
  <c r="AP122" i="53"/>
  <c r="AO122" i="53"/>
  <c r="AQ122" i="53" s="1"/>
  <c r="AS122" i="53" s="1"/>
  <c r="AT122" i="53"/>
  <c r="AO137" i="53"/>
  <c r="AQ137" i="53" s="1"/>
  <c r="AS137" i="53" s="1"/>
  <c r="AT137" i="53"/>
  <c r="AO153" i="53"/>
  <c r="AQ153" i="53" s="1"/>
  <c r="AS153" i="53" s="1"/>
  <c r="AT153" i="53"/>
  <c r="AO156" i="53"/>
  <c r="AQ156" i="53" s="1"/>
  <c r="AS156" i="53" s="1"/>
  <c r="AT156" i="53"/>
  <c r="AO164" i="53"/>
  <c r="AQ164" i="53" s="1"/>
  <c r="AS164" i="53" s="1"/>
  <c r="AT164" i="53"/>
  <c r="GK96" i="53"/>
  <c r="GF96" i="53"/>
  <c r="GH96" i="53" s="1"/>
  <c r="GJ96" i="53" s="1"/>
  <c r="AO63" i="53"/>
  <c r="AQ63" i="53" s="1"/>
  <c r="AS63" i="53" s="1"/>
  <c r="AT63" i="53"/>
  <c r="GK140" i="53"/>
  <c r="GF140" i="53"/>
  <c r="GH140" i="53" s="1"/>
  <c r="GJ140" i="53" s="1"/>
  <c r="BN117" i="53"/>
  <c r="BP117" i="53" s="1"/>
  <c r="BN115" i="53"/>
  <c r="BP115" i="53" s="1"/>
  <c r="BB10" i="53"/>
  <c r="EK157" i="53"/>
  <c r="EK51" i="53"/>
  <c r="FH53" i="53"/>
  <c r="FJ53" i="53" s="1"/>
  <c r="FL53" i="53" s="1"/>
  <c r="FH60" i="53"/>
  <c r="FJ60" i="53" s="1"/>
  <c r="FL60" i="53" s="1"/>
  <c r="FH75" i="53"/>
  <c r="FJ75" i="53" s="1"/>
  <c r="FL75" i="53" s="1"/>
  <c r="FH84" i="53"/>
  <c r="FJ84" i="53" s="1"/>
  <c r="FL84" i="53" s="1"/>
  <c r="FI84" i="53"/>
  <c r="FH92" i="53"/>
  <c r="FJ92" i="53" s="1"/>
  <c r="FL92" i="53" s="1"/>
  <c r="FH110" i="53"/>
  <c r="FJ110" i="53" s="1"/>
  <c r="FL110" i="53" s="1"/>
  <c r="FH107" i="53"/>
  <c r="FJ107" i="53" s="1"/>
  <c r="FL107" i="53" s="1"/>
  <c r="FH113" i="53"/>
  <c r="FJ113" i="53" s="1"/>
  <c r="FL113" i="53" s="1"/>
  <c r="FH122" i="53"/>
  <c r="FJ122" i="53" s="1"/>
  <c r="FL122" i="53" s="1"/>
  <c r="FH131" i="53"/>
  <c r="FJ131" i="53" s="1"/>
  <c r="FL131" i="53" s="1"/>
  <c r="FH139" i="53"/>
  <c r="FJ139" i="53" s="1"/>
  <c r="FL139" i="53" s="1"/>
  <c r="FH144" i="53"/>
  <c r="FJ144" i="53" s="1"/>
  <c r="FL144" i="53" s="1"/>
  <c r="FH154" i="53"/>
  <c r="FJ154" i="53" s="1"/>
  <c r="FL154" i="53" s="1"/>
  <c r="FH163" i="53"/>
  <c r="FJ163" i="53" s="1"/>
  <c r="FL163" i="53" s="1"/>
  <c r="FI163" i="53"/>
  <c r="FH166" i="53"/>
  <c r="FJ166" i="53" s="1"/>
  <c r="FL166" i="53" s="1"/>
  <c r="HC182" i="53"/>
  <c r="HD183" i="53" s="1"/>
  <c r="HD49" i="53"/>
  <c r="HJ57" i="53"/>
  <c r="HE57" i="53"/>
  <c r="HG57" i="53" s="1"/>
  <c r="HI57" i="53" s="1"/>
  <c r="HE69" i="53"/>
  <c r="HG69" i="53" s="1"/>
  <c r="HI69" i="53" s="1"/>
  <c r="HJ69" i="53"/>
  <c r="HJ67" i="53"/>
  <c r="HE67" i="53"/>
  <c r="HG67" i="53" s="1"/>
  <c r="HI67" i="53" s="1"/>
  <c r="HE93" i="53"/>
  <c r="HG93" i="53" s="1"/>
  <c r="HI93" i="53" s="1"/>
  <c r="HJ93" i="53"/>
  <c r="HJ100" i="53"/>
  <c r="HE100" i="53"/>
  <c r="HG100" i="53" s="1"/>
  <c r="HI100" i="53" s="1"/>
  <c r="HE108" i="53"/>
  <c r="HG108" i="53" s="1"/>
  <c r="HI108" i="53" s="1"/>
  <c r="HJ108" i="53"/>
  <c r="HJ126" i="53"/>
  <c r="HE126" i="53"/>
  <c r="HG126" i="53" s="1"/>
  <c r="HI126" i="53" s="1"/>
  <c r="HJ130" i="53"/>
  <c r="HE130" i="53"/>
  <c r="HG130" i="53" s="1"/>
  <c r="HI130" i="53" s="1"/>
  <c r="HE138" i="53"/>
  <c r="HG138" i="53" s="1"/>
  <c r="HI138" i="53" s="1"/>
  <c r="HJ138" i="53"/>
  <c r="HJ153" i="53"/>
  <c r="HE153" i="53"/>
  <c r="HG153" i="53" s="1"/>
  <c r="HI153" i="53" s="1"/>
  <c r="HJ169" i="53"/>
  <c r="HE169" i="53"/>
  <c r="HG169" i="53" s="1"/>
  <c r="HI169" i="53" s="1"/>
  <c r="HJ165" i="53"/>
  <c r="HE165" i="53"/>
  <c r="HG165" i="53" s="1"/>
  <c r="HI165" i="53" s="1"/>
  <c r="HE174" i="53"/>
  <c r="HG174" i="53" s="1"/>
  <c r="HI174" i="53" s="1"/>
  <c r="HJ174" i="53"/>
  <c r="EK72" i="53"/>
  <c r="IE141" i="53"/>
  <c r="DJ51" i="53"/>
  <c r="DL51" i="53" s="1"/>
  <c r="DJ58" i="53"/>
  <c r="DL58" i="53" s="1"/>
  <c r="DJ68" i="53"/>
  <c r="DL68" i="53" s="1"/>
  <c r="DJ74" i="53"/>
  <c r="DL74" i="53" s="1"/>
  <c r="DJ83" i="53"/>
  <c r="DL83" i="53" s="1"/>
  <c r="DJ102" i="53"/>
  <c r="DL102" i="53" s="1"/>
  <c r="DJ96" i="53"/>
  <c r="DL96" i="53" s="1"/>
  <c r="DJ108" i="53"/>
  <c r="DL108" i="53" s="1"/>
  <c r="DJ113" i="53"/>
  <c r="DL113" i="53" s="1"/>
  <c r="DJ122" i="53"/>
  <c r="DL122" i="53" s="1"/>
  <c r="DJ130" i="53"/>
  <c r="DL130" i="53" s="1"/>
  <c r="DJ140" i="53"/>
  <c r="DL140" i="53" s="1"/>
  <c r="DJ148" i="53"/>
  <c r="DL148" i="53" s="1"/>
  <c r="DJ155" i="53"/>
  <c r="DL155" i="53" s="1"/>
  <c r="DJ163" i="53"/>
  <c r="DL163" i="53" s="1"/>
  <c r="EK57" i="53"/>
  <c r="IE71" i="53"/>
  <c r="GF85" i="53"/>
  <c r="GH85" i="53" s="1"/>
  <c r="GJ85" i="53" s="1"/>
  <c r="GK85" i="53"/>
  <c r="BN93" i="53"/>
  <c r="BP93" i="53" s="1"/>
  <c r="EK148" i="53"/>
  <c r="EK56" i="53"/>
  <c r="AO88" i="53"/>
  <c r="AQ88" i="53" s="1"/>
  <c r="AS88" i="53" s="1"/>
  <c r="AT88" i="53"/>
  <c r="IE137" i="53"/>
  <c r="IE149" i="53"/>
  <c r="EK142" i="53"/>
  <c r="BM61" i="53"/>
  <c r="BM182" i="53" s="1"/>
  <c r="IE119" i="53"/>
  <c r="EK125" i="53"/>
  <c r="EK53" i="53"/>
  <c r="GF53" i="53"/>
  <c r="GH53" i="53" s="1"/>
  <c r="GJ53" i="53" s="1"/>
  <c r="GK53" i="53"/>
  <c r="GK70" i="53"/>
  <c r="GF70" i="53"/>
  <c r="GH70" i="53" s="1"/>
  <c r="GJ70" i="53" s="1"/>
  <c r="GK75" i="53"/>
  <c r="GF75" i="53"/>
  <c r="GH75" i="53" s="1"/>
  <c r="GJ75" i="53" s="1"/>
  <c r="GK74" i="53"/>
  <c r="GF74" i="53"/>
  <c r="GH74" i="53" s="1"/>
  <c r="GJ74" i="53" s="1"/>
  <c r="GK93" i="53"/>
  <c r="GF93" i="53"/>
  <c r="GH93" i="53" s="1"/>
  <c r="GJ93" i="53" s="1"/>
  <c r="GK113" i="53"/>
  <c r="GF113" i="53"/>
  <c r="GH113" i="53" s="1"/>
  <c r="GJ113" i="53" s="1"/>
  <c r="GK107" i="53"/>
  <c r="GF107" i="53"/>
  <c r="GH107" i="53" s="1"/>
  <c r="GJ107" i="53" s="1"/>
  <c r="GK116" i="53"/>
  <c r="GF116" i="53"/>
  <c r="GH116" i="53" s="1"/>
  <c r="GJ116" i="53" s="1"/>
  <c r="GK134" i="53"/>
  <c r="GF134" i="53"/>
  <c r="GH134" i="53" s="1"/>
  <c r="GJ134" i="53" s="1"/>
  <c r="GK175" i="53"/>
  <c r="GF175" i="53"/>
  <c r="GH175" i="53" s="1"/>
  <c r="GJ175" i="53" s="1"/>
  <c r="AM182" i="53"/>
  <c r="AN183" i="53" s="1"/>
  <c r="AN49" i="53"/>
  <c r="AO57" i="53"/>
  <c r="AQ57" i="53" s="1"/>
  <c r="AS57" i="53" s="1"/>
  <c r="AT57" i="53"/>
  <c r="AO80" i="53"/>
  <c r="AQ80" i="53" s="1"/>
  <c r="AS80" i="53" s="1"/>
  <c r="AT80" i="53"/>
  <c r="AO68" i="53"/>
  <c r="AQ68" i="53" s="1"/>
  <c r="AS68" i="53" s="1"/>
  <c r="AT68" i="53"/>
  <c r="AO107" i="53"/>
  <c r="AQ107" i="53" s="1"/>
  <c r="AS107" i="53" s="1"/>
  <c r="AT107" i="53"/>
  <c r="AO127" i="53"/>
  <c r="AQ127" i="53" s="1"/>
  <c r="AS127" i="53" s="1"/>
  <c r="AT127" i="53"/>
  <c r="AO123" i="53"/>
  <c r="AQ123" i="53" s="1"/>
  <c r="AS123" i="53" s="1"/>
  <c r="AT123" i="53"/>
  <c r="AO130" i="53"/>
  <c r="AQ130" i="53" s="1"/>
  <c r="AS130" i="53" s="1"/>
  <c r="AT130" i="53"/>
  <c r="AO138" i="53"/>
  <c r="AQ138" i="53" s="1"/>
  <c r="AS138" i="53" s="1"/>
  <c r="AT138" i="53"/>
  <c r="AO157" i="53"/>
  <c r="AQ157" i="53" s="1"/>
  <c r="AS157" i="53" s="1"/>
  <c r="AT157" i="53"/>
  <c r="AO165" i="53"/>
  <c r="AQ165" i="53" s="1"/>
  <c r="AS165" i="53" s="1"/>
  <c r="AT165" i="53"/>
  <c r="EK106" i="53"/>
  <c r="IE97" i="53"/>
  <c r="IE81" i="53"/>
  <c r="EK124" i="53"/>
  <c r="BO101" i="53"/>
  <c r="EK116" i="53"/>
  <c r="BO128" i="53"/>
  <c r="BO124" i="53"/>
  <c r="EK82" i="53"/>
  <c r="EK135" i="53"/>
  <c r="BO151" i="53"/>
  <c r="IE93" i="53"/>
  <c r="EK136" i="53"/>
  <c r="EK161" i="53"/>
  <c r="EK91" i="53"/>
  <c r="EK60" i="53"/>
  <c r="EK83" i="53"/>
  <c r="EK59" i="53"/>
  <c r="IE134" i="53"/>
  <c r="BO137" i="53"/>
  <c r="IE143" i="53"/>
  <c r="BO108" i="53"/>
  <c r="EK119" i="53"/>
  <c r="IE129" i="53"/>
  <c r="IE146" i="53"/>
  <c r="EK159" i="53"/>
  <c r="FH54" i="53"/>
  <c r="FJ54" i="53" s="1"/>
  <c r="FL54" i="53" s="1"/>
  <c r="FH61" i="53"/>
  <c r="FJ61" i="53" s="1"/>
  <c r="FL61" i="53" s="1"/>
  <c r="FH69" i="53"/>
  <c r="FJ69" i="53" s="1"/>
  <c r="FL69" i="53" s="1"/>
  <c r="FH76" i="53"/>
  <c r="FJ76" i="53" s="1"/>
  <c r="FL76" i="53" s="1"/>
  <c r="FH85" i="53"/>
  <c r="FJ85" i="53" s="1"/>
  <c r="FL85" i="53" s="1"/>
  <c r="FH93" i="53"/>
  <c r="FJ93" i="53" s="1"/>
  <c r="FL93" i="53" s="1"/>
  <c r="FH100" i="53"/>
  <c r="FJ100" i="53" s="1"/>
  <c r="FL100" i="53" s="1"/>
  <c r="FH108" i="53"/>
  <c r="FJ108" i="53" s="1"/>
  <c r="FL108" i="53" s="1"/>
  <c r="FH114" i="53"/>
  <c r="FJ114" i="53" s="1"/>
  <c r="FL114" i="53" s="1"/>
  <c r="FH124" i="53"/>
  <c r="FJ124" i="53" s="1"/>
  <c r="FL124" i="53" s="1"/>
  <c r="FI132" i="53"/>
  <c r="FH132" i="53"/>
  <c r="FJ132" i="53" s="1"/>
  <c r="FL132" i="53" s="1"/>
  <c r="FH146" i="53"/>
  <c r="FJ146" i="53" s="1"/>
  <c r="FL146" i="53" s="1"/>
  <c r="FH145" i="53"/>
  <c r="FJ145" i="53" s="1"/>
  <c r="FL145" i="53" s="1"/>
  <c r="FH155" i="53"/>
  <c r="FJ155" i="53" s="1"/>
  <c r="FL155" i="53" s="1"/>
  <c r="FH164" i="53"/>
  <c r="FJ164" i="53" s="1"/>
  <c r="FL164" i="53" s="1"/>
  <c r="FH172" i="53"/>
  <c r="FJ172" i="53" s="1"/>
  <c r="FL172" i="53" s="1"/>
  <c r="FH175" i="53"/>
  <c r="FJ175" i="53" s="1"/>
  <c r="FL175" i="53" s="1"/>
  <c r="HJ50" i="53"/>
  <c r="HE50" i="53"/>
  <c r="HG50" i="53" s="1"/>
  <c r="HI50" i="53" s="1"/>
  <c r="HE76" i="53"/>
  <c r="HG76" i="53" s="1"/>
  <c r="HI76" i="53" s="1"/>
  <c r="HJ76" i="53"/>
  <c r="HJ68" i="53"/>
  <c r="HE68" i="53"/>
  <c r="HG68" i="53" s="1"/>
  <c r="HI68" i="53" s="1"/>
  <c r="HE94" i="53"/>
  <c r="HG94" i="53" s="1"/>
  <c r="HI94" i="53" s="1"/>
  <c r="HJ94" i="53"/>
  <c r="HJ101" i="53"/>
  <c r="HE101" i="53"/>
  <c r="HG101" i="53" s="1"/>
  <c r="HI101" i="53" s="1"/>
  <c r="HE109" i="53"/>
  <c r="HG109" i="53" s="1"/>
  <c r="HI109" i="53" s="1"/>
  <c r="HJ109" i="53"/>
  <c r="HJ127" i="53"/>
  <c r="HE127" i="53"/>
  <c r="HG127" i="53" s="1"/>
  <c r="HI127" i="53" s="1"/>
  <c r="HJ129" i="53"/>
  <c r="HE129" i="53"/>
  <c r="HG129" i="53" s="1"/>
  <c r="HI129" i="53" s="1"/>
  <c r="HJ131" i="53"/>
  <c r="HE131" i="53"/>
  <c r="HG131" i="53" s="1"/>
  <c r="HI131" i="53" s="1"/>
  <c r="HE139" i="53"/>
  <c r="HG139" i="53" s="1"/>
  <c r="HI139" i="53" s="1"/>
  <c r="HJ139" i="53"/>
  <c r="HJ173" i="53"/>
  <c r="HE173" i="53"/>
  <c r="HG173" i="53" s="1"/>
  <c r="HI173" i="53" s="1"/>
  <c r="GF56" i="53"/>
  <c r="GH56" i="53" s="1"/>
  <c r="GJ56" i="53" s="1"/>
  <c r="GK56" i="53"/>
  <c r="DJ52" i="53"/>
  <c r="DL52" i="53" s="1"/>
  <c r="DJ60" i="53"/>
  <c r="DL60" i="53" s="1"/>
  <c r="DJ82" i="53"/>
  <c r="DL82" i="53" s="1"/>
  <c r="DJ75" i="53"/>
  <c r="DL75" i="53" s="1"/>
  <c r="DK84" i="53"/>
  <c r="DJ84" i="53"/>
  <c r="DL84" i="53" s="1"/>
  <c r="DJ100" i="53"/>
  <c r="DL100" i="53" s="1"/>
  <c r="DK97" i="53"/>
  <c r="DJ97" i="53"/>
  <c r="DL97" i="53" s="1"/>
  <c r="DJ109" i="53"/>
  <c r="DL109" i="53" s="1"/>
  <c r="DJ114" i="53"/>
  <c r="DL114" i="53" s="1"/>
  <c r="DJ125" i="53"/>
  <c r="DL125" i="53" s="1"/>
  <c r="DJ132" i="53"/>
  <c r="DL132" i="53" s="1"/>
  <c r="DJ141" i="53"/>
  <c r="DL141" i="53" s="1"/>
  <c r="DJ149" i="53"/>
  <c r="DL149" i="53" s="1"/>
  <c r="DJ156" i="53"/>
  <c r="DL156" i="53" s="1"/>
  <c r="DJ164" i="53"/>
  <c r="DL164" i="53" s="1"/>
  <c r="EI182" i="53"/>
  <c r="DX10" i="53"/>
  <c r="EJ49" i="53"/>
  <c r="EK49" i="53" s="1"/>
  <c r="AO97" i="53"/>
  <c r="AQ97" i="53" s="1"/>
  <c r="AS97" i="53" s="1"/>
  <c r="AT97" i="53"/>
  <c r="IE60" i="53"/>
  <c r="AO93" i="53"/>
  <c r="AQ93" i="53" s="1"/>
  <c r="AS93" i="53" s="1"/>
  <c r="AT93" i="53"/>
  <c r="IE58" i="53"/>
  <c r="AO78" i="53"/>
  <c r="AQ78" i="53" s="1"/>
  <c r="AS78" i="53" s="1"/>
  <c r="AT78" i="53"/>
  <c r="BN65" i="53"/>
  <c r="BP65" i="53" s="1"/>
  <c r="GF54" i="53"/>
  <c r="GH54" i="53" s="1"/>
  <c r="GJ54" i="53" s="1"/>
  <c r="GK54" i="53"/>
  <c r="GK76" i="53"/>
  <c r="GF76" i="53"/>
  <c r="GH76" i="53" s="1"/>
  <c r="GJ76" i="53" s="1"/>
  <c r="GK79" i="53"/>
  <c r="GF79" i="53"/>
  <c r="GH79" i="53" s="1"/>
  <c r="GJ79" i="53" s="1"/>
  <c r="GK77" i="53"/>
  <c r="GF77" i="53"/>
  <c r="GH77" i="53" s="1"/>
  <c r="GJ77" i="53" s="1"/>
  <c r="GK94" i="53"/>
  <c r="GF94" i="53"/>
  <c r="GH94" i="53" s="1"/>
  <c r="GJ94" i="53" s="1"/>
  <c r="GK108" i="53"/>
  <c r="GF108" i="53"/>
  <c r="GH108" i="53" s="1"/>
  <c r="GJ108" i="53" s="1"/>
  <c r="GK117" i="53"/>
  <c r="GF117" i="53"/>
  <c r="GH117" i="53" s="1"/>
  <c r="GJ117" i="53" s="1"/>
  <c r="GF124" i="53"/>
  <c r="GH124" i="53" s="1"/>
  <c r="GJ124" i="53" s="1"/>
  <c r="GK124" i="53"/>
  <c r="GK135" i="53"/>
  <c r="GF135" i="53"/>
  <c r="GH135" i="53" s="1"/>
  <c r="GJ135" i="53" s="1"/>
  <c r="GK143" i="53"/>
  <c r="GF143" i="53"/>
  <c r="GH143" i="53" s="1"/>
  <c r="GJ143" i="53" s="1"/>
  <c r="GK166" i="53"/>
  <c r="GF166" i="53"/>
  <c r="GH166" i="53" s="1"/>
  <c r="GJ166" i="53" s="1"/>
  <c r="GF180" i="53"/>
  <c r="GH180" i="53" s="1"/>
  <c r="GJ180" i="53" s="1"/>
  <c r="GK180" i="53"/>
  <c r="AO50" i="53"/>
  <c r="AQ50" i="53" s="1"/>
  <c r="AS50" i="53" s="1"/>
  <c r="AT50" i="53"/>
  <c r="AO59" i="53"/>
  <c r="AQ59" i="53" s="1"/>
  <c r="AS59" i="53" s="1"/>
  <c r="AT59" i="53"/>
  <c r="AO69" i="53"/>
  <c r="AQ69" i="53" s="1"/>
  <c r="AS69" i="53" s="1"/>
  <c r="AT69" i="53"/>
  <c r="AO100" i="53"/>
  <c r="AQ100" i="53" s="1"/>
  <c r="AS100" i="53" s="1"/>
  <c r="AT100" i="53"/>
  <c r="AO108" i="53"/>
  <c r="AQ108" i="53" s="1"/>
  <c r="AS108" i="53" s="1"/>
  <c r="AT108" i="53"/>
  <c r="AO129" i="53"/>
  <c r="AQ129" i="53" s="1"/>
  <c r="AS129" i="53" s="1"/>
  <c r="AT129" i="53"/>
  <c r="AO131" i="53"/>
  <c r="AQ131" i="53" s="1"/>
  <c r="AS131" i="53" s="1"/>
  <c r="AT131" i="53"/>
  <c r="AO139" i="53"/>
  <c r="AQ139" i="53" s="1"/>
  <c r="AS139" i="53" s="1"/>
  <c r="AT139" i="53"/>
  <c r="BN73" i="53"/>
  <c r="BP73" i="53" s="1"/>
  <c r="AO83" i="53"/>
  <c r="AQ83" i="53" s="1"/>
  <c r="AS83" i="53" s="1"/>
  <c r="AT83" i="53"/>
  <c r="IE164" i="53"/>
  <c r="BN116" i="53"/>
  <c r="BP116" i="53" s="1"/>
  <c r="FH55" i="53"/>
  <c r="FJ55" i="53" s="1"/>
  <c r="FL55" i="53" s="1"/>
  <c r="FH62" i="53"/>
  <c r="FJ62" i="53" s="1"/>
  <c r="FL62" i="53" s="1"/>
  <c r="FI80" i="53"/>
  <c r="FH80" i="53"/>
  <c r="FJ80" i="53" s="1"/>
  <c r="FL80" i="53" s="1"/>
  <c r="FH77" i="53"/>
  <c r="FJ77" i="53" s="1"/>
  <c r="FL77" i="53" s="1"/>
  <c r="FH86" i="53"/>
  <c r="FJ86" i="53" s="1"/>
  <c r="FL86" i="53" s="1"/>
  <c r="FH94" i="53"/>
  <c r="FJ94" i="53" s="1"/>
  <c r="FL94" i="53" s="1"/>
  <c r="FH101" i="53"/>
  <c r="FJ101" i="53" s="1"/>
  <c r="FL101" i="53" s="1"/>
  <c r="FH109" i="53"/>
  <c r="FJ109" i="53" s="1"/>
  <c r="FL109" i="53" s="1"/>
  <c r="FH115" i="53"/>
  <c r="FJ115" i="53" s="1"/>
  <c r="FL115" i="53" s="1"/>
  <c r="FH126" i="53"/>
  <c r="FJ126" i="53" s="1"/>
  <c r="FL126" i="53" s="1"/>
  <c r="FH133" i="53"/>
  <c r="FJ133" i="53" s="1"/>
  <c r="FL133" i="53" s="1"/>
  <c r="FH150" i="53"/>
  <c r="FJ150" i="53" s="1"/>
  <c r="FL150" i="53" s="1"/>
  <c r="FI147" i="53"/>
  <c r="FH147" i="53"/>
  <c r="FJ147" i="53" s="1"/>
  <c r="FL147" i="53" s="1"/>
  <c r="FH156" i="53"/>
  <c r="FJ156" i="53" s="1"/>
  <c r="FL156" i="53" s="1"/>
  <c r="FH174" i="53"/>
  <c r="FJ174" i="53" s="1"/>
  <c r="FL174" i="53" s="1"/>
  <c r="FH180" i="53"/>
  <c r="FJ180" i="53" s="1"/>
  <c r="FL180" i="53" s="1"/>
  <c r="GE182" i="53"/>
  <c r="GF183" i="53" s="1"/>
  <c r="GF49" i="53"/>
  <c r="GK49" i="53"/>
  <c r="BO71" i="53"/>
  <c r="IE161" i="53"/>
  <c r="IE87" i="53"/>
  <c r="EK122" i="53"/>
  <c r="IE57" i="53"/>
  <c r="HJ51" i="53"/>
  <c r="HE51" i="53"/>
  <c r="HG51" i="53" s="1"/>
  <c r="HI51" i="53" s="1"/>
  <c r="HE72" i="53"/>
  <c r="HG72" i="53" s="1"/>
  <c r="HI72" i="53" s="1"/>
  <c r="HJ72" i="53"/>
  <c r="HJ63" i="53"/>
  <c r="HE63" i="53"/>
  <c r="HG63" i="53" s="1"/>
  <c r="HI63" i="53" s="1"/>
  <c r="HE79" i="53"/>
  <c r="HG79" i="53" s="1"/>
  <c r="HI79" i="53" s="1"/>
  <c r="HJ79" i="53"/>
  <c r="HJ102" i="53"/>
  <c r="HE102" i="53"/>
  <c r="HG102" i="53" s="1"/>
  <c r="HI102" i="53" s="1"/>
  <c r="HE111" i="53"/>
  <c r="HG111" i="53" s="1"/>
  <c r="HI111" i="53" s="1"/>
  <c r="HJ111" i="53"/>
  <c r="HE115" i="53"/>
  <c r="HG115" i="53" s="1"/>
  <c r="HI115" i="53" s="1"/>
  <c r="HJ115" i="53"/>
  <c r="HJ124" i="53"/>
  <c r="HE124" i="53"/>
  <c r="HG124" i="53" s="1"/>
  <c r="HI124" i="53" s="1"/>
  <c r="HE132" i="53"/>
  <c r="HG132" i="53" s="1"/>
  <c r="HI132" i="53" s="1"/>
  <c r="HJ132" i="53"/>
  <c r="HJ152" i="53"/>
  <c r="HE152" i="53"/>
  <c r="HG152" i="53" s="1"/>
  <c r="HI152" i="53" s="1"/>
  <c r="HE166" i="53"/>
  <c r="HG166" i="53" s="1"/>
  <c r="HI166" i="53" s="1"/>
  <c r="HJ166" i="53"/>
  <c r="IE66" i="53"/>
  <c r="IE86" i="53"/>
  <c r="DJ53" i="53"/>
  <c r="DL53" i="53" s="1"/>
  <c r="DJ61" i="53"/>
  <c r="DL61" i="53" s="1"/>
  <c r="DJ80" i="53"/>
  <c r="DL80" i="53" s="1"/>
  <c r="DJ76" i="53"/>
  <c r="DL76" i="53" s="1"/>
  <c r="DJ85" i="53"/>
  <c r="DL85" i="53" s="1"/>
  <c r="DJ90" i="53"/>
  <c r="DL90" i="53" s="1"/>
  <c r="DJ98" i="53"/>
  <c r="DL98" i="53" s="1"/>
  <c r="DJ124" i="53"/>
  <c r="DL124" i="53" s="1"/>
  <c r="DJ115" i="53"/>
  <c r="DL115" i="53" s="1"/>
  <c r="DK126" i="53"/>
  <c r="DJ126" i="53"/>
  <c r="DL126" i="53" s="1"/>
  <c r="DJ134" i="53"/>
  <c r="DL134" i="53" s="1"/>
  <c r="DJ142" i="53"/>
  <c r="DL142" i="53" s="1"/>
  <c r="DJ150" i="53"/>
  <c r="DL150" i="53" s="1"/>
  <c r="DJ157" i="53"/>
  <c r="DL157" i="53" s="1"/>
  <c r="EK149" i="53"/>
  <c r="BO80" i="53"/>
  <c r="EK89" i="53"/>
  <c r="IE107" i="53"/>
  <c r="IE168" i="53"/>
  <c r="EK144" i="53"/>
  <c r="EK75" i="53"/>
  <c r="IE74" i="53"/>
  <c r="BO129" i="53"/>
  <c r="AO163" i="53"/>
  <c r="AQ163" i="53" s="1"/>
  <c r="AS163" i="53" s="1"/>
  <c r="AT163" i="53"/>
  <c r="IE69" i="53"/>
  <c r="EK67" i="53"/>
  <c r="BO60" i="53"/>
  <c r="IE120" i="53"/>
  <c r="EK126" i="53"/>
  <c r="BO69" i="53"/>
  <c r="IE82" i="53"/>
  <c r="EK129" i="53"/>
  <c r="GF55" i="53"/>
  <c r="GH55" i="53" s="1"/>
  <c r="GJ55" i="53" s="1"/>
  <c r="GK55" i="53"/>
  <c r="GK73" i="53"/>
  <c r="GF73" i="53"/>
  <c r="GH73" i="53" s="1"/>
  <c r="GJ73" i="53" s="1"/>
  <c r="GF66" i="53"/>
  <c r="GH66" i="53" s="1"/>
  <c r="GJ66" i="53" s="1"/>
  <c r="GK66" i="53"/>
  <c r="GF83" i="53"/>
  <c r="GH83" i="53" s="1"/>
  <c r="GJ83" i="53" s="1"/>
  <c r="GK83" i="53"/>
  <c r="GK102" i="53"/>
  <c r="GF102" i="53"/>
  <c r="GH102" i="53" s="1"/>
  <c r="GJ102" i="53" s="1"/>
  <c r="GK109" i="53"/>
  <c r="GF109" i="53"/>
  <c r="GH109" i="53" s="1"/>
  <c r="GJ109" i="53" s="1"/>
  <c r="GF125" i="53"/>
  <c r="GH125" i="53" s="1"/>
  <c r="GJ125" i="53" s="1"/>
  <c r="GK125" i="53"/>
  <c r="GK136" i="53"/>
  <c r="GF136" i="53"/>
  <c r="GH136" i="53" s="1"/>
  <c r="GJ136" i="53" s="1"/>
  <c r="GK144" i="53"/>
  <c r="GF144" i="53"/>
  <c r="GH144" i="53" s="1"/>
  <c r="GJ144" i="53" s="1"/>
  <c r="GF168" i="53"/>
  <c r="GH168" i="53" s="1"/>
  <c r="GJ168" i="53" s="1"/>
  <c r="GK168" i="53"/>
  <c r="GF174" i="53"/>
  <c r="GH174" i="53" s="1"/>
  <c r="GJ174" i="53" s="1"/>
  <c r="GK174" i="53"/>
  <c r="AO51" i="53"/>
  <c r="AQ51" i="53" s="1"/>
  <c r="AS51" i="53" s="1"/>
  <c r="AT51" i="53"/>
  <c r="AO101" i="53"/>
  <c r="AQ101" i="53" s="1"/>
  <c r="AS101" i="53" s="1"/>
  <c r="AT101" i="53"/>
  <c r="AO109" i="53"/>
  <c r="AQ109" i="53" s="1"/>
  <c r="AS109" i="53" s="1"/>
  <c r="AT109" i="53"/>
  <c r="AO125" i="53"/>
  <c r="AQ125" i="53" s="1"/>
  <c r="AS125" i="53" s="1"/>
  <c r="AT125" i="53"/>
  <c r="AO132" i="53"/>
  <c r="AQ132" i="53" s="1"/>
  <c r="AS132" i="53" s="1"/>
  <c r="AT132" i="53"/>
  <c r="AO140" i="53"/>
  <c r="AQ140" i="53" s="1"/>
  <c r="AS140" i="53" s="1"/>
  <c r="AT140" i="53"/>
  <c r="IE104" i="53"/>
  <c r="IE50" i="53"/>
  <c r="IE67" i="53"/>
  <c r="IE103" i="53"/>
  <c r="EK115" i="53"/>
  <c r="IE130" i="53"/>
  <c r="IE96" i="53"/>
  <c r="BO55" i="53"/>
  <c r="EK130" i="53"/>
  <c r="IE144" i="53"/>
  <c r="IE153" i="53"/>
  <c r="EK85" i="53"/>
  <c r="EK108" i="53"/>
  <c r="IE124" i="53"/>
  <c r="BO140" i="53"/>
  <c r="BO150" i="53"/>
  <c r="IE123" i="53"/>
  <c r="IE127" i="53"/>
  <c r="IE138" i="53"/>
  <c r="EK160" i="53"/>
  <c r="EK58" i="53"/>
  <c r="EK105" i="53"/>
  <c r="EK138" i="53"/>
  <c r="IE178" i="53"/>
  <c r="BO107" i="53"/>
  <c r="IE131" i="53"/>
  <c r="IE136" i="53"/>
  <c r="IE152" i="53"/>
  <c r="FH56" i="53"/>
  <c r="FJ56" i="53" s="1"/>
  <c r="FL56" i="53" s="1"/>
  <c r="FH63" i="53"/>
  <c r="FJ63" i="53" s="1"/>
  <c r="FL63" i="53" s="1"/>
  <c r="FH70" i="53"/>
  <c r="FJ70" i="53" s="1"/>
  <c r="FL70" i="53" s="1"/>
  <c r="FH78" i="53"/>
  <c r="FJ78" i="53" s="1"/>
  <c r="FL78" i="53" s="1"/>
  <c r="FH87" i="53"/>
  <c r="FH95" i="53"/>
  <c r="FJ95" i="53" s="1"/>
  <c r="FL95" i="53" s="1"/>
  <c r="FH102" i="53"/>
  <c r="FH125" i="53"/>
  <c r="FJ125" i="53" s="1"/>
  <c r="FL125" i="53" s="1"/>
  <c r="FH116" i="53"/>
  <c r="FJ116" i="53" s="1"/>
  <c r="FL116" i="53" s="1"/>
  <c r="FH127" i="53"/>
  <c r="FJ127" i="53" s="1"/>
  <c r="FL127" i="53" s="1"/>
  <c r="FH134" i="53"/>
  <c r="FH151" i="53"/>
  <c r="FJ151" i="53" s="1"/>
  <c r="FL151" i="53" s="1"/>
  <c r="FH149" i="53"/>
  <c r="FH157" i="53"/>
  <c r="FJ157" i="53" s="1"/>
  <c r="FL157" i="53" s="1"/>
  <c r="FH165" i="53"/>
  <c r="FJ165" i="53" s="1"/>
  <c r="FL165" i="53" s="1"/>
  <c r="FH177" i="53"/>
  <c r="FJ177" i="53" s="1"/>
  <c r="FL177" i="53" s="1"/>
  <c r="FH68" i="53"/>
  <c r="FJ68" i="53" s="1"/>
  <c r="FL68" i="53" s="1"/>
  <c r="HJ52" i="53"/>
  <c r="HE52" i="53"/>
  <c r="HG52" i="53" s="1"/>
  <c r="HI52" i="53" s="1"/>
  <c r="HE75" i="53"/>
  <c r="HG75" i="53" s="1"/>
  <c r="HI75" i="53" s="1"/>
  <c r="HJ75" i="53"/>
  <c r="HJ64" i="53"/>
  <c r="HE64" i="53"/>
  <c r="HG64" i="53" s="1"/>
  <c r="HI64" i="53" s="1"/>
  <c r="HJ80" i="53"/>
  <c r="HE80" i="53"/>
  <c r="HG80" i="53" s="1"/>
  <c r="HI80" i="53" s="1"/>
  <c r="HJ103" i="53"/>
  <c r="HE103" i="53"/>
  <c r="HG103" i="53" s="1"/>
  <c r="HI103" i="53" s="1"/>
  <c r="HE113" i="53"/>
  <c r="HG113" i="53" s="1"/>
  <c r="HI113" i="53" s="1"/>
  <c r="HJ113" i="53"/>
  <c r="HE116" i="53"/>
  <c r="HG116" i="53" s="1"/>
  <c r="HI116" i="53" s="1"/>
  <c r="HJ116" i="53"/>
  <c r="HJ125" i="53"/>
  <c r="HE125" i="53"/>
  <c r="HG125" i="53" s="1"/>
  <c r="HI125" i="53" s="1"/>
  <c r="HE133" i="53"/>
  <c r="HG133" i="53" s="1"/>
  <c r="HI133" i="53" s="1"/>
  <c r="HJ133" i="53"/>
  <c r="HE149" i="53"/>
  <c r="HG149" i="53" s="1"/>
  <c r="HI149" i="53" s="1"/>
  <c r="HJ149" i="53"/>
  <c r="HE170" i="53"/>
  <c r="HG170" i="53" s="1"/>
  <c r="HI170" i="53" s="1"/>
  <c r="HJ170" i="53"/>
  <c r="HJ176" i="53"/>
  <c r="HE176" i="53"/>
  <c r="HG176" i="53" s="1"/>
  <c r="HI176" i="53" s="1"/>
  <c r="DJ54" i="53"/>
  <c r="DJ63" i="53"/>
  <c r="DL63" i="53" s="1"/>
  <c r="DJ69" i="53"/>
  <c r="DJ77" i="53"/>
  <c r="DL77" i="53" s="1"/>
  <c r="DJ86" i="53"/>
  <c r="DJ91" i="53"/>
  <c r="DL91" i="53" s="1"/>
  <c r="DJ99" i="53"/>
  <c r="DJ121" i="53"/>
  <c r="DL121" i="53" s="1"/>
  <c r="DJ116" i="53"/>
  <c r="DL116" i="53" s="1"/>
  <c r="DJ131" i="53"/>
  <c r="DL131" i="53" s="1"/>
  <c r="DJ135" i="53"/>
  <c r="DL135" i="53" s="1"/>
  <c r="DJ143" i="53"/>
  <c r="DL143" i="53" s="1"/>
  <c r="DJ151" i="53"/>
  <c r="DJ158" i="53"/>
  <c r="DL158" i="53" s="1"/>
  <c r="GF84" i="53"/>
  <c r="GH84" i="53" s="1"/>
  <c r="GJ84" i="53" s="1"/>
  <c r="GK84" i="53"/>
  <c r="AO134" i="53"/>
  <c r="AQ134" i="53" s="1"/>
  <c r="AS134" i="53" s="1"/>
  <c r="AT134" i="53"/>
  <c r="GK71" i="53"/>
  <c r="GF71" i="53"/>
  <c r="GH71" i="53" s="1"/>
  <c r="GJ71" i="53" s="1"/>
  <c r="GF67" i="53"/>
  <c r="GH67" i="53" s="1"/>
  <c r="GJ67" i="53" s="1"/>
  <c r="GK67" i="53"/>
  <c r="GF81" i="53"/>
  <c r="GH81" i="53" s="1"/>
  <c r="GJ81" i="53" s="1"/>
  <c r="GK81" i="53"/>
  <c r="GK112" i="53"/>
  <c r="GF112" i="53"/>
  <c r="GH112" i="53" s="1"/>
  <c r="GJ112" i="53" s="1"/>
  <c r="GK118" i="53"/>
  <c r="GF118" i="53"/>
  <c r="GH118" i="53" s="1"/>
  <c r="GJ118" i="53" s="1"/>
  <c r="GK131" i="53"/>
  <c r="GF131" i="53"/>
  <c r="GH131" i="53" s="1"/>
  <c r="GJ131" i="53" s="1"/>
  <c r="GK137" i="53"/>
  <c r="GF137" i="53"/>
  <c r="GH137" i="53" s="1"/>
  <c r="GJ137" i="53" s="1"/>
  <c r="GK145" i="53"/>
  <c r="GF145" i="53"/>
  <c r="GH145" i="53" s="1"/>
  <c r="GJ145" i="53" s="1"/>
  <c r="GK170" i="53"/>
  <c r="GF170" i="53"/>
  <c r="GH170" i="53" s="1"/>
  <c r="GJ170" i="53" s="1"/>
  <c r="H8" i="53"/>
  <c r="H16" i="53"/>
  <c r="H14" i="53"/>
  <c r="H10" i="53"/>
  <c r="H15" i="53"/>
  <c r="H13" i="53"/>
  <c r="H12" i="53"/>
  <c r="AO52" i="53"/>
  <c r="AQ52" i="53" s="1"/>
  <c r="AS52" i="53" s="1"/>
  <c r="AT52" i="53"/>
  <c r="AO64" i="53"/>
  <c r="AQ64" i="53" s="1"/>
  <c r="AS64" i="53" s="1"/>
  <c r="AT64" i="53"/>
  <c r="AO102" i="53"/>
  <c r="AT102" i="53"/>
  <c r="AO110" i="53"/>
  <c r="AQ110" i="53" s="1"/>
  <c r="AS110" i="53" s="1"/>
  <c r="AT110" i="53"/>
  <c r="AO126" i="53"/>
  <c r="AQ126" i="53" s="1"/>
  <c r="AS126" i="53" s="1"/>
  <c r="AT126" i="53"/>
  <c r="AO133" i="53"/>
  <c r="AQ133" i="53" s="1"/>
  <c r="AS133" i="53" s="1"/>
  <c r="AT133" i="53"/>
  <c r="AO145" i="53"/>
  <c r="AT145" i="53"/>
  <c r="AO159" i="53"/>
  <c r="AQ159" i="53" s="1"/>
  <c r="AS159" i="53" s="1"/>
  <c r="AT159" i="53"/>
  <c r="BN76" i="53"/>
  <c r="BP76" i="53" s="1"/>
  <c r="EK127" i="53"/>
  <c r="FF182" i="53"/>
  <c r="FG183" i="53" s="1"/>
  <c r="FH57" i="53"/>
  <c r="FJ57" i="53" s="1"/>
  <c r="FL57" i="53" s="1"/>
  <c r="FI64" i="53"/>
  <c r="FH64" i="53"/>
  <c r="FJ64" i="53" s="1"/>
  <c r="FL64" i="53" s="1"/>
  <c r="FH71" i="53"/>
  <c r="FJ71" i="53" s="1"/>
  <c r="FL71" i="53" s="1"/>
  <c r="FH79" i="53"/>
  <c r="FH88" i="53"/>
  <c r="FJ88" i="53" s="1"/>
  <c r="FL88" i="53" s="1"/>
  <c r="FH96" i="53"/>
  <c r="FH103" i="53"/>
  <c r="FJ103" i="53" s="1"/>
  <c r="FL103" i="53" s="1"/>
  <c r="FH121" i="53"/>
  <c r="FJ121" i="53" s="1"/>
  <c r="FL121" i="53" s="1"/>
  <c r="FH117" i="53"/>
  <c r="FJ117" i="53" s="1"/>
  <c r="FL117" i="53" s="1"/>
  <c r="FH128" i="53"/>
  <c r="FJ128" i="53" s="1"/>
  <c r="FL128" i="53" s="1"/>
  <c r="FH135" i="53"/>
  <c r="FJ135" i="53" s="1"/>
  <c r="FL135" i="53" s="1"/>
  <c r="FH140" i="53"/>
  <c r="FH160" i="53"/>
  <c r="FJ160" i="53" s="1"/>
  <c r="FL160" i="53" s="1"/>
  <c r="FH162" i="53"/>
  <c r="FJ162" i="53" s="1"/>
  <c r="FL162" i="53" s="1"/>
  <c r="FH167" i="53"/>
  <c r="FJ167" i="53" s="1"/>
  <c r="FL167" i="53" s="1"/>
  <c r="GF65" i="53"/>
  <c r="GH65" i="53" s="1"/>
  <c r="GJ65" i="53" s="1"/>
  <c r="GK65" i="53"/>
  <c r="IE79" i="53"/>
  <c r="EK80" i="53"/>
  <c r="HJ53" i="53"/>
  <c r="HE53" i="53"/>
  <c r="HG53" i="53" s="1"/>
  <c r="HI53" i="53" s="1"/>
  <c r="HJ65" i="53"/>
  <c r="HE65" i="53"/>
  <c r="HG65" i="53" s="1"/>
  <c r="HI65" i="53" s="1"/>
  <c r="HE81" i="53"/>
  <c r="HG81" i="53" s="1"/>
  <c r="HI81" i="53" s="1"/>
  <c r="HJ81" i="53"/>
  <c r="HE104" i="53"/>
  <c r="HG104" i="53" s="1"/>
  <c r="HI104" i="53" s="1"/>
  <c r="HJ104" i="53"/>
  <c r="HE112" i="53"/>
  <c r="HG112" i="53" s="1"/>
  <c r="HI112" i="53" s="1"/>
  <c r="HJ112" i="53"/>
  <c r="HE117" i="53"/>
  <c r="HG117" i="53" s="1"/>
  <c r="HI117" i="53" s="1"/>
  <c r="HJ117" i="53"/>
  <c r="HE134" i="53"/>
  <c r="HG134" i="53" s="1"/>
  <c r="HI134" i="53" s="1"/>
  <c r="HJ134" i="53"/>
  <c r="HE150" i="53"/>
  <c r="HG150" i="53" s="1"/>
  <c r="HI150" i="53" s="1"/>
  <c r="HJ150" i="53"/>
  <c r="HJ160" i="53"/>
  <c r="HE160" i="53"/>
  <c r="HG160" i="53" s="1"/>
  <c r="HI160" i="53" s="1"/>
  <c r="HE175" i="53"/>
  <c r="HG175" i="53" s="1"/>
  <c r="HI175" i="53" s="1"/>
  <c r="HJ175" i="53"/>
  <c r="HE178" i="53"/>
  <c r="HG178" i="53" s="1"/>
  <c r="HI178" i="53" s="1"/>
  <c r="HJ178" i="53"/>
  <c r="BN49" i="53"/>
  <c r="IE78" i="53"/>
  <c r="DJ59" i="53"/>
  <c r="DL59" i="53" s="1"/>
  <c r="DJ55" i="53"/>
  <c r="DL55" i="53" s="1"/>
  <c r="DJ64" i="53"/>
  <c r="DL64" i="53" s="1"/>
  <c r="DJ70" i="53"/>
  <c r="DL70" i="53" s="1"/>
  <c r="DJ78" i="53"/>
  <c r="DL78" i="53" s="1"/>
  <c r="DJ87" i="53"/>
  <c r="DL87" i="53" s="1"/>
  <c r="DJ92" i="53"/>
  <c r="DL92" i="53" s="1"/>
  <c r="DJ103" i="53"/>
  <c r="DJ123" i="53"/>
  <c r="DL123" i="53" s="1"/>
  <c r="DJ117" i="53"/>
  <c r="DJ133" i="53"/>
  <c r="DL133" i="53" s="1"/>
  <c r="DJ136" i="53"/>
  <c r="DJ144" i="53"/>
  <c r="DL144" i="53" s="1"/>
  <c r="DJ165" i="53"/>
  <c r="DL165" i="53" s="1"/>
  <c r="DJ159" i="53"/>
  <c r="DL159" i="53" s="1"/>
  <c r="EK145" i="53"/>
  <c r="GK98" i="53"/>
  <c r="GF98" i="53"/>
  <c r="GH98" i="53" s="1"/>
  <c r="GJ98" i="53" s="1"/>
  <c r="EK97" i="53"/>
  <c r="BN119" i="53"/>
  <c r="BP119" i="53" s="1"/>
  <c r="EK90" i="53"/>
  <c r="EK118" i="53"/>
  <c r="EK132" i="53"/>
  <c r="IE154" i="53"/>
  <c r="EK70" i="53"/>
  <c r="GF58" i="53"/>
  <c r="GH58" i="53" s="1"/>
  <c r="GJ58" i="53" s="1"/>
  <c r="GK58" i="53"/>
  <c r="EK54" i="53"/>
  <c r="EK156" i="53"/>
  <c r="EK76" i="53"/>
  <c r="GD182" i="53"/>
  <c r="GE183" i="53" s="1"/>
  <c r="GF57" i="53"/>
  <c r="GH57" i="53" s="1"/>
  <c r="GJ57" i="53" s="1"/>
  <c r="GK57" i="53"/>
  <c r="GK72" i="53"/>
  <c r="GF72" i="53"/>
  <c r="GH72" i="53" s="1"/>
  <c r="GJ72" i="53" s="1"/>
  <c r="GF68" i="53"/>
  <c r="GH68" i="53" s="1"/>
  <c r="GJ68" i="53" s="1"/>
  <c r="GK68" i="53"/>
  <c r="GK101" i="53"/>
  <c r="GF101" i="53"/>
  <c r="GH101" i="53" s="1"/>
  <c r="GJ101" i="53" s="1"/>
  <c r="GK120" i="53"/>
  <c r="GF120" i="53"/>
  <c r="GH120" i="53" s="1"/>
  <c r="GJ120" i="53" s="1"/>
  <c r="GK132" i="53"/>
  <c r="GF132" i="53"/>
  <c r="GH132" i="53" s="1"/>
  <c r="GJ132" i="53" s="1"/>
  <c r="GK126" i="53"/>
  <c r="GF126" i="53"/>
  <c r="GH126" i="53" s="1"/>
  <c r="GJ126" i="53" s="1"/>
  <c r="GK138" i="53"/>
  <c r="GF138" i="53"/>
  <c r="GH138" i="53" s="1"/>
  <c r="GJ138" i="53" s="1"/>
  <c r="GF172" i="53"/>
  <c r="GH172" i="53" s="1"/>
  <c r="GJ172" i="53" s="1"/>
  <c r="GK172" i="53"/>
  <c r="AO61" i="53"/>
  <c r="AQ61" i="53" s="1"/>
  <c r="AS61" i="53" s="1"/>
  <c r="AT61" i="53"/>
  <c r="AO53" i="53"/>
  <c r="AQ53" i="53" s="1"/>
  <c r="AS53" i="53" s="1"/>
  <c r="AT53" i="53"/>
  <c r="AO70" i="53"/>
  <c r="AQ70" i="53" s="1"/>
  <c r="AS70" i="53" s="1"/>
  <c r="AT70" i="53"/>
  <c r="AO65" i="53"/>
  <c r="AT65" i="53"/>
  <c r="AO81" i="53"/>
  <c r="AQ81" i="53" s="1"/>
  <c r="AS81" i="53" s="1"/>
  <c r="AT81" i="53"/>
  <c r="AO103" i="53"/>
  <c r="AQ103" i="53" s="1"/>
  <c r="AS103" i="53" s="1"/>
  <c r="AT103" i="53"/>
  <c r="AO113" i="53"/>
  <c r="AQ113" i="53" s="1"/>
  <c r="AS113" i="53" s="1"/>
  <c r="AT113" i="53"/>
  <c r="AO124" i="53"/>
  <c r="AQ124" i="53" s="1"/>
  <c r="AS124" i="53" s="1"/>
  <c r="AT124" i="53"/>
  <c r="AO144" i="53"/>
  <c r="AQ144" i="53" s="1"/>
  <c r="AS144" i="53" s="1"/>
  <c r="AT144" i="53"/>
  <c r="AO152" i="53"/>
  <c r="AQ152" i="53" s="1"/>
  <c r="AS152" i="53" s="1"/>
  <c r="AT152" i="53"/>
  <c r="AO160" i="53"/>
  <c r="AQ160" i="53" s="1"/>
  <c r="AS160" i="53" s="1"/>
  <c r="AT160" i="53"/>
  <c r="BO159" i="53"/>
  <c r="EK101" i="53"/>
  <c r="IE179" i="53"/>
  <c r="IE89" i="53"/>
  <c r="EK65" i="53"/>
  <c r="EK94" i="53"/>
  <c r="BO105" i="53"/>
  <c r="IE114" i="53"/>
  <c r="EK99" i="53"/>
  <c r="IE142" i="53"/>
  <c r="IE125" i="53"/>
  <c r="BO145" i="53"/>
  <c r="IE175" i="53"/>
  <c r="EK92" i="53"/>
  <c r="BO103" i="53"/>
  <c r="BO131" i="53"/>
  <c r="EK139" i="53"/>
  <c r="EK133" i="53"/>
  <c r="BO51" i="53"/>
  <c r="EK114" i="53"/>
  <c r="IE181" i="53"/>
  <c r="FH50" i="53"/>
  <c r="FJ50" i="53" s="1"/>
  <c r="FL50" i="53" s="1"/>
  <c r="FI65" i="53"/>
  <c r="FH65" i="53"/>
  <c r="FJ65" i="53" s="1"/>
  <c r="FL65" i="53" s="1"/>
  <c r="FH72" i="53"/>
  <c r="FJ72" i="53" s="1"/>
  <c r="FL72" i="53" s="1"/>
  <c r="FH81" i="53"/>
  <c r="FJ81" i="53" s="1"/>
  <c r="FL81" i="53" s="1"/>
  <c r="FH89" i="53"/>
  <c r="FJ89" i="53" s="1"/>
  <c r="FL89" i="53" s="1"/>
  <c r="FH97" i="53"/>
  <c r="FH104" i="53"/>
  <c r="FJ104" i="53" s="1"/>
  <c r="FL104" i="53" s="1"/>
  <c r="FH123" i="53"/>
  <c r="FJ123" i="53" s="1"/>
  <c r="FL123" i="53" s="1"/>
  <c r="FH118" i="53"/>
  <c r="FJ118" i="53" s="1"/>
  <c r="FL118" i="53" s="1"/>
  <c r="FH129" i="53"/>
  <c r="FJ129" i="53" s="1"/>
  <c r="FL129" i="53" s="1"/>
  <c r="FH136" i="53"/>
  <c r="FJ136" i="53" s="1"/>
  <c r="FL136" i="53" s="1"/>
  <c r="FH141" i="53"/>
  <c r="FH158" i="53"/>
  <c r="FJ158" i="53" s="1"/>
  <c r="FL158" i="53" s="1"/>
  <c r="FH168" i="53"/>
  <c r="FJ168" i="53" s="1"/>
  <c r="FL168" i="53" s="1"/>
  <c r="FH171" i="53"/>
  <c r="FJ171" i="53" s="1"/>
  <c r="FL171" i="53" s="1"/>
  <c r="FH179" i="53"/>
  <c r="FJ179" i="53" s="1"/>
  <c r="FL179" i="53" s="1"/>
  <c r="BN63" i="53"/>
  <c r="IE177" i="53"/>
  <c r="HJ54" i="53"/>
  <c r="HE54" i="53"/>
  <c r="HG54" i="53" s="1"/>
  <c r="HI54" i="53" s="1"/>
  <c r="HE78" i="53"/>
  <c r="HG78" i="53" s="1"/>
  <c r="HI78" i="53" s="1"/>
  <c r="HJ78" i="53"/>
  <c r="HE70" i="53"/>
  <c r="HG70" i="53" s="1"/>
  <c r="HI70" i="53" s="1"/>
  <c r="HJ70" i="53"/>
  <c r="HJ82" i="53"/>
  <c r="HE82" i="53"/>
  <c r="HG82" i="53" s="1"/>
  <c r="HI82" i="53" s="1"/>
  <c r="HE90" i="53"/>
  <c r="HG90" i="53" s="1"/>
  <c r="HI90" i="53" s="1"/>
  <c r="HJ90" i="53"/>
  <c r="HE105" i="53"/>
  <c r="HG105" i="53" s="1"/>
  <c r="HI105" i="53" s="1"/>
  <c r="HJ105" i="53"/>
  <c r="HE110" i="53"/>
  <c r="HG110" i="53" s="1"/>
  <c r="HI110" i="53" s="1"/>
  <c r="HJ110" i="53"/>
  <c r="HE118" i="53"/>
  <c r="HG118" i="53" s="1"/>
  <c r="HI118" i="53" s="1"/>
  <c r="HJ118" i="53"/>
  <c r="HE135" i="53"/>
  <c r="HG135" i="53" s="1"/>
  <c r="HI135" i="53" s="1"/>
  <c r="HJ135" i="53"/>
  <c r="HE148" i="53"/>
  <c r="HG148" i="53" s="1"/>
  <c r="HI148" i="53" s="1"/>
  <c r="HJ148" i="53"/>
  <c r="HJ154" i="53"/>
  <c r="HE154" i="53"/>
  <c r="HG154" i="53" s="1"/>
  <c r="HI154" i="53" s="1"/>
  <c r="HJ161" i="53"/>
  <c r="HE161" i="53"/>
  <c r="HG161" i="53" s="1"/>
  <c r="HI161" i="53" s="1"/>
  <c r="HJ168" i="53"/>
  <c r="HE168" i="53"/>
  <c r="HG168" i="53" s="1"/>
  <c r="HI168" i="53" s="1"/>
  <c r="HE172" i="53"/>
  <c r="HG172" i="53" s="1"/>
  <c r="HI172" i="53" s="1"/>
  <c r="HJ172" i="53"/>
  <c r="BM183" i="53"/>
  <c r="DJ56" i="53"/>
  <c r="DL56" i="53" s="1"/>
  <c r="DJ65" i="53"/>
  <c r="DL65" i="53" s="1"/>
  <c r="DJ71" i="53"/>
  <c r="DL71" i="53" s="1"/>
  <c r="DJ79" i="53"/>
  <c r="DJ88" i="53"/>
  <c r="DL88" i="53" s="1"/>
  <c r="DJ93" i="53"/>
  <c r="DL93" i="53" s="1"/>
  <c r="DJ105" i="53"/>
  <c r="DL105" i="53" s="1"/>
  <c r="DK110" i="53"/>
  <c r="DJ110" i="53"/>
  <c r="DL110" i="53" s="1"/>
  <c r="DJ118" i="53"/>
  <c r="DL118" i="53" s="1"/>
  <c r="DJ127" i="53"/>
  <c r="DL127" i="53" s="1"/>
  <c r="DJ137" i="53"/>
  <c r="DL137" i="53" s="1"/>
  <c r="DJ145" i="53"/>
  <c r="DL145" i="53" s="1"/>
  <c r="DJ152" i="53"/>
  <c r="DL152" i="53" s="1"/>
  <c r="DJ160" i="53"/>
  <c r="DL160" i="53" s="1"/>
  <c r="AO99" i="53"/>
  <c r="AT99" i="53"/>
  <c r="AO119" i="53"/>
  <c r="AQ119" i="53" s="1"/>
  <c r="AS119" i="53" s="1"/>
  <c r="AT119" i="53"/>
  <c r="GK123" i="53"/>
  <c r="GF123" i="53"/>
  <c r="GH123" i="53" s="1"/>
  <c r="GJ123" i="53" s="1"/>
  <c r="AO148" i="53"/>
  <c r="AQ148" i="53" s="1"/>
  <c r="AS148" i="53" s="1"/>
  <c r="AT148" i="53"/>
  <c r="IC182" i="53"/>
  <c r="ID49" i="53"/>
  <c r="II49" i="53"/>
  <c r="GF50" i="53"/>
  <c r="GH50" i="53" s="1"/>
  <c r="GJ50" i="53" s="1"/>
  <c r="GK50" i="53"/>
  <c r="GK104" i="53"/>
  <c r="GF104" i="53"/>
  <c r="GH104" i="53" s="1"/>
  <c r="GJ104" i="53" s="1"/>
  <c r="GK114" i="53"/>
  <c r="GF114" i="53"/>
  <c r="GH114" i="53" s="1"/>
  <c r="GJ114" i="53" s="1"/>
  <c r="GK127" i="53"/>
  <c r="GF127" i="53"/>
  <c r="GH127" i="53" s="1"/>
  <c r="GJ127" i="53" s="1"/>
  <c r="GK139" i="53"/>
  <c r="GF139" i="53"/>
  <c r="GH139" i="53" s="1"/>
  <c r="GJ139" i="53" s="1"/>
  <c r="GK155" i="53"/>
  <c r="GF155" i="53"/>
  <c r="GH155" i="53" s="1"/>
  <c r="GJ155" i="53" s="1"/>
  <c r="AO62" i="53"/>
  <c r="AQ62" i="53" s="1"/>
  <c r="AS62" i="53" s="1"/>
  <c r="AT62" i="53"/>
  <c r="AO54" i="53"/>
  <c r="AQ54" i="53" s="1"/>
  <c r="AS54" i="53" s="1"/>
  <c r="AT54" i="53"/>
  <c r="AO71" i="53"/>
  <c r="AT71" i="53"/>
  <c r="AO66" i="53"/>
  <c r="AQ66" i="53" s="1"/>
  <c r="AS66" i="53" s="1"/>
  <c r="AT66" i="53"/>
  <c r="AO82" i="53"/>
  <c r="AQ82" i="53" s="1"/>
  <c r="AS82" i="53" s="1"/>
  <c r="AT82" i="53"/>
  <c r="AO104" i="53"/>
  <c r="AQ104" i="53" s="1"/>
  <c r="AS104" i="53" s="1"/>
  <c r="AT104" i="53"/>
  <c r="AO135" i="53"/>
  <c r="AT135" i="53"/>
  <c r="AO146" i="53"/>
  <c r="AQ146" i="53" s="1"/>
  <c r="AS146" i="53" s="1"/>
  <c r="AT146" i="53"/>
  <c r="AO154" i="53"/>
  <c r="AQ154" i="53" s="1"/>
  <c r="AS154" i="53" s="1"/>
  <c r="AT154" i="53"/>
  <c r="AO161" i="53"/>
  <c r="AQ161" i="53" s="1"/>
  <c r="AS161" i="53" s="1"/>
  <c r="AT161" i="53"/>
  <c r="IE163" i="53"/>
  <c r="BO142" i="53"/>
  <c r="IE155" i="53"/>
  <c r="AP53" i="53" l="1"/>
  <c r="FI121" i="53"/>
  <c r="FI177" i="53"/>
  <c r="FI70" i="53"/>
  <c r="DK142" i="53"/>
  <c r="DK139" i="53"/>
  <c r="DK146" i="53"/>
  <c r="BO78" i="53"/>
  <c r="FI169" i="53"/>
  <c r="FI112" i="53"/>
  <c r="FI59" i="53"/>
  <c r="AP162" i="53"/>
  <c r="JD114" i="53"/>
  <c r="FI165" i="53"/>
  <c r="FI113" i="53"/>
  <c r="FI111" i="53"/>
  <c r="FI58" i="53"/>
  <c r="JD80" i="53"/>
  <c r="DK140" i="53"/>
  <c r="DK102" i="53"/>
  <c r="BO164" i="53"/>
  <c r="AP54" i="53"/>
  <c r="FI78" i="53"/>
  <c r="DK124" i="53"/>
  <c r="FI93" i="53"/>
  <c r="DK130" i="53"/>
  <c r="DK83" i="53"/>
  <c r="AP158" i="53"/>
  <c r="IT13" i="53"/>
  <c r="IQ15" i="53"/>
  <c r="JD98" i="53"/>
  <c r="JD124" i="53"/>
  <c r="JD70" i="53"/>
  <c r="JD86" i="53"/>
  <c r="JD135" i="53"/>
  <c r="JD63" i="53"/>
  <c r="JD55" i="53"/>
  <c r="JD99" i="53"/>
  <c r="JD129" i="53"/>
  <c r="JD121" i="53"/>
  <c r="JD123" i="53"/>
  <c r="JD117" i="53"/>
  <c r="JD152" i="53"/>
  <c r="JD54" i="53"/>
  <c r="FI118" i="53"/>
  <c r="FI105" i="53"/>
  <c r="AP72" i="53"/>
  <c r="BO130" i="53"/>
  <c r="BO64" i="53"/>
  <c r="AP116" i="53"/>
  <c r="JD65" i="53"/>
  <c r="DK145" i="53"/>
  <c r="DK55" i="53"/>
  <c r="AP125" i="53"/>
  <c r="DK82" i="53"/>
  <c r="IF133" i="53"/>
  <c r="IE133" i="53"/>
  <c r="DK93" i="53"/>
  <c r="FI168" i="53"/>
  <c r="FI50" i="53"/>
  <c r="FI103" i="53"/>
  <c r="DK157" i="53"/>
  <c r="DK164" i="53"/>
  <c r="FI137" i="53"/>
  <c r="AP77" i="53"/>
  <c r="BO100" i="53"/>
  <c r="BO141" i="53"/>
  <c r="AP86" i="53"/>
  <c r="JD133" i="53"/>
  <c r="JD95" i="53"/>
  <c r="JD64" i="53"/>
  <c r="AP82" i="53"/>
  <c r="DK127" i="53"/>
  <c r="DK78" i="53"/>
  <c r="BO76" i="53"/>
  <c r="AP64" i="53"/>
  <c r="AP108" i="53"/>
  <c r="AP165" i="53"/>
  <c r="DK107" i="53"/>
  <c r="FI82" i="53"/>
  <c r="BO120" i="53"/>
  <c r="BO163" i="53"/>
  <c r="AP73" i="53"/>
  <c r="AP149" i="53"/>
  <c r="JD77" i="53"/>
  <c r="FI61" i="53"/>
  <c r="AP88" i="53"/>
  <c r="DK74" i="53"/>
  <c r="JD153" i="53"/>
  <c r="JD150" i="53"/>
  <c r="JD170" i="53"/>
  <c r="JD134" i="53"/>
  <c r="AP81" i="53"/>
  <c r="FI94" i="53"/>
  <c r="FI55" i="53"/>
  <c r="BO86" i="53"/>
  <c r="AP55" i="53"/>
  <c r="DK111" i="53"/>
  <c r="BO118" i="53"/>
  <c r="AP84" i="53"/>
  <c r="BO82" i="53"/>
  <c r="BO114" i="53"/>
  <c r="AP151" i="53"/>
  <c r="JD161" i="53"/>
  <c r="JD87" i="53"/>
  <c r="JD100" i="53"/>
  <c r="JD96" i="53"/>
  <c r="JD53" i="53"/>
  <c r="JD137" i="53"/>
  <c r="JD78" i="53"/>
  <c r="JD178" i="53"/>
  <c r="JD72" i="53"/>
  <c r="JD59" i="53"/>
  <c r="JD109" i="53"/>
  <c r="JD52" i="53"/>
  <c r="JD76" i="53"/>
  <c r="JD85" i="53"/>
  <c r="JD140" i="53"/>
  <c r="JD102" i="53"/>
  <c r="JD84" i="53"/>
  <c r="JD160" i="53"/>
  <c r="JD172" i="53"/>
  <c r="JD148" i="53"/>
  <c r="JD162" i="53"/>
  <c r="JD122" i="53"/>
  <c r="JD125" i="53"/>
  <c r="JD106" i="53"/>
  <c r="JD107" i="53"/>
  <c r="JD157" i="53"/>
  <c r="JD58" i="53"/>
  <c r="JD66" i="53"/>
  <c r="JD120" i="53"/>
  <c r="JD131" i="53"/>
  <c r="JD179" i="53"/>
  <c r="JD180" i="53"/>
  <c r="JD73" i="53"/>
  <c r="JD105" i="53"/>
  <c r="DK160" i="53"/>
  <c r="DK118" i="53"/>
  <c r="FI81" i="53"/>
  <c r="AP61" i="53"/>
  <c r="DK87" i="53"/>
  <c r="FI162" i="53"/>
  <c r="FI71" i="53"/>
  <c r="DK131" i="53"/>
  <c r="DK77" i="53"/>
  <c r="FI116" i="53"/>
  <c r="FI174" i="53"/>
  <c r="DK100" i="53"/>
  <c r="FI145" i="53"/>
  <c r="FI100" i="53"/>
  <c r="AP80" i="53"/>
  <c r="FI75" i="53"/>
  <c r="BO115" i="53"/>
  <c r="DK101" i="53"/>
  <c r="DK161" i="53"/>
  <c r="DK119" i="53"/>
  <c r="FI152" i="53"/>
  <c r="AP147" i="53"/>
  <c r="FI178" i="53"/>
  <c r="BO96" i="53"/>
  <c r="BO121" i="53"/>
  <c r="JD97" i="53"/>
  <c r="JD62" i="53"/>
  <c r="JD110" i="53"/>
  <c r="JD136" i="53"/>
  <c r="JD93" i="53"/>
  <c r="JD61" i="53"/>
  <c r="JD151" i="53"/>
  <c r="JD139" i="53"/>
  <c r="JD154" i="53"/>
  <c r="JD118" i="53"/>
  <c r="JD79" i="53"/>
  <c r="JD145" i="53"/>
  <c r="JD141" i="53"/>
  <c r="JD164" i="53"/>
  <c r="JD158" i="53"/>
  <c r="JD115" i="53"/>
  <c r="JD111" i="53"/>
  <c r="JD176" i="53"/>
  <c r="JD143" i="53"/>
  <c r="JD138" i="53"/>
  <c r="JD119" i="53"/>
  <c r="FI123" i="53"/>
  <c r="AP144" i="53"/>
  <c r="AP103" i="53"/>
  <c r="AP70" i="53"/>
  <c r="AP159" i="53"/>
  <c r="AP126" i="53"/>
  <c r="DK116" i="53"/>
  <c r="DK150" i="53"/>
  <c r="DK115" i="53"/>
  <c r="FI101" i="53"/>
  <c r="FI62" i="53"/>
  <c r="AP83" i="53"/>
  <c r="AP78" i="53"/>
  <c r="DK52" i="53"/>
  <c r="FI54" i="53"/>
  <c r="DK113" i="53"/>
  <c r="FI110" i="53"/>
  <c r="FI60" i="53"/>
  <c r="BO117" i="53"/>
  <c r="AP87" i="53"/>
  <c r="DK120" i="53"/>
  <c r="DK104" i="53"/>
  <c r="FI91" i="53"/>
  <c r="AP105" i="53"/>
  <c r="FI98" i="53"/>
  <c r="AP118" i="53"/>
  <c r="AP117" i="53"/>
  <c r="JD94" i="53"/>
  <c r="JD51" i="53"/>
  <c r="JD155" i="53"/>
  <c r="JD90" i="53"/>
  <c r="JD169" i="53"/>
  <c r="JD91" i="53"/>
  <c r="JD83" i="53"/>
  <c r="JD116" i="53"/>
  <c r="JD82" i="53"/>
  <c r="JD71" i="53"/>
  <c r="JD165" i="53"/>
  <c r="AP146" i="53"/>
  <c r="AP119" i="53"/>
  <c r="DK137" i="53"/>
  <c r="DK105" i="53"/>
  <c r="DK65" i="53"/>
  <c r="AP160" i="53"/>
  <c r="AP124" i="53"/>
  <c r="DK123" i="53"/>
  <c r="DK70" i="53"/>
  <c r="FI135" i="53"/>
  <c r="AP52" i="53"/>
  <c r="FI95" i="53"/>
  <c r="DK61" i="53"/>
  <c r="DK109" i="53"/>
  <c r="DK75" i="53"/>
  <c r="FI76" i="53"/>
  <c r="DK108" i="53"/>
  <c r="FI131" i="53"/>
  <c r="FI92" i="53"/>
  <c r="AP164" i="53"/>
  <c r="DK73" i="53"/>
  <c r="FI120" i="53"/>
  <c r="BO98" i="53"/>
  <c r="BO62" i="53"/>
  <c r="DK138" i="53"/>
  <c r="DK106" i="53"/>
  <c r="DK66" i="53"/>
  <c r="FI51" i="53"/>
  <c r="AP143" i="53"/>
  <c r="BO92" i="53"/>
  <c r="BO94" i="53"/>
  <c r="FI66" i="53"/>
  <c r="JD112" i="53"/>
  <c r="JD144" i="53"/>
  <c r="JD126" i="53"/>
  <c r="JD171" i="53"/>
  <c r="JD60" i="53"/>
  <c r="JD50" i="53"/>
  <c r="JD156" i="53"/>
  <c r="JD128" i="53"/>
  <c r="JD74" i="53"/>
  <c r="JD159" i="53"/>
  <c r="JD147" i="53"/>
  <c r="JD146" i="53"/>
  <c r="JD88" i="53"/>
  <c r="JD168" i="53"/>
  <c r="JD175" i="53"/>
  <c r="JD113" i="53"/>
  <c r="JD68" i="53"/>
  <c r="JD174" i="53"/>
  <c r="JD132" i="53"/>
  <c r="JD127" i="53"/>
  <c r="JD130" i="53"/>
  <c r="JC49" i="53"/>
  <c r="JD108" i="53"/>
  <c r="AP161" i="53"/>
  <c r="AP66" i="53"/>
  <c r="FI179" i="53"/>
  <c r="FI129" i="53"/>
  <c r="FI89" i="53"/>
  <c r="BO119" i="53"/>
  <c r="DK165" i="53"/>
  <c r="FI128" i="53"/>
  <c r="FI88" i="53"/>
  <c r="DK135" i="53"/>
  <c r="AP163" i="53"/>
  <c r="DK134" i="53"/>
  <c r="FI77" i="53"/>
  <c r="BO116" i="53"/>
  <c r="AP50" i="53"/>
  <c r="AP56" i="53"/>
  <c r="JD92" i="53"/>
  <c r="JD81" i="53"/>
  <c r="JD69" i="53"/>
  <c r="JD89" i="53"/>
  <c r="JD75" i="53"/>
  <c r="JD57" i="53"/>
  <c r="DK128" i="53"/>
  <c r="DK94" i="53"/>
  <c r="AP79" i="53"/>
  <c r="JD181" i="53"/>
  <c r="JD163" i="53"/>
  <c r="JD104" i="53"/>
  <c r="JD101" i="53"/>
  <c r="JD142" i="53"/>
  <c r="JD177" i="53"/>
  <c r="JD103" i="53"/>
  <c r="JD167" i="53"/>
  <c r="JD67" i="53"/>
  <c r="JD149" i="53"/>
  <c r="JD166" i="53"/>
  <c r="JD56" i="53"/>
  <c r="JD173" i="53"/>
  <c r="AP62" i="53"/>
  <c r="FJ141" i="53"/>
  <c r="FL141" i="53" s="1"/>
  <c r="FI141" i="53"/>
  <c r="FI72" i="53"/>
  <c r="AP152" i="53"/>
  <c r="FM135" i="53"/>
  <c r="FN135" i="53" s="1"/>
  <c r="FM103" i="53"/>
  <c r="FN103" i="53" s="1"/>
  <c r="AU64" i="53"/>
  <c r="AV64" i="53" s="1"/>
  <c r="AW64" i="53" s="1"/>
  <c r="DL99" i="53"/>
  <c r="DK99" i="53"/>
  <c r="FJ102" i="53"/>
  <c r="FL102" i="53" s="1"/>
  <c r="FI102" i="53"/>
  <c r="AU154" i="53"/>
  <c r="AV154" i="53" s="1"/>
  <c r="AW154" i="53" s="1"/>
  <c r="AU104" i="53"/>
  <c r="AV104" i="53" s="1"/>
  <c r="AW104" i="53" s="1"/>
  <c r="FM136" i="53"/>
  <c r="FN136" i="53" s="1"/>
  <c r="FM104" i="53"/>
  <c r="FN104" i="53" s="1"/>
  <c r="FM72" i="53"/>
  <c r="FN72" i="53" s="1"/>
  <c r="AU152" i="53"/>
  <c r="AV152" i="53" s="1"/>
  <c r="AW152" i="53" s="1"/>
  <c r="AU113" i="53"/>
  <c r="AV113" i="53" s="1"/>
  <c r="AW113" i="53" s="1"/>
  <c r="DL103" i="53"/>
  <c r="DK103" i="53"/>
  <c r="FM167" i="53"/>
  <c r="FN167" i="53" s="1"/>
  <c r="FO167" i="53" s="1"/>
  <c r="FJ149" i="53"/>
  <c r="FL149" i="53" s="1"/>
  <c r="FI149" i="53"/>
  <c r="AP154" i="53"/>
  <c r="AP104" i="53"/>
  <c r="AQ71" i="53"/>
  <c r="AS71" i="53" s="1"/>
  <c r="AP71" i="53"/>
  <c r="DK56" i="53"/>
  <c r="FM171" i="53"/>
  <c r="FN171" i="53" s="1"/>
  <c r="FO171" i="53" s="1"/>
  <c r="FI136" i="53"/>
  <c r="FI104" i="53"/>
  <c r="AP113" i="53"/>
  <c r="AQ65" i="53"/>
  <c r="AS65" i="53" s="1"/>
  <c r="AP65" i="53"/>
  <c r="DK144" i="53"/>
  <c r="BP49" i="53"/>
  <c r="FI167" i="53"/>
  <c r="FJ96" i="53"/>
  <c r="FL96" i="53" s="1"/>
  <c r="FI96" i="53"/>
  <c r="FM57" i="53"/>
  <c r="FN57" i="53" s="1"/>
  <c r="DL86" i="53"/>
  <c r="DK86" i="53"/>
  <c r="AP148" i="53"/>
  <c r="AQ99" i="53"/>
  <c r="AS99" i="53" s="1"/>
  <c r="AP99" i="53"/>
  <c r="DK152" i="53"/>
  <c r="DK88" i="53"/>
  <c r="FI171" i="53"/>
  <c r="FJ97" i="53"/>
  <c r="FL97" i="53" s="1"/>
  <c r="FI97" i="53"/>
  <c r="DL136" i="53"/>
  <c r="DK136" i="53"/>
  <c r="DK92" i="53"/>
  <c r="DK64" i="53"/>
  <c r="BO49" i="53"/>
  <c r="FM88" i="53"/>
  <c r="FN88" i="53" s="1"/>
  <c r="FI57" i="53"/>
  <c r="FJ134" i="53"/>
  <c r="FL134" i="53" s="1"/>
  <c r="FI134" i="53"/>
  <c r="FJ87" i="53"/>
  <c r="FL87" i="53" s="1"/>
  <c r="FI87" i="53"/>
  <c r="AU82" i="53"/>
  <c r="AV82" i="53" s="1"/>
  <c r="AW82" i="53" s="1"/>
  <c r="AU54" i="53"/>
  <c r="AV54" i="53" s="1"/>
  <c r="AW54" i="53" s="1"/>
  <c r="HR12" i="53"/>
  <c r="HR13" i="53"/>
  <c r="AU148" i="53"/>
  <c r="AV148" i="53" s="1"/>
  <c r="AW148" i="53" s="1"/>
  <c r="DL79" i="53"/>
  <c r="DK79" i="53"/>
  <c r="FM89" i="53"/>
  <c r="FN89" i="53" s="1"/>
  <c r="FM50" i="53"/>
  <c r="FN50" i="53" s="1"/>
  <c r="AU103" i="53"/>
  <c r="AV103" i="53" s="1"/>
  <c r="AW103" i="53" s="1"/>
  <c r="AU70" i="53"/>
  <c r="AV70" i="53" s="1"/>
  <c r="AW70" i="53" s="1"/>
  <c r="DK133" i="53"/>
  <c r="FI117" i="53"/>
  <c r="AQ145" i="53"/>
  <c r="AS145" i="53" s="1"/>
  <c r="AP145" i="53"/>
  <c r="II182" i="53"/>
  <c r="IJ49" i="53" s="1"/>
  <c r="BP63" i="53"/>
  <c r="BO63" i="53"/>
  <c r="FM160" i="53"/>
  <c r="FN160" i="53" s="1"/>
  <c r="FM117" i="53"/>
  <c r="FN117" i="53" s="1"/>
  <c r="FJ79" i="53"/>
  <c r="FL79" i="53" s="1"/>
  <c r="FI79" i="53"/>
  <c r="DL69" i="53"/>
  <c r="DK69" i="53"/>
  <c r="ID182" i="53"/>
  <c r="IF183" i="53" s="1"/>
  <c r="IF49" i="53"/>
  <c r="IE49" i="53"/>
  <c r="DK71" i="53"/>
  <c r="FM158" i="53"/>
  <c r="FN158" i="53" s="1"/>
  <c r="FM118" i="53"/>
  <c r="FN118" i="53" s="1"/>
  <c r="AU160" i="53"/>
  <c r="AV160" i="53" s="1"/>
  <c r="AW160" i="53" s="1"/>
  <c r="DK159" i="53"/>
  <c r="DL117" i="53"/>
  <c r="DK117" i="53"/>
  <c r="FI160" i="53"/>
  <c r="AU133" i="53"/>
  <c r="AV133" i="53" s="1"/>
  <c r="AW133" i="53" s="1"/>
  <c r="AQ102" i="53"/>
  <c r="AS102" i="53" s="1"/>
  <c r="AP102" i="53"/>
  <c r="AU134" i="53"/>
  <c r="AV134" i="53" s="1"/>
  <c r="AW134" i="53" s="1"/>
  <c r="AU161" i="53"/>
  <c r="AV161" i="53" s="1"/>
  <c r="AW161" i="53" s="1"/>
  <c r="AQ135" i="53"/>
  <c r="AS135" i="53" s="1"/>
  <c r="AP135" i="53"/>
  <c r="AU62" i="53"/>
  <c r="AV62" i="53" s="1"/>
  <c r="AW62" i="53" s="1"/>
  <c r="FI158" i="53"/>
  <c r="AU53" i="53"/>
  <c r="AV53" i="53" s="1"/>
  <c r="AW53" i="53" s="1"/>
  <c r="DK59" i="53"/>
  <c r="FJ140" i="53"/>
  <c r="FL140" i="53" s="1"/>
  <c r="FI140" i="53"/>
  <c r="FM71" i="53"/>
  <c r="FN71" i="53" s="1"/>
  <c r="AP133" i="53"/>
  <c r="AP134" i="53"/>
  <c r="DL151" i="53"/>
  <c r="DK151" i="53"/>
  <c r="DL54" i="53"/>
  <c r="DK54" i="53"/>
  <c r="EK182" i="53"/>
  <c r="AU66" i="53"/>
  <c r="AV66" i="53" s="1"/>
  <c r="AW66" i="53" s="1"/>
  <c r="AU119" i="53"/>
  <c r="AV119" i="53" s="1"/>
  <c r="AW119" i="53" s="1"/>
  <c r="FM179" i="53"/>
  <c r="FN179" i="53" s="1"/>
  <c r="FO179" i="53" s="1"/>
  <c r="FM123" i="53"/>
  <c r="FN123" i="53" s="1"/>
  <c r="FM81" i="53"/>
  <c r="FN81" i="53" s="1"/>
  <c r="AU124" i="53"/>
  <c r="AV124" i="53" s="1"/>
  <c r="AW124" i="53" s="1"/>
  <c r="AU81" i="53"/>
  <c r="AV81" i="53" s="1"/>
  <c r="AW81" i="53" s="1"/>
  <c r="FM162" i="53"/>
  <c r="FN162" i="53" s="1"/>
  <c r="FM128" i="53"/>
  <c r="FN128" i="53" s="1"/>
  <c r="FM64" i="53"/>
  <c r="FN64" i="53" s="1"/>
  <c r="AU159" i="53"/>
  <c r="AV159" i="53" s="1"/>
  <c r="AW159" i="53" s="1"/>
  <c r="AU126" i="53"/>
  <c r="AV126" i="53" s="1"/>
  <c r="AW126" i="53" s="1"/>
  <c r="DK158" i="53"/>
  <c r="DK91" i="53"/>
  <c r="DK63" i="53"/>
  <c r="FM177" i="53"/>
  <c r="FN177" i="53" s="1"/>
  <c r="FO177" i="53" s="1"/>
  <c r="FI151" i="53"/>
  <c r="FI125" i="53"/>
  <c r="FM78" i="53"/>
  <c r="FN78" i="53" s="1"/>
  <c r="AU125" i="53"/>
  <c r="AV125" i="53" s="1"/>
  <c r="AW125" i="53" s="1"/>
  <c r="AU163" i="53"/>
  <c r="AV163" i="53" s="1"/>
  <c r="AW163" i="53" s="1"/>
  <c r="DK76" i="53"/>
  <c r="GF182" i="53"/>
  <c r="GH183" i="53" s="1"/>
  <c r="GH49" i="53"/>
  <c r="FM147" i="53"/>
  <c r="FN147" i="53" s="1"/>
  <c r="FI115" i="53"/>
  <c r="FI86" i="53"/>
  <c r="FM55" i="53"/>
  <c r="FN55" i="53" s="1"/>
  <c r="AP139" i="53"/>
  <c r="AU108" i="53"/>
  <c r="AV108" i="53" s="1"/>
  <c r="AW108" i="53" s="1"/>
  <c r="AU78" i="53"/>
  <c r="AV78" i="53" s="1"/>
  <c r="AW78" i="53" s="1"/>
  <c r="DK149" i="53"/>
  <c r="DK114" i="53"/>
  <c r="FI164" i="53"/>
  <c r="FM132" i="53"/>
  <c r="FN132" i="53" s="1"/>
  <c r="FM100" i="53"/>
  <c r="FN100" i="53" s="1"/>
  <c r="FI69" i="53"/>
  <c r="AP157" i="53"/>
  <c r="AP123" i="53"/>
  <c r="AP57" i="53"/>
  <c r="DK155" i="53"/>
  <c r="DK122" i="53"/>
  <c r="DK58" i="53"/>
  <c r="FI144" i="53"/>
  <c r="FM113" i="53"/>
  <c r="FN113" i="53" s="1"/>
  <c r="FM84" i="53"/>
  <c r="FN84" i="53" s="1"/>
  <c r="AU164" i="53"/>
  <c r="AV164" i="53" s="1"/>
  <c r="AW164" i="53" s="1"/>
  <c r="AP128" i="53"/>
  <c r="AU56" i="53"/>
  <c r="AV56" i="53" s="1"/>
  <c r="AW56" i="53" s="1"/>
  <c r="DK162" i="53"/>
  <c r="DK129" i="53"/>
  <c r="DK95" i="53"/>
  <c r="DK67" i="53"/>
  <c r="BO59" i="53"/>
  <c r="FI153" i="53"/>
  <c r="FM120" i="53"/>
  <c r="FN120" i="53" s="1"/>
  <c r="FM91" i="53"/>
  <c r="FN91" i="53" s="1"/>
  <c r="FI52" i="53"/>
  <c r="AP136" i="53"/>
  <c r="AU55" i="53"/>
  <c r="AV55" i="53" s="1"/>
  <c r="AW55" i="53" s="1"/>
  <c r="DK81" i="53"/>
  <c r="DI182" i="53"/>
  <c r="DJ49" i="53"/>
  <c r="FI173" i="53"/>
  <c r="FM137" i="53"/>
  <c r="FN137" i="53" s="1"/>
  <c r="FM105" i="53"/>
  <c r="FN105" i="53" s="1"/>
  <c r="FI73" i="53"/>
  <c r="BO165" i="53"/>
  <c r="AP121" i="53"/>
  <c r="AU72" i="53"/>
  <c r="AV72" i="53" s="1"/>
  <c r="AW72" i="53" s="1"/>
  <c r="FN178" i="53"/>
  <c r="FO178" i="53" s="1"/>
  <c r="FM178" i="53"/>
  <c r="BO84" i="53"/>
  <c r="BO79" i="53"/>
  <c r="AU118" i="53"/>
  <c r="AV118" i="53" s="1"/>
  <c r="AW118" i="53" s="1"/>
  <c r="AU73" i="53"/>
  <c r="AV73" i="53" s="1"/>
  <c r="AW73" i="53" s="1"/>
  <c r="AU51" i="53"/>
  <c r="AV51" i="53" s="1"/>
  <c r="AW51" i="53" s="1"/>
  <c r="FM115" i="53"/>
  <c r="FN115" i="53" s="1"/>
  <c r="FM86" i="53"/>
  <c r="FN86" i="53" s="1"/>
  <c r="AU59" i="53"/>
  <c r="AV59" i="53" s="1"/>
  <c r="AW59" i="53" s="1"/>
  <c r="AU97" i="53"/>
  <c r="AV97" i="53" s="1"/>
  <c r="AW97" i="53" s="1"/>
  <c r="DX13" i="53"/>
  <c r="DX12" i="53"/>
  <c r="FM164" i="53"/>
  <c r="FN164" i="53" s="1"/>
  <c r="FM69" i="53"/>
  <c r="FN69" i="53" s="1"/>
  <c r="AU123" i="53"/>
  <c r="AV123" i="53" s="1"/>
  <c r="AW123" i="53" s="1"/>
  <c r="AU68" i="53"/>
  <c r="AV68" i="53" s="1"/>
  <c r="AW68" i="53" s="1"/>
  <c r="AN182" i="53"/>
  <c r="AO49" i="53"/>
  <c r="AT49" i="53"/>
  <c r="AT182" i="53" s="1"/>
  <c r="HD182" i="53"/>
  <c r="HE183" i="53" s="1"/>
  <c r="HJ49" i="53"/>
  <c r="HE49" i="53"/>
  <c r="FM166" i="53"/>
  <c r="FN166" i="53" s="1"/>
  <c r="FO166" i="53" s="1"/>
  <c r="FM139" i="53"/>
  <c r="FN139" i="53" s="1"/>
  <c r="FM107" i="53"/>
  <c r="FN107" i="53" s="1"/>
  <c r="AU137" i="53"/>
  <c r="AV137" i="53" s="1"/>
  <c r="AW137" i="53" s="1"/>
  <c r="FM143" i="53"/>
  <c r="FN143" i="53" s="1"/>
  <c r="FM83" i="53"/>
  <c r="FN83" i="53" s="1"/>
  <c r="FM173" i="53"/>
  <c r="FN173" i="53" s="1"/>
  <c r="FO173" i="53" s="1"/>
  <c r="FM73" i="53"/>
  <c r="FN73" i="53" s="1"/>
  <c r="AU92" i="53"/>
  <c r="AV92" i="53" s="1"/>
  <c r="AW92" i="53" s="1"/>
  <c r="AU114" i="53"/>
  <c r="AV114" i="53" s="1"/>
  <c r="AW114" i="53" s="1"/>
  <c r="AU96" i="53"/>
  <c r="AV96" i="53" s="1"/>
  <c r="AW96" i="53" s="1"/>
  <c r="AU75" i="53"/>
  <c r="AV75" i="53" s="1"/>
  <c r="AW75" i="53" s="1"/>
  <c r="BO97" i="53"/>
  <c r="FM68" i="53"/>
  <c r="FN68" i="53" s="1"/>
  <c r="FM165" i="53"/>
  <c r="FN165" i="53" s="1"/>
  <c r="FM70" i="53"/>
  <c r="FN70" i="53" s="1"/>
  <c r="AU140" i="53"/>
  <c r="AV140" i="53" s="1"/>
  <c r="AW140" i="53" s="1"/>
  <c r="AP51" i="53"/>
  <c r="FM180" i="53"/>
  <c r="FN180" i="53" s="1"/>
  <c r="FO180" i="53" s="1"/>
  <c r="FM150" i="53"/>
  <c r="FN150" i="53" s="1"/>
  <c r="FM109" i="53"/>
  <c r="FN109" i="53" s="1"/>
  <c r="AU131" i="53"/>
  <c r="AV131" i="53" s="1"/>
  <c r="AW131" i="53" s="1"/>
  <c r="AP59" i="53"/>
  <c r="BO65" i="53"/>
  <c r="AP97" i="53"/>
  <c r="FM155" i="53"/>
  <c r="FN155" i="53" s="1"/>
  <c r="FM124" i="53"/>
  <c r="FN124" i="53" s="1"/>
  <c r="AV138" i="53"/>
  <c r="AW138" i="53" s="1"/>
  <c r="AU138" i="53"/>
  <c r="AP68" i="53"/>
  <c r="DK148" i="53"/>
  <c r="DK51" i="53"/>
  <c r="FI166" i="53"/>
  <c r="FI139" i="53"/>
  <c r="FI107" i="53"/>
  <c r="FN75" i="53"/>
  <c r="FM75" i="53"/>
  <c r="AP137" i="53"/>
  <c r="AU106" i="53"/>
  <c r="AV106" i="53" s="1"/>
  <c r="AW106" i="53" s="1"/>
  <c r="DK154" i="53"/>
  <c r="DK62" i="53"/>
  <c r="FM170" i="53"/>
  <c r="FN170" i="53" s="1"/>
  <c r="FO170" i="53" s="1"/>
  <c r="FI143" i="53"/>
  <c r="FM112" i="53"/>
  <c r="FN112" i="53" s="1"/>
  <c r="FI83" i="53"/>
  <c r="AU162" i="53"/>
  <c r="AV162" i="53" s="1"/>
  <c r="AW162" i="53" s="1"/>
  <c r="AU111" i="53"/>
  <c r="AV111" i="53" s="1"/>
  <c r="AW111" i="53" s="1"/>
  <c r="FM159" i="53"/>
  <c r="FN159" i="53" s="1"/>
  <c r="FM148" i="53"/>
  <c r="FN148" i="53" s="1"/>
  <c r="AP92" i="53"/>
  <c r="AU84" i="53"/>
  <c r="AV84" i="53" s="1"/>
  <c r="AW84" i="53" s="1"/>
  <c r="AU147" i="53"/>
  <c r="AV147" i="53" s="1"/>
  <c r="AW147" i="53" s="1"/>
  <c r="AU98" i="53"/>
  <c r="AV98" i="53" s="1"/>
  <c r="AW98" i="53" s="1"/>
  <c r="AP114" i="53"/>
  <c r="AP96" i="53"/>
  <c r="FM67" i="53"/>
  <c r="FN67" i="53" s="1"/>
  <c r="AP75" i="53"/>
  <c r="BO147" i="53"/>
  <c r="AU94" i="53"/>
  <c r="AV94" i="53" s="1"/>
  <c r="AW94" i="53" s="1"/>
  <c r="AU158" i="53"/>
  <c r="AV158" i="53" s="1"/>
  <c r="AW158" i="53" s="1"/>
  <c r="AU110" i="53"/>
  <c r="AV110" i="53" s="1"/>
  <c r="AW110" i="53" s="1"/>
  <c r="FI68" i="53"/>
  <c r="FM157" i="53"/>
  <c r="FN157" i="53" s="1"/>
  <c r="FM127" i="53"/>
  <c r="FN127" i="53" s="1"/>
  <c r="FM63" i="53"/>
  <c r="FN63" i="53" s="1"/>
  <c r="AP140" i="53"/>
  <c r="AU109" i="53"/>
  <c r="AV109" i="53" s="1"/>
  <c r="AW109" i="53" s="1"/>
  <c r="DK98" i="53"/>
  <c r="DK80" i="53"/>
  <c r="FI180" i="53"/>
  <c r="FI150" i="53"/>
  <c r="FI109" i="53"/>
  <c r="FM77" i="53"/>
  <c r="FN77" i="53" s="1"/>
  <c r="AU83" i="53"/>
  <c r="AV83" i="53" s="1"/>
  <c r="AW83" i="53" s="1"/>
  <c r="AP131" i="53"/>
  <c r="AU100" i="53"/>
  <c r="AV100" i="53" s="1"/>
  <c r="AW100" i="53" s="1"/>
  <c r="DK141" i="53"/>
  <c r="FI155" i="53"/>
  <c r="FI124" i="53"/>
  <c r="FM93" i="53"/>
  <c r="FN93" i="53" s="1"/>
  <c r="FM61" i="53"/>
  <c r="FN61" i="53" s="1"/>
  <c r="AP138" i="53"/>
  <c r="AU127" i="53"/>
  <c r="AV127" i="53" s="1"/>
  <c r="AW127" i="53" s="1"/>
  <c r="BN61" i="53"/>
  <c r="BP61" i="53" s="1"/>
  <c r="AU156" i="53"/>
  <c r="AV156" i="53" s="1"/>
  <c r="AW156" i="53" s="1"/>
  <c r="AP106" i="53"/>
  <c r="AU60" i="53"/>
  <c r="AV60" i="53" s="1"/>
  <c r="AW60" i="53" s="1"/>
  <c r="AU87" i="53"/>
  <c r="AV87" i="53" s="1"/>
  <c r="AW87" i="53" s="1"/>
  <c r="FM138" i="53"/>
  <c r="FN138" i="53" s="1"/>
  <c r="FM106" i="53"/>
  <c r="FN106" i="53" s="1"/>
  <c r="AP111" i="53"/>
  <c r="AU58" i="53"/>
  <c r="AV58" i="53" s="1"/>
  <c r="AW58" i="53" s="1"/>
  <c r="DK72" i="53"/>
  <c r="FI159" i="53"/>
  <c r="FI148" i="53"/>
  <c r="FM98" i="53"/>
  <c r="FN98" i="53" s="1"/>
  <c r="FM58" i="53"/>
  <c r="FN58" i="53" s="1"/>
  <c r="AU141" i="53"/>
  <c r="AV141" i="53" s="1"/>
  <c r="AW141" i="53" s="1"/>
  <c r="AP98" i="53"/>
  <c r="AU142" i="53"/>
  <c r="AV142" i="53" s="1"/>
  <c r="AW142" i="53" s="1"/>
  <c r="FI67" i="53"/>
  <c r="AU95" i="53"/>
  <c r="AV95" i="53" s="1"/>
  <c r="AW95" i="53" s="1"/>
  <c r="AP94" i="53"/>
  <c r="BO83" i="53"/>
  <c r="AU86" i="53"/>
  <c r="AV86" i="53" s="1"/>
  <c r="AW86" i="53" s="1"/>
  <c r="AU146" i="53"/>
  <c r="AV146" i="53" s="1"/>
  <c r="AW146" i="53" s="1"/>
  <c r="FM168" i="53"/>
  <c r="FN168" i="53" s="1"/>
  <c r="FO168" i="53" s="1"/>
  <c r="FM129" i="53"/>
  <c r="FN129" i="53" s="1"/>
  <c r="FM65" i="53"/>
  <c r="FN65" i="53" s="1"/>
  <c r="AU144" i="53"/>
  <c r="AV144" i="53" s="1"/>
  <c r="AW144" i="53" s="1"/>
  <c r="AU61" i="53"/>
  <c r="AV61" i="53" s="1"/>
  <c r="AW61" i="53" s="1"/>
  <c r="FM121" i="53"/>
  <c r="FN121" i="53" s="1"/>
  <c r="AP110" i="53"/>
  <c r="AU52" i="53"/>
  <c r="AV52" i="53" s="1"/>
  <c r="AW52" i="53" s="1"/>
  <c r="DK143" i="53"/>
  <c r="DK121" i="53"/>
  <c r="FI157" i="53"/>
  <c r="FI127" i="53"/>
  <c r="FM95" i="53"/>
  <c r="FN95" i="53" s="1"/>
  <c r="FI63" i="53"/>
  <c r="AP109" i="53"/>
  <c r="DK90" i="53"/>
  <c r="FM174" i="53"/>
  <c r="FN174" i="53" s="1"/>
  <c r="FO174" i="53" s="1"/>
  <c r="FI133" i="53"/>
  <c r="FM101" i="53"/>
  <c r="FN101" i="53" s="1"/>
  <c r="FM80" i="53"/>
  <c r="FN80" i="53" s="1"/>
  <c r="BO73" i="53"/>
  <c r="AP100" i="53"/>
  <c r="AU50" i="53"/>
  <c r="AV50" i="53" s="1"/>
  <c r="AW50" i="53" s="1"/>
  <c r="DK132" i="53"/>
  <c r="FI175" i="53"/>
  <c r="FM145" i="53"/>
  <c r="FN145" i="53" s="1"/>
  <c r="FI114" i="53"/>
  <c r="FI85" i="53"/>
  <c r="FM54" i="53"/>
  <c r="FN54" i="53" s="1"/>
  <c r="AU165" i="53"/>
  <c r="AV165" i="53" s="1"/>
  <c r="AW165" i="53" s="1"/>
  <c r="AP127" i="53"/>
  <c r="AU80" i="53"/>
  <c r="AV80" i="53" s="1"/>
  <c r="AW80" i="53" s="1"/>
  <c r="AU88" i="53"/>
  <c r="AV88" i="53" s="1"/>
  <c r="AW88" i="53" s="1"/>
  <c r="FM163" i="53"/>
  <c r="FN163" i="53" s="1"/>
  <c r="FM131" i="53"/>
  <c r="FN131" i="53" s="1"/>
  <c r="FM110" i="53"/>
  <c r="FN110" i="53" s="1"/>
  <c r="FM60" i="53"/>
  <c r="FN60" i="53" s="1"/>
  <c r="AP156" i="53"/>
  <c r="AU122" i="53"/>
  <c r="AV122" i="53" s="1"/>
  <c r="AW122" i="53" s="1"/>
  <c r="AP60" i="53"/>
  <c r="DK147" i="53"/>
  <c r="DK112" i="53"/>
  <c r="DK50" i="53"/>
  <c r="FM169" i="53"/>
  <c r="FN169" i="53" s="1"/>
  <c r="FO169" i="53" s="1"/>
  <c r="FI138" i="53"/>
  <c r="FI106" i="53"/>
  <c r="FM74" i="53"/>
  <c r="FN74" i="53" s="1"/>
  <c r="AU155" i="53"/>
  <c r="AV155" i="53" s="1"/>
  <c r="AW155" i="53" s="1"/>
  <c r="AP58" i="53"/>
  <c r="BO75" i="53"/>
  <c r="FM152" i="53"/>
  <c r="FN152" i="53" s="1"/>
  <c r="FI119" i="53"/>
  <c r="FM90" i="53"/>
  <c r="FN90" i="53" s="1"/>
  <c r="FM51" i="53"/>
  <c r="FN51" i="53" s="1"/>
  <c r="AP85" i="53"/>
  <c r="AP141" i="53"/>
  <c r="AU77" i="53"/>
  <c r="AV77" i="53" s="1"/>
  <c r="AW77" i="53" s="1"/>
  <c r="AU143" i="53"/>
  <c r="AV143" i="53" s="1"/>
  <c r="AW143" i="53" s="1"/>
  <c r="BO158" i="53"/>
  <c r="AP142" i="53"/>
  <c r="AP90" i="53"/>
  <c r="AP89" i="53"/>
  <c r="BO95" i="53"/>
  <c r="AP95" i="53"/>
  <c r="AP150" i="53"/>
  <c r="BO85" i="53"/>
  <c r="BO91" i="53"/>
  <c r="FM56" i="53"/>
  <c r="FN56" i="53" s="1"/>
  <c r="AU132" i="53"/>
  <c r="AV132" i="53" s="1"/>
  <c r="AW132" i="53" s="1"/>
  <c r="FM133" i="53"/>
  <c r="FN133" i="53" s="1"/>
  <c r="AU129" i="53"/>
  <c r="AV129" i="53" s="1"/>
  <c r="AW129" i="53" s="1"/>
  <c r="AU93" i="53"/>
  <c r="AV93" i="53" s="1"/>
  <c r="AW93" i="53" s="1"/>
  <c r="FM175" i="53"/>
  <c r="FN175" i="53" s="1"/>
  <c r="FO175" i="53" s="1"/>
  <c r="FM114" i="53"/>
  <c r="FN114" i="53" s="1"/>
  <c r="FM85" i="53"/>
  <c r="FN85" i="53" s="1"/>
  <c r="AU130" i="53"/>
  <c r="AV130" i="53" s="1"/>
  <c r="AW130" i="53" s="1"/>
  <c r="FM154" i="53"/>
  <c r="FN154" i="53" s="1"/>
  <c r="FM122" i="53"/>
  <c r="FN122" i="53" s="1"/>
  <c r="FM53" i="53"/>
  <c r="FN53" i="53" s="1"/>
  <c r="AU63" i="53"/>
  <c r="AV63" i="53" s="1"/>
  <c r="AW63" i="53" s="1"/>
  <c r="AU67" i="53"/>
  <c r="AV67" i="53" s="1"/>
  <c r="AW67" i="53" s="1"/>
  <c r="DB7" i="53"/>
  <c r="DO183" i="53" s="1"/>
  <c r="DR183" i="53" s="1"/>
  <c r="CX12" i="53"/>
  <c r="DK183" i="53" s="1"/>
  <c r="CX13" i="53"/>
  <c r="CX14" i="53" s="1"/>
  <c r="FM161" i="53"/>
  <c r="FN161" i="53" s="1"/>
  <c r="FM130" i="53"/>
  <c r="FN130" i="53" s="1"/>
  <c r="FM99" i="53"/>
  <c r="FN99" i="53" s="1"/>
  <c r="AU105" i="53"/>
  <c r="AV105" i="53" s="1"/>
  <c r="AW105" i="53" s="1"/>
  <c r="FN119" i="53"/>
  <c r="FM119" i="53"/>
  <c r="AU85" i="53"/>
  <c r="AV85" i="53" s="1"/>
  <c r="AW85" i="53" s="1"/>
  <c r="AU115" i="53"/>
  <c r="AV115" i="53" s="1"/>
  <c r="AW115" i="53" s="1"/>
  <c r="AU90" i="53"/>
  <c r="AV90" i="53" s="1"/>
  <c r="AW90" i="53" s="1"/>
  <c r="AU89" i="53"/>
  <c r="AV89" i="53" s="1"/>
  <c r="AW89" i="53" s="1"/>
  <c r="FM176" i="53"/>
  <c r="FN176" i="53" s="1"/>
  <c r="FO176" i="53" s="1"/>
  <c r="AU150" i="53"/>
  <c r="AV150" i="53" s="1"/>
  <c r="AW150" i="53" s="1"/>
  <c r="AU76" i="53"/>
  <c r="AV76" i="53" s="1"/>
  <c r="AW76" i="53" s="1"/>
  <c r="AU149" i="53"/>
  <c r="AV149" i="53" s="1"/>
  <c r="AW149" i="53" s="1"/>
  <c r="AU74" i="53"/>
  <c r="AV74" i="53" s="1"/>
  <c r="AW74" i="53" s="1"/>
  <c r="FH182" i="53"/>
  <c r="FJ183" i="53" s="1"/>
  <c r="FJ49" i="53"/>
  <c r="FM116" i="53"/>
  <c r="FN116" i="53" s="1"/>
  <c r="FI56" i="53"/>
  <c r="AP132" i="53"/>
  <c r="AU101" i="53"/>
  <c r="AV101" i="53" s="1"/>
  <c r="AW101" i="53" s="1"/>
  <c r="FM156" i="53"/>
  <c r="FN156" i="53" s="1"/>
  <c r="FM126" i="53"/>
  <c r="FN126" i="53" s="1"/>
  <c r="AP129" i="53"/>
  <c r="AU69" i="53"/>
  <c r="AV69" i="53" s="1"/>
  <c r="AW69" i="53" s="1"/>
  <c r="AP93" i="53"/>
  <c r="FM172" i="53"/>
  <c r="FN172" i="53" s="1"/>
  <c r="FO172" i="53" s="1"/>
  <c r="FM146" i="53"/>
  <c r="FN146" i="53" s="1"/>
  <c r="FM108" i="53"/>
  <c r="FN108" i="53" s="1"/>
  <c r="AP130" i="53"/>
  <c r="AU107" i="53"/>
  <c r="AV107" i="53" s="1"/>
  <c r="AW107" i="53" s="1"/>
  <c r="BO93" i="53"/>
  <c r="DK163" i="53"/>
  <c r="DK96" i="53"/>
  <c r="DK68" i="53"/>
  <c r="FI154" i="53"/>
  <c r="FI122" i="53"/>
  <c r="FM92" i="53"/>
  <c r="FN92" i="53" s="1"/>
  <c r="FI53" i="53"/>
  <c r="AP63" i="53"/>
  <c r="AU153" i="53"/>
  <c r="AV153" i="53" s="1"/>
  <c r="AW153" i="53" s="1"/>
  <c r="AP67" i="53"/>
  <c r="FI161" i="53"/>
  <c r="FI130" i="53"/>
  <c r="FI99" i="53"/>
  <c r="FM59" i="53"/>
  <c r="FN59" i="53" s="1"/>
  <c r="FM142" i="53"/>
  <c r="FN142" i="53" s="1"/>
  <c r="AU112" i="53"/>
  <c r="AV112" i="53" s="1"/>
  <c r="AW112" i="53" s="1"/>
  <c r="AU91" i="53"/>
  <c r="AV91" i="53" s="1"/>
  <c r="AW91" i="53" s="1"/>
  <c r="AP115" i="53"/>
  <c r="AU120" i="53"/>
  <c r="AV120" i="53" s="1"/>
  <c r="AW120" i="53" s="1"/>
  <c r="AU151" i="53"/>
  <c r="AV151" i="53" s="1"/>
  <c r="AW151" i="53" s="1"/>
  <c r="AU79" i="53"/>
  <c r="AV79" i="53" s="1"/>
  <c r="AW79" i="53" s="1"/>
  <c r="FI176" i="53"/>
  <c r="AP76" i="53"/>
  <c r="BO81" i="53"/>
  <c r="AP74" i="53"/>
  <c r="FI49" i="53"/>
  <c r="FM151" i="53"/>
  <c r="FN151" i="53" s="1"/>
  <c r="FM125" i="53"/>
  <c r="FN125" i="53" s="1"/>
  <c r="AP101" i="53"/>
  <c r="DK85" i="53"/>
  <c r="DK53" i="53"/>
  <c r="GK182" i="53"/>
  <c r="FI156" i="53"/>
  <c r="FI126" i="53"/>
  <c r="FM94" i="53"/>
  <c r="FN94" i="53" s="1"/>
  <c r="FM62" i="53"/>
  <c r="FN62" i="53" s="1"/>
  <c r="AU139" i="53"/>
  <c r="AV139" i="53" s="1"/>
  <c r="AW139" i="53" s="1"/>
  <c r="AP69" i="53"/>
  <c r="EJ182" i="53"/>
  <c r="EL183" i="53" s="1"/>
  <c r="EL49" i="53"/>
  <c r="DK156" i="53"/>
  <c r="DK125" i="53"/>
  <c r="DK60" i="53"/>
  <c r="FI172" i="53"/>
  <c r="FI146" i="53"/>
  <c r="FI108" i="53"/>
  <c r="FM76" i="53"/>
  <c r="FN76" i="53" s="1"/>
  <c r="AU157" i="53"/>
  <c r="AV157" i="53" s="1"/>
  <c r="AW157" i="53" s="1"/>
  <c r="AP107" i="53"/>
  <c r="AU57" i="53"/>
  <c r="AV57" i="53" s="1"/>
  <c r="AW57" i="53" s="1"/>
  <c r="FM144" i="53"/>
  <c r="FN144" i="53" s="1"/>
  <c r="BB12" i="53"/>
  <c r="BB13" i="53"/>
  <c r="AP153" i="53"/>
  <c r="AU128" i="53"/>
  <c r="AV128" i="53" s="1"/>
  <c r="AW128" i="53" s="1"/>
  <c r="FM153" i="53"/>
  <c r="FN153" i="53" s="1"/>
  <c r="FM52" i="53"/>
  <c r="FN52" i="53" s="1"/>
  <c r="AU136" i="53"/>
  <c r="AV136" i="53" s="1"/>
  <c r="AW136" i="53" s="1"/>
  <c r="DK153" i="53"/>
  <c r="DK89" i="53"/>
  <c r="DK57" i="53"/>
  <c r="FI142" i="53"/>
  <c r="FM111" i="53"/>
  <c r="FN111" i="53" s="1"/>
  <c r="FM82" i="53"/>
  <c r="FN82" i="53" s="1"/>
  <c r="AP112" i="53"/>
  <c r="AP91" i="53"/>
  <c r="BO66" i="53"/>
  <c r="AU121" i="53"/>
  <c r="AV121" i="53" s="1"/>
  <c r="AW121" i="53" s="1"/>
  <c r="AP120" i="53"/>
  <c r="BO74" i="53"/>
  <c r="FM66" i="53"/>
  <c r="FN66" i="53" s="1"/>
  <c r="AU117" i="53"/>
  <c r="AV117" i="53" s="1"/>
  <c r="AW117" i="53" s="1"/>
  <c r="AU116" i="53"/>
  <c r="AV116" i="53" s="1"/>
  <c r="AW116" i="53" s="1"/>
  <c r="FH183" i="53"/>
  <c r="JF169" i="53" l="1"/>
  <c r="JF119" i="53"/>
  <c r="JF178" i="53"/>
  <c r="JF64" i="53"/>
  <c r="JF129" i="53"/>
  <c r="JF74" i="53"/>
  <c r="JF112" i="53"/>
  <c r="JF90" i="53"/>
  <c r="JF138" i="53"/>
  <c r="JF140" i="53"/>
  <c r="JF78" i="53"/>
  <c r="JF95" i="53"/>
  <c r="JF99" i="53"/>
  <c r="JF165" i="53"/>
  <c r="JF155" i="53"/>
  <c r="JF143" i="53"/>
  <c r="JF79" i="53"/>
  <c r="JF137" i="53"/>
  <c r="JF77" i="53"/>
  <c r="JF133" i="53"/>
  <c r="JF55" i="53"/>
  <c r="JF51" i="53"/>
  <c r="JF176" i="53"/>
  <c r="JF118" i="53"/>
  <c r="JF62" i="53"/>
  <c r="JF134" i="53"/>
  <c r="JF54" i="53"/>
  <c r="JF63" i="53"/>
  <c r="IT15" i="53"/>
  <c r="IT12" i="53"/>
  <c r="IR12" i="53" s="1"/>
  <c r="JF181" i="53" s="1"/>
  <c r="IT10" i="53"/>
  <c r="IT14" i="53" s="1"/>
  <c r="JF114" i="53"/>
  <c r="JF142" i="53"/>
  <c r="JF57" i="53"/>
  <c r="JF168" i="53"/>
  <c r="JF50" i="53"/>
  <c r="JF82" i="53"/>
  <c r="JF94" i="53"/>
  <c r="JF111" i="53"/>
  <c r="JF154" i="53"/>
  <c r="JF97" i="53"/>
  <c r="JF66" i="53"/>
  <c r="JF148" i="53"/>
  <c r="JF52" i="53"/>
  <c r="JF96" i="53"/>
  <c r="JF170" i="53"/>
  <c r="JF65" i="53"/>
  <c r="JF152" i="53"/>
  <c r="JF135" i="53"/>
  <c r="JF56" i="53"/>
  <c r="JF101" i="53"/>
  <c r="JF75" i="53"/>
  <c r="JF130" i="53"/>
  <c r="JF88" i="53"/>
  <c r="JF60" i="53"/>
  <c r="JF116" i="53"/>
  <c r="JF115" i="53"/>
  <c r="JF139" i="53"/>
  <c r="JF58" i="53"/>
  <c r="JF172" i="53"/>
  <c r="JF109" i="53"/>
  <c r="JF100" i="53"/>
  <c r="JF150" i="53"/>
  <c r="JF117" i="53"/>
  <c r="JF86" i="53"/>
  <c r="JF166" i="53"/>
  <c r="JF104" i="53"/>
  <c r="JF89" i="53"/>
  <c r="JF127" i="53"/>
  <c r="JF146" i="53"/>
  <c r="JF171" i="53"/>
  <c r="JF83" i="53"/>
  <c r="JF158" i="53"/>
  <c r="JF151" i="53"/>
  <c r="JF105" i="53"/>
  <c r="JF157" i="53"/>
  <c r="JF160" i="53"/>
  <c r="JF59" i="53"/>
  <c r="JF87" i="53"/>
  <c r="JF153" i="53"/>
  <c r="JF123" i="53"/>
  <c r="JF70" i="53"/>
  <c r="JF80" i="53"/>
  <c r="JF149" i="53"/>
  <c r="JF163" i="53"/>
  <c r="JF69" i="53"/>
  <c r="JF132" i="53"/>
  <c r="JF147" i="53"/>
  <c r="JF126" i="53"/>
  <c r="JF91" i="53"/>
  <c r="JF164" i="53"/>
  <c r="JF61" i="53"/>
  <c r="JF73" i="53"/>
  <c r="JF107" i="53"/>
  <c r="JF84" i="53"/>
  <c r="JF72" i="53"/>
  <c r="JF161" i="53"/>
  <c r="JF121" i="53"/>
  <c r="JF124" i="53"/>
  <c r="JD49" i="53"/>
  <c r="JC182" i="53"/>
  <c r="BO61" i="53"/>
  <c r="JE49" i="53"/>
  <c r="JE182" i="53" s="1"/>
  <c r="FJ182" i="53"/>
  <c r="FL183" i="53" s="1"/>
  <c r="FL49" i="53"/>
  <c r="DZ13" i="53"/>
  <c r="DX15" i="53"/>
  <c r="AU99" i="53"/>
  <c r="AV99" i="53" s="1"/>
  <c r="AW99" i="53" s="1"/>
  <c r="BN182" i="53"/>
  <c r="FM149" i="53"/>
  <c r="FN149" i="53" s="1"/>
  <c r="FM141" i="53"/>
  <c r="FN141" i="53" s="1"/>
  <c r="GH182" i="53"/>
  <c r="GJ183" i="53" s="1"/>
  <c r="GJ49" i="53"/>
  <c r="FM140" i="53"/>
  <c r="FN140" i="53" s="1"/>
  <c r="AU102" i="53"/>
  <c r="AV102" i="53" s="1"/>
  <c r="AW102" i="53" s="1"/>
  <c r="FM134" i="53"/>
  <c r="FN134" i="53" s="1"/>
  <c r="CZ13" i="53"/>
  <c r="CX15" i="53"/>
  <c r="AO182" i="53"/>
  <c r="AQ183" i="53" s="1"/>
  <c r="AQ49" i="53"/>
  <c r="FM96" i="53"/>
  <c r="FN96" i="53" s="1"/>
  <c r="FM102" i="53"/>
  <c r="FN102" i="53" s="1"/>
  <c r="FI183" i="53"/>
  <c r="AP49" i="53"/>
  <c r="AP182" i="53" s="1"/>
  <c r="DJ182" i="53"/>
  <c r="DL49" i="53"/>
  <c r="AU135" i="53"/>
  <c r="AV135" i="53" s="1"/>
  <c r="AW135" i="53" s="1"/>
  <c r="IE182" i="53"/>
  <c r="HE182" i="53"/>
  <c r="HG183" i="53" s="1"/>
  <c r="HG49" i="53"/>
  <c r="DK49" i="53"/>
  <c r="IF182" i="53"/>
  <c r="AU145" i="53"/>
  <c r="AV145" i="53" s="1"/>
  <c r="AW145" i="53" s="1"/>
  <c r="BO182" i="53"/>
  <c r="AU71" i="53"/>
  <c r="AV71" i="53" s="1"/>
  <c r="AW71" i="53" s="1"/>
  <c r="HJ182" i="53"/>
  <c r="IJ163" i="53"/>
  <c r="IJ175" i="53"/>
  <c r="IJ135" i="53"/>
  <c r="IJ172" i="53"/>
  <c r="IJ148" i="53"/>
  <c r="IJ153" i="53"/>
  <c r="IJ52" i="53"/>
  <c r="IJ149" i="53"/>
  <c r="IJ128" i="53"/>
  <c r="IJ99" i="53"/>
  <c r="IJ142" i="53"/>
  <c r="IJ130" i="53"/>
  <c r="IJ129" i="53"/>
  <c r="IJ165" i="53"/>
  <c r="IJ161" i="53"/>
  <c r="IJ123" i="53"/>
  <c r="IJ56" i="53"/>
  <c r="IJ92" i="53"/>
  <c r="IJ58" i="53"/>
  <c r="IJ179" i="53"/>
  <c r="IJ125" i="53"/>
  <c r="IJ51" i="53"/>
  <c r="IJ107" i="53"/>
  <c r="IJ177" i="53"/>
  <c r="IJ63" i="53"/>
  <c r="IJ95" i="53"/>
  <c r="IJ66" i="53"/>
  <c r="IJ106" i="53"/>
  <c r="IJ127" i="53"/>
  <c r="IJ111" i="53"/>
  <c r="IJ97" i="53"/>
  <c r="IJ151" i="53"/>
  <c r="IJ133" i="53"/>
  <c r="IJ146" i="53"/>
  <c r="IJ105" i="53"/>
  <c r="IJ91" i="53"/>
  <c r="IJ159" i="53"/>
  <c r="IJ109" i="53"/>
  <c r="IJ169" i="53"/>
  <c r="IJ50" i="53"/>
  <c r="IJ121" i="53"/>
  <c r="IJ170" i="53"/>
  <c r="IJ164" i="53"/>
  <c r="IJ171" i="53"/>
  <c r="IJ77" i="53"/>
  <c r="IJ174" i="53"/>
  <c r="IJ132" i="53"/>
  <c r="IJ178" i="53"/>
  <c r="IJ140" i="53"/>
  <c r="IJ100" i="53"/>
  <c r="IJ69" i="53"/>
  <c r="IJ160" i="53"/>
  <c r="IJ181" i="53"/>
  <c r="IJ79" i="53"/>
  <c r="IJ141" i="53"/>
  <c r="IJ143" i="53"/>
  <c r="IJ68" i="53"/>
  <c r="IJ55" i="53"/>
  <c r="IJ162" i="53"/>
  <c r="IJ57" i="53"/>
  <c r="IJ168" i="53"/>
  <c r="IJ84" i="53"/>
  <c r="IJ67" i="53"/>
  <c r="IJ102" i="53"/>
  <c r="IJ115" i="53"/>
  <c r="IJ134" i="53"/>
  <c r="IJ119" i="53"/>
  <c r="IJ86" i="53"/>
  <c r="IJ167" i="53"/>
  <c r="IJ78" i="53"/>
  <c r="IJ81" i="53"/>
  <c r="IJ114" i="53"/>
  <c r="IJ118" i="53"/>
  <c r="IJ150" i="53"/>
  <c r="IJ85" i="53"/>
  <c r="IJ124" i="53"/>
  <c r="IJ152" i="53"/>
  <c r="IJ70" i="53"/>
  <c r="IJ154" i="53"/>
  <c r="IJ166" i="53"/>
  <c r="IJ93" i="53"/>
  <c r="IJ180" i="53"/>
  <c r="IJ88" i="53"/>
  <c r="IJ80" i="53"/>
  <c r="IJ90" i="53"/>
  <c r="IJ103" i="53"/>
  <c r="IJ137" i="53"/>
  <c r="IJ65" i="53"/>
  <c r="IJ71" i="53"/>
  <c r="IJ60" i="53"/>
  <c r="IJ112" i="53"/>
  <c r="IJ147" i="53"/>
  <c r="IJ116" i="53"/>
  <c r="IJ144" i="53"/>
  <c r="IJ173" i="53"/>
  <c r="IJ64" i="53"/>
  <c r="IJ83" i="53"/>
  <c r="IJ87" i="53"/>
  <c r="IJ120" i="53"/>
  <c r="IJ96" i="53"/>
  <c r="IJ145" i="53"/>
  <c r="IJ75" i="53"/>
  <c r="IJ138" i="53"/>
  <c r="IJ158" i="53"/>
  <c r="IJ117" i="53"/>
  <c r="IJ156" i="53"/>
  <c r="IJ104" i="53"/>
  <c r="IJ101" i="53"/>
  <c r="IJ108" i="53"/>
  <c r="IJ76" i="53"/>
  <c r="IJ98" i="53"/>
  <c r="IJ53" i="53"/>
  <c r="IJ157" i="53"/>
  <c r="IJ73" i="53"/>
  <c r="IJ122" i="53"/>
  <c r="IJ61" i="53"/>
  <c r="IJ59" i="53"/>
  <c r="IJ94" i="53"/>
  <c r="IJ176" i="53"/>
  <c r="IJ72" i="53"/>
  <c r="IJ131" i="53"/>
  <c r="IJ54" i="53"/>
  <c r="IJ139" i="53"/>
  <c r="IJ113" i="53"/>
  <c r="IJ136" i="53"/>
  <c r="IJ89" i="53"/>
  <c r="IJ82" i="53"/>
  <c r="IJ126" i="53"/>
  <c r="IJ155" i="53"/>
  <c r="IJ74" i="53"/>
  <c r="IJ62" i="53"/>
  <c r="IJ110" i="53"/>
  <c r="HT13" i="53"/>
  <c r="HR15" i="53"/>
  <c r="ID183" i="53" s="1"/>
  <c r="BD13" i="53"/>
  <c r="BB15" i="53"/>
  <c r="EL182" i="53"/>
  <c r="FM79" i="53"/>
  <c r="FN79" i="53" s="1"/>
  <c r="AU65" i="53"/>
  <c r="AV65" i="53" s="1"/>
  <c r="AW65" i="53" s="1"/>
  <c r="BB14" i="53"/>
  <c r="FI182" i="53"/>
  <c r="FK183" i="53" s="1"/>
  <c r="EK183" i="53"/>
  <c r="DX14" i="53"/>
  <c r="HR14" i="53"/>
  <c r="FM87" i="53"/>
  <c r="FN87" i="53" s="1"/>
  <c r="FM97" i="53"/>
  <c r="FN97" i="53" s="1"/>
  <c r="BP182" i="53"/>
  <c r="JD182" i="53" l="1"/>
  <c r="JF49" i="53"/>
  <c r="JF144" i="53"/>
  <c r="JF102" i="53"/>
  <c r="JF159" i="53"/>
  <c r="JF173" i="53"/>
  <c r="JF53" i="53"/>
  <c r="JF71" i="53"/>
  <c r="JF85" i="53"/>
  <c r="JF128" i="53"/>
  <c r="JF125" i="53"/>
  <c r="JF68" i="53"/>
  <c r="JF106" i="53"/>
  <c r="JF174" i="53"/>
  <c r="JF76" i="53"/>
  <c r="JF156" i="53"/>
  <c r="JF122" i="53"/>
  <c r="JF113" i="53"/>
  <c r="JF179" i="53"/>
  <c r="JF92" i="53"/>
  <c r="JF180" i="53"/>
  <c r="JF81" i="53"/>
  <c r="JF162" i="53"/>
  <c r="JF175" i="53"/>
  <c r="JF131" i="53"/>
  <c r="JF108" i="53"/>
  <c r="JF136" i="53"/>
  <c r="JF167" i="53"/>
  <c r="JF93" i="53"/>
  <c r="JE183" i="53"/>
  <c r="JD183" i="53"/>
  <c r="JF183" i="53"/>
  <c r="JF120" i="53"/>
  <c r="JF177" i="53"/>
  <c r="JF110" i="53"/>
  <c r="JF103" i="53"/>
  <c r="JF145" i="53"/>
  <c r="JF98" i="53"/>
  <c r="JF141" i="53"/>
  <c r="JF67" i="53"/>
  <c r="IJ182" i="53"/>
  <c r="HT12" i="53"/>
  <c r="HT10" i="53"/>
  <c r="HT14" i="53" s="1"/>
  <c r="HT15" i="53"/>
  <c r="BD15" i="53"/>
  <c r="BP183" i="53" s="1"/>
  <c r="BD12" i="53"/>
  <c r="BD10" i="53"/>
  <c r="BD14" i="53" s="1"/>
  <c r="DK182" i="53"/>
  <c r="DZ12" i="53"/>
  <c r="DZ10" i="53"/>
  <c r="DZ14" i="53" s="1"/>
  <c r="DZ15" i="53"/>
  <c r="FL182" i="53"/>
  <c r="FM49" i="53"/>
  <c r="FM182" i="53" s="1"/>
  <c r="CZ12" i="53"/>
  <c r="CY12" i="53" s="1"/>
  <c r="DM49" i="53" s="1"/>
  <c r="DN49" i="53" s="1"/>
  <c r="CZ10" i="53"/>
  <c r="CZ15" i="53"/>
  <c r="GJ182" i="53"/>
  <c r="HG182" i="53"/>
  <c r="HI183" i="53" s="1"/>
  <c r="HI49" i="53"/>
  <c r="DL182" i="53"/>
  <c r="BN183" i="53"/>
  <c r="AQ182" i="53"/>
  <c r="AS49" i="53"/>
  <c r="AS182" i="53" l="1"/>
  <c r="AU49" i="53"/>
  <c r="AU182" i="53" s="1"/>
  <c r="GL126" i="53"/>
  <c r="GM126" i="53" s="1"/>
  <c r="GL102" i="53"/>
  <c r="GM102" i="53" s="1"/>
  <c r="GL116" i="53"/>
  <c r="GM116" i="53" s="1"/>
  <c r="GL88" i="53"/>
  <c r="GM88" i="53" s="1"/>
  <c r="GL164" i="53"/>
  <c r="GM164" i="53" s="1"/>
  <c r="GL83" i="53"/>
  <c r="GM83" i="53" s="1"/>
  <c r="GL151" i="53"/>
  <c r="GM151" i="53" s="1"/>
  <c r="GL162" i="53"/>
  <c r="GM162" i="53" s="1"/>
  <c r="GL128" i="53"/>
  <c r="GM128" i="53" s="1"/>
  <c r="GL62" i="53"/>
  <c r="GM62" i="53" s="1"/>
  <c r="GL76" i="53"/>
  <c r="GM76" i="53" s="1"/>
  <c r="GL56" i="53"/>
  <c r="GM56" i="53" s="1"/>
  <c r="GL152" i="53"/>
  <c r="GM152" i="53" s="1"/>
  <c r="GL142" i="53"/>
  <c r="GM142" i="53" s="1"/>
  <c r="GL180" i="53"/>
  <c r="GM180" i="53" s="1"/>
  <c r="GN180" i="53" s="1"/>
  <c r="GL158" i="53"/>
  <c r="GM158" i="53" s="1"/>
  <c r="GL178" i="53"/>
  <c r="GM178" i="53" s="1"/>
  <c r="GN178" i="53" s="1"/>
  <c r="GL177" i="53"/>
  <c r="GM177" i="53" s="1"/>
  <c r="GN177" i="53" s="1"/>
  <c r="GL114" i="53"/>
  <c r="GM114" i="53" s="1"/>
  <c r="GL145" i="53"/>
  <c r="GM145" i="53" s="1"/>
  <c r="GL120" i="53"/>
  <c r="GM120" i="53" s="1"/>
  <c r="GL127" i="53"/>
  <c r="GM127" i="53" s="1"/>
  <c r="GL74" i="53"/>
  <c r="GM74" i="53" s="1"/>
  <c r="GL166" i="53"/>
  <c r="GM166" i="53" s="1"/>
  <c r="GN166" i="53" s="1"/>
  <c r="GL89" i="53"/>
  <c r="GM89" i="53" s="1"/>
  <c r="GL107" i="53"/>
  <c r="GM107" i="53" s="1"/>
  <c r="GL103" i="53"/>
  <c r="GM103" i="53" s="1"/>
  <c r="GL176" i="53"/>
  <c r="GM176" i="53" s="1"/>
  <c r="GN176" i="53" s="1"/>
  <c r="GL174" i="53"/>
  <c r="GM174" i="53" s="1"/>
  <c r="GN174" i="53" s="1"/>
  <c r="GL67" i="53"/>
  <c r="GM67" i="53" s="1"/>
  <c r="GL141" i="53"/>
  <c r="GM141" i="53" s="1"/>
  <c r="GL124" i="53"/>
  <c r="GM124" i="53" s="1"/>
  <c r="GL96" i="53"/>
  <c r="GM96" i="53" s="1"/>
  <c r="GL165" i="53"/>
  <c r="GM165" i="53" s="1"/>
  <c r="GL170" i="53"/>
  <c r="GM170" i="53" s="1"/>
  <c r="GN170" i="53" s="1"/>
  <c r="GL90" i="53"/>
  <c r="GM90" i="53" s="1"/>
  <c r="GL112" i="53"/>
  <c r="GM112" i="53" s="1"/>
  <c r="GL84" i="53"/>
  <c r="GM84" i="53" s="1"/>
  <c r="GL65" i="53"/>
  <c r="GM65" i="53" s="1"/>
  <c r="GL105" i="53"/>
  <c r="GM105" i="53" s="1"/>
  <c r="GL117" i="53"/>
  <c r="GM117" i="53" s="1"/>
  <c r="GL75" i="53"/>
  <c r="GM75" i="53" s="1"/>
  <c r="GL125" i="53"/>
  <c r="GM125" i="53" s="1"/>
  <c r="GL153" i="53"/>
  <c r="GM153" i="53" s="1"/>
  <c r="GL53" i="53"/>
  <c r="GM53" i="53" s="1"/>
  <c r="GL118" i="53"/>
  <c r="GM118" i="53" s="1"/>
  <c r="GL140" i="53"/>
  <c r="GM140" i="53" s="1"/>
  <c r="GL171" i="53"/>
  <c r="GM171" i="53" s="1"/>
  <c r="GN171" i="53" s="1"/>
  <c r="GL63" i="53"/>
  <c r="GM63" i="53" s="1"/>
  <c r="GL98" i="53"/>
  <c r="GM98" i="53" s="1"/>
  <c r="GL132" i="53"/>
  <c r="GM132" i="53" s="1"/>
  <c r="GL58" i="53"/>
  <c r="GM58" i="53" s="1"/>
  <c r="GL138" i="53"/>
  <c r="GM138" i="53" s="1"/>
  <c r="GL160" i="53"/>
  <c r="GM160" i="53" s="1"/>
  <c r="GL64" i="53"/>
  <c r="GM64" i="53" s="1"/>
  <c r="GL79" i="53"/>
  <c r="GM79" i="53" s="1"/>
  <c r="GL110" i="53"/>
  <c r="GM110" i="53" s="1"/>
  <c r="GL66" i="53"/>
  <c r="GM66" i="53" s="1"/>
  <c r="GL59" i="53"/>
  <c r="GM59" i="53" s="1"/>
  <c r="GL100" i="53"/>
  <c r="GM100" i="53" s="1"/>
  <c r="GL95" i="53"/>
  <c r="GM95" i="53" s="1"/>
  <c r="GL146" i="53"/>
  <c r="GM146" i="53" s="1"/>
  <c r="GL86" i="53"/>
  <c r="GM86" i="53" s="1"/>
  <c r="GL71" i="53"/>
  <c r="GM71" i="53" s="1"/>
  <c r="GL49" i="53"/>
  <c r="GL85" i="53"/>
  <c r="GM85" i="53" s="1"/>
  <c r="GL149" i="53"/>
  <c r="GM149" i="53" s="1"/>
  <c r="GL97" i="53"/>
  <c r="GM97" i="53" s="1"/>
  <c r="GL72" i="53"/>
  <c r="GM72" i="53" s="1"/>
  <c r="GL172" i="53"/>
  <c r="GM172" i="53" s="1"/>
  <c r="GN172" i="53" s="1"/>
  <c r="GL101" i="53"/>
  <c r="GM101" i="53" s="1"/>
  <c r="GL87" i="53"/>
  <c r="GM87" i="53" s="1"/>
  <c r="GL169" i="53"/>
  <c r="GM169" i="53" s="1"/>
  <c r="GN169" i="53" s="1"/>
  <c r="GL137" i="53"/>
  <c r="GM137" i="53" s="1"/>
  <c r="GL163" i="53"/>
  <c r="GM163" i="53" s="1"/>
  <c r="GL155" i="53"/>
  <c r="GM155" i="53" s="1"/>
  <c r="GL54" i="53"/>
  <c r="GM54" i="53" s="1"/>
  <c r="GL175" i="53"/>
  <c r="GM175" i="53" s="1"/>
  <c r="GN175" i="53" s="1"/>
  <c r="GL133" i="53"/>
  <c r="GM133" i="53" s="1"/>
  <c r="GL167" i="53"/>
  <c r="GM167" i="53" s="1"/>
  <c r="GN167" i="53" s="1"/>
  <c r="GL81" i="53"/>
  <c r="GM81" i="53" s="1"/>
  <c r="GL50" i="53"/>
  <c r="GM50" i="53" s="1"/>
  <c r="GL131" i="53"/>
  <c r="GM131" i="53" s="1"/>
  <c r="GL123" i="53"/>
  <c r="GM123" i="53" s="1"/>
  <c r="GL106" i="53"/>
  <c r="GM106" i="53" s="1"/>
  <c r="GL136" i="53"/>
  <c r="GM136" i="53" s="1"/>
  <c r="GL150" i="53"/>
  <c r="GM150" i="53" s="1"/>
  <c r="GL159" i="53"/>
  <c r="GM159" i="53" s="1"/>
  <c r="GL154" i="53"/>
  <c r="GM154" i="53" s="1"/>
  <c r="GL104" i="53"/>
  <c r="GM104" i="53" s="1"/>
  <c r="GL113" i="53"/>
  <c r="GM113" i="53" s="1"/>
  <c r="GL91" i="53"/>
  <c r="GM91" i="53" s="1"/>
  <c r="GL168" i="53"/>
  <c r="GM168" i="53" s="1"/>
  <c r="GN168" i="53" s="1"/>
  <c r="GL60" i="53"/>
  <c r="GM60" i="53" s="1"/>
  <c r="GL130" i="53"/>
  <c r="GM130" i="53" s="1"/>
  <c r="GL179" i="53"/>
  <c r="GM179" i="53" s="1"/>
  <c r="GN179" i="53" s="1"/>
  <c r="GL139" i="53"/>
  <c r="GM139" i="53" s="1"/>
  <c r="GL57" i="53"/>
  <c r="GM57" i="53" s="1"/>
  <c r="GL122" i="53"/>
  <c r="GM122" i="53" s="1"/>
  <c r="GL99" i="53"/>
  <c r="GM99" i="53" s="1"/>
  <c r="GL143" i="53"/>
  <c r="GM143" i="53" s="1"/>
  <c r="GL80" i="53"/>
  <c r="GM80" i="53" s="1"/>
  <c r="GL157" i="53"/>
  <c r="GM157" i="53" s="1"/>
  <c r="GL148" i="53"/>
  <c r="GM148" i="53" s="1"/>
  <c r="GL70" i="53"/>
  <c r="GM70" i="53" s="1"/>
  <c r="GL135" i="53"/>
  <c r="GM135" i="53" s="1"/>
  <c r="GL129" i="53"/>
  <c r="GM129" i="53" s="1"/>
  <c r="GL51" i="53"/>
  <c r="GM51" i="53" s="1"/>
  <c r="GL147" i="53"/>
  <c r="GM147" i="53" s="1"/>
  <c r="GL121" i="53"/>
  <c r="GM121" i="53" s="1"/>
  <c r="GL109" i="53"/>
  <c r="GM109" i="53" s="1"/>
  <c r="GL134" i="53"/>
  <c r="GM134" i="53" s="1"/>
  <c r="GL156" i="53"/>
  <c r="GM156" i="53" s="1"/>
  <c r="GL69" i="53"/>
  <c r="GM69" i="53" s="1"/>
  <c r="GL173" i="53"/>
  <c r="GM173" i="53" s="1"/>
  <c r="GN173" i="53" s="1"/>
  <c r="GL111" i="53"/>
  <c r="GM111" i="53" s="1"/>
  <c r="GL68" i="53"/>
  <c r="GM68" i="53" s="1"/>
  <c r="GL144" i="53"/>
  <c r="GM144" i="53" s="1"/>
  <c r="GL161" i="53"/>
  <c r="GM161" i="53" s="1"/>
  <c r="GL108" i="53"/>
  <c r="GM108" i="53" s="1"/>
  <c r="GL92" i="53"/>
  <c r="GM92" i="53" s="1"/>
  <c r="GL82" i="53"/>
  <c r="GM82" i="53" s="1"/>
  <c r="GL94" i="53"/>
  <c r="GM94" i="53" s="1"/>
  <c r="GL78" i="53"/>
  <c r="GM78" i="53" s="1"/>
  <c r="GL73" i="53"/>
  <c r="GM73" i="53" s="1"/>
  <c r="GL93" i="53"/>
  <c r="GM93" i="53" s="1"/>
  <c r="GL52" i="53"/>
  <c r="GM52" i="53" s="1"/>
  <c r="GL115" i="53"/>
  <c r="GM115" i="53" s="1"/>
  <c r="GL61" i="53"/>
  <c r="GM61" i="53" s="1"/>
  <c r="GL55" i="53"/>
  <c r="GM55" i="53" s="1"/>
  <c r="GL77" i="53"/>
  <c r="GM77" i="53" s="1"/>
  <c r="GL119" i="53"/>
  <c r="GM119" i="53" s="1"/>
  <c r="EM183" i="53"/>
  <c r="EN183" i="53" s="1"/>
  <c r="EP183" i="53" s="1"/>
  <c r="DY12" i="53"/>
  <c r="DO49" i="53"/>
  <c r="DM183" i="53"/>
  <c r="CZ14" i="53"/>
  <c r="DM87" i="53"/>
  <c r="DN87" i="53" s="1"/>
  <c r="DO87" i="53" s="1"/>
  <c r="DM101" i="53"/>
  <c r="DN101" i="53" s="1"/>
  <c r="DO101" i="53" s="1"/>
  <c r="DM111" i="53"/>
  <c r="DN111" i="53" s="1"/>
  <c r="DO111" i="53" s="1"/>
  <c r="DM77" i="53"/>
  <c r="DN77" i="53" s="1"/>
  <c r="DO77" i="53" s="1"/>
  <c r="DM165" i="53"/>
  <c r="DN165" i="53" s="1"/>
  <c r="DO165" i="53" s="1"/>
  <c r="DM55" i="53"/>
  <c r="DN55" i="53" s="1"/>
  <c r="DO55" i="53" s="1"/>
  <c r="DM140" i="53"/>
  <c r="DN140" i="53" s="1"/>
  <c r="DO140" i="53" s="1"/>
  <c r="DM157" i="53"/>
  <c r="DN157" i="53" s="1"/>
  <c r="DO157" i="53" s="1"/>
  <c r="DM139" i="53"/>
  <c r="DN139" i="53" s="1"/>
  <c r="DO139" i="53" s="1"/>
  <c r="DM150" i="53"/>
  <c r="DN150" i="53" s="1"/>
  <c r="DO150" i="53" s="1"/>
  <c r="DM65" i="53"/>
  <c r="DN65" i="53" s="1"/>
  <c r="DO65" i="53" s="1"/>
  <c r="DM123" i="53"/>
  <c r="DN123" i="53" s="1"/>
  <c r="DO123" i="53" s="1"/>
  <c r="DM134" i="53"/>
  <c r="DN134" i="53" s="1"/>
  <c r="DO134" i="53" s="1"/>
  <c r="DM109" i="53"/>
  <c r="DN109" i="53" s="1"/>
  <c r="DO109" i="53" s="1"/>
  <c r="DM108" i="53"/>
  <c r="DN108" i="53" s="1"/>
  <c r="DO108" i="53" s="1"/>
  <c r="DM126" i="53"/>
  <c r="DN126" i="53" s="1"/>
  <c r="DO126" i="53" s="1"/>
  <c r="DM107" i="53"/>
  <c r="DN107" i="53" s="1"/>
  <c r="DO107" i="53" s="1"/>
  <c r="DM161" i="53"/>
  <c r="DN161" i="53" s="1"/>
  <c r="DO161" i="53" s="1"/>
  <c r="DM115" i="53"/>
  <c r="DN115" i="53" s="1"/>
  <c r="DO115" i="53" s="1"/>
  <c r="DM142" i="53"/>
  <c r="DN142" i="53" s="1"/>
  <c r="DO142" i="53" s="1"/>
  <c r="DM113" i="53"/>
  <c r="DN113" i="53" s="1"/>
  <c r="DO113" i="53" s="1"/>
  <c r="DM75" i="53"/>
  <c r="DN75" i="53" s="1"/>
  <c r="DO75" i="53" s="1"/>
  <c r="DM74" i="53"/>
  <c r="DN74" i="53" s="1"/>
  <c r="DO74" i="53" s="1"/>
  <c r="DM73" i="53"/>
  <c r="DN73" i="53" s="1"/>
  <c r="DO73" i="53" s="1"/>
  <c r="DM128" i="53"/>
  <c r="DN128" i="53" s="1"/>
  <c r="DO128" i="53" s="1"/>
  <c r="DM124" i="53"/>
  <c r="DN124" i="53" s="1"/>
  <c r="DO124" i="53" s="1"/>
  <c r="DM84" i="53"/>
  <c r="DN84" i="53" s="1"/>
  <c r="DO84" i="53" s="1"/>
  <c r="DM83" i="53"/>
  <c r="DN83" i="53" s="1"/>
  <c r="DO83" i="53" s="1"/>
  <c r="DM104" i="53"/>
  <c r="DN104" i="53" s="1"/>
  <c r="DO104" i="53" s="1"/>
  <c r="DM61" i="53"/>
  <c r="DN61" i="53" s="1"/>
  <c r="DO61" i="53" s="1"/>
  <c r="DM164" i="53"/>
  <c r="DN164" i="53" s="1"/>
  <c r="DO164" i="53" s="1"/>
  <c r="DM94" i="53"/>
  <c r="DN94" i="53" s="1"/>
  <c r="DO94" i="53" s="1"/>
  <c r="DM119" i="53"/>
  <c r="DN119" i="53" s="1"/>
  <c r="DO119" i="53" s="1"/>
  <c r="DM160" i="53"/>
  <c r="DN160" i="53" s="1"/>
  <c r="DO160" i="53" s="1"/>
  <c r="DM145" i="53"/>
  <c r="DN145" i="53" s="1"/>
  <c r="DO145" i="53" s="1"/>
  <c r="DM78" i="53"/>
  <c r="DN78" i="53" s="1"/>
  <c r="DO78" i="53" s="1"/>
  <c r="DM52" i="53"/>
  <c r="DN52" i="53" s="1"/>
  <c r="DO52" i="53" s="1"/>
  <c r="DM138" i="53"/>
  <c r="DN138" i="53" s="1"/>
  <c r="DO138" i="53" s="1"/>
  <c r="DM66" i="53"/>
  <c r="DN66" i="53" s="1"/>
  <c r="DO66" i="53" s="1"/>
  <c r="DM131" i="53"/>
  <c r="DN131" i="53" s="1"/>
  <c r="DO131" i="53" s="1"/>
  <c r="DM127" i="53"/>
  <c r="DN127" i="53" s="1"/>
  <c r="DO127" i="53" s="1"/>
  <c r="DM70" i="53"/>
  <c r="DN70" i="53" s="1"/>
  <c r="DO70" i="53" s="1"/>
  <c r="DM135" i="53"/>
  <c r="DN135" i="53" s="1"/>
  <c r="DO135" i="53" s="1"/>
  <c r="DM118" i="53"/>
  <c r="DN118" i="53" s="1"/>
  <c r="DO118" i="53" s="1"/>
  <c r="DM110" i="53"/>
  <c r="DN110" i="53" s="1"/>
  <c r="DO110" i="53" s="1"/>
  <c r="DM137" i="53"/>
  <c r="DN137" i="53" s="1"/>
  <c r="DO137" i="53" s="1"/>
  <c r="DM106" i="53"/>
  <c r="DN106" i="53" s="1"/>
  <c r="DO106" i="53" s="1"/>
  <c r="DM97" i="53"/>
  <c r="DN97" i="53" s="1"/>
  <c r="DO97" i="53" s="1"/>
  <c r="DM100" i="53"/>
  <c r="DN100" i="53" s="1"/>
  <c r="DO100" i="53" s="1"/>
  <c r="DM102" i="53"/>
  <c r="DN102" i="53" s="1"/>
  <c r="DO102" i="53" s="1"/>
  <c r="DM93" i="53"/>
  <c r="DN93" i="53" s="1"/>
  <c r="DO93" i="53" s="1"/>
  <c r="DM116" i="53"/>
  <c r="DN116" i="53" s="1"/>
  <c r="DO116" i="53" s="1"/>
  <c r="DM105" i="53"/>
  <c r="DN105" i="53" s="1"/>
  <c r="DO105" i="53" s="1"/>
  <c r="DM120" i="53"/>
  <c r="DN120" i="53" s="1"/>
  <c r="DO120" i="53" s="1"/>
  <c r="DM146" i="53"/>
  <c r="DN146" i="53" s="1"/>
  <c r="DO146" i="53" s="1"/>
  <c r="DM82" i="53"/>
  <c r="DN82" i="53" s="1"/>
  <c r="DO82" i="53" s="1"/>
  <c r="DM130" i="53"/>
  <c r="DN130" i="53" s="1"/>
  <c r="DO130" i="53" s="1"/>
  <c r="DM114" i="53"/>
  <c r="DN114" i="53" s="1"/>
  <c r="DO114" i="53" s="1"/>
  <c r="DM60" i="53"/>
  <c r="DN60" i="53" s="1"/>
  <c r="DO60" i="53" s="1"/>
  <c r="DM121" i="53"/>
  <c r="DN121" i="53" s="1"/>
  <c r="DO121" i="53" s="1"/>
  <c r="DM89" i="53"/>
  <c r="DN89" i="53" s="1"/>
  <c r="DO89" i="53" s="1"/>
  <c r="DM51" i="53"/>
  <c r="DN51" i="53" s="1"/>
  <c r="DO51" i="53" s="1"/>
  <c r="DM98" i="53"/>
  <c r="DN98" i="53" s="1"/>
  <c r="DO98" i="53" s="1"/>
  <c r="DM85" i="53"/>
  <c r="DN85" i="53" s="1"/>
  <c r="DO85" i="53" s="1"/>
  <c r="DM95" i="53"/>
  <c r="DN95" i="53" s="1"/>
  <c r="DO95" i="53" s="1"/>
  <c r="DM103" i="53"/>
  <c r="DN103" i="53" s="1"/>
  <c r="DO103" i="53" s="1"/>
  <c r="DM72" i="53"/>
  <c r="DN72" i="53" s="1"/>
  <c r="DO72" i="53" s="1"/>
  <c r="DM159" i="53"/>
  <c r="DN159" i="53" s="1"/>
  <c r="DO159" i="53" s="1"/>
  <c r="DM56" i="53"/>
  <c r="DN56" i="53" s="1"/>
  <c r="DO56" i="53" s="1"/>
  <c r="DM154" i="53"/>
  <c r="DN154" i="53" s="1"/>
  <c r="DO154" i="53" s="1"/>
  <c r="DM91" i="53"/>
  <c r="DN91" i="53" s="1"/>
  <c r="DO91" i="53" s="1"/>
  <c r="DM153" i="53"/>
  <c r="DN153" i="53" s="1"/>
  <c r="DO153" i="53" s="1"/>
  <c r="DM68" i="53"/>
  <c r="DN68" i="53" s="1"/>
  <c r="DO68" i="53" s="1"/>
  <c r="DM155" i="53"/>
  <c r="DN155" i="53" s="1"/>
  <c r="DO155" i="53" s="1"/>
  <c r="DM144" i="53"/>
  <c r="DN144" i="53" s="1"/>
  <c r="DO144" i="53" s="1"/>
  <c r="DM64" i="53"/>
  <c r="DN64" i="53" s="1"/>
  <c r="DO64" i="53" s="1"/>
  <c r="DM112" i="53"/>
  <c r="DN112" i="53" s="1"/>
  <c r="DO112" i="53" s="1"/>
  <c r="DM133" i="53"/>
  <c r="DN133" i="53" s="1"/>
  <c r="DO133" i="53" s="1"/>
  <c r="DM53" i="53"/>
  <c r="DN53" i="53" s="1"/>
  <c r="DO53" i="53" s="1"/>
  <c r="DM79" i="53"/>
  <c r="DN79" i="53" s="1"/>
  <c r="DO79" i="53" s="1"/>
  <c r="DM149" i="53"/>
  <c r="DN149" i="53" s="1"/>
  <c r="DO149" i="53" s="1"/>
  <c r="DM129" i="53"/>
  <c r="DN129" i="53" s="1"/>
  <c r="DO129" i="53" s="1"/>
  <c r="DM156" i="53"/>
  <c r="DN156" i="53" s="1"/>
  <c r="DO156" i="53" s="1"/>
  <c r="DM141" i="53"/>
  <c r="DN141" i="53" s="1"/>
  <c r="DO141" i="53" s="1"/>
  <c r="DM86" i="53"/>
  <c r="DN86" i="53" s="1"/>
  <c r="DO86" i="53" s="1"/>
  <c r="DM90" i="53"/>
  <c r="DN90" i="53" s="1"/>
  <c r="DO90" i="53" s="1"/>
  <c r="DM92" i="53"/>
  <c r="DN92" i="53" s="1"/>
  <c r="DO92" i="53" s="1"/>
  <c r="DM58" i="53"/>
  <c r="DN58" i="53" s="1"/>
  <c r="DO58" i="53" s="1"/>
  <c r="DM132" i="53"/>
  <c r="DN132" i="53" s="1"/>
  <c r="DO132" i="53" s="1"/>
  <c r="DM151" i="53"/>
  <c r="DN151" i="53" s="1"/>
  <c r="DO151" i="53" s="1"/>
  <c r="DM158" i="53"/>
  <c r="DN158" i="53" s="1"/>
  <c r="DO158" i="53" s="1"/>
  <c r="DM99" i="53"/>
  <c r="DN99" i="53" s="1"/>
  <c r="DO99" i="53" s="1"/>
  <c r="DM143" i="53"/>
  <c r="DN143" i="53" s="1"/>
  <c r="DO143" i="53" s="1"/>
  <c r="DM57" i="53"/>
  <c r="DN57" i="53" s="1"/>
  <c r="DO57" i="53" s="1"/>
  <c r="DM152" i="53"/>
  <c r="DN152" i="53" s="1"/>
  <c r="DO152" i="53" s="1"/>
  <c r="DM76" i="53"/>
  <c r="DN76" i="53" s="1"/>
  <c r="DO76" i="53" s="1"/>
  <c r="DM136" i="53"/>
  <c r="DN136" i="53" s="1"/>
  <c r="DO136" i="53" s="1"/>
  <c r="DM67" i="53"/>
  <c r="DN67" i="53" s="1"/>
  <c r="DO67" i="53" s="1"/>
  <c r="DM148" i="53"/>
  <c r="DN148" i="53" s="1"/>
  <c r="DO148" i="53" s="1"/>
  <c r="DM96" i="53"/>
  <c r="DN96" i="53" s="1"/>
  <c r="DO96" i="53" s="1"/>
  <c r="DM125" i="53"/>
  <c r="DN125" i="53" s="1"/>
  <c r="DO125" i="53" s="1"/>
  <c r="DM162" i="53"/>
  <c r="DN162" i="53" s="1"/>
  <c r="DO162" i="53" s="1"/>
  <c r="DM62" i="53"/>
  <c r="DN62" i="53" s="1"/>
  <c r="DO62" i="53" s="1"/>
  <c r="DM81" i="53"/>
  <c r="DN81" i="53" s="1"/>
  <c r="DO81" i="53" s="1"/>
  <c r="DM147" i="53"/>
  <c r="DN147" i="53" s="1"/>
  <c r="DO147" i="53" s="1"/>
  <c r="DM63" i="53"/>
  <c r="DN63" i="53" s="1"/>
  <c r="DO63" i="53" s="1"/>
  <c r="DM117" i="53"/>
  <c r="DN117" i="53" s="1"/>
  <c r="DO117" i="53" s="1"/>
  <c r="DM88" i="53"/>
  <c r="DN88" i="53" s="1"/>
  <c r="DO88" i="53" s="1"/>
  <c r="DM59" i="53"/>
  <c r="DN59" i="53" s="1"/>
  <c r="DO59" i="53" s="1"/>
  <c r="DM54" i="53"/>
  <c r="DN54" i="53" s="1"/>
  <c r="DO54" i="53" s="1"/>
  <c r="DM122" i="53"/>
  <c r="DN122" i="53" s="1"/>
  <c r="DO122" i="53" s="1"/>
  <c r="DM50" i="53"/>
  <c r="DN50" i="53" s="1"/>
  <c r="DO50" i="53" s="1"/>
  <c r="DM163" i="53"/>
  <c r="DN163" i="53" s="1"/>
  <c r="DO163" i="53" s="1"/>
  <c r="DM69" i="53"/>
  <c r="DN69" i="53" s="1"/>
  <c r="DO69" i="53" s="1"/>
  <c r="DM80" i="53"/>
  <c r="DN80" i="53" s="1"/>
  <c r="DO80" i="53" s="1"/>
  <c r="DM71" i="53"/>
  <c r="DN71" i="53" s="1"/>
  <c r="DO71" i="53" s="1"/>
  <c r="IG183" i="53"/>
  <c r="HS12" i="53"/>
  <c r="HI182" i="53"/>
  <c r="FN49" i="53"/>
  <c r="FN182" i="53" s="1"/>
  <c r="BQ183" i="53"/>
  <c r="BC12" i="53"/>
  <c r="FN183" i="53"/>
  <c r="JG99" i="53" l="1"/>
  <c r="JG135" i="53"/>
  <c r="JG157" i="53"/>
  <c r="JG105" i="53"/>
  <c r="JG64" i="53"/>
  <c r="JG180" i="53"/>
  <c r="JG98" i="53"/>
  <c r="JG54" i="53"/>
  <c r="JG96" i="53"/>
  <c r="JG161" i="53"/>
  <c r="JG148" i="53"/>
  <c r="JG123" i="53"/>
  <c r="JG65" i="53"/>
  <c r="JG55" i="53"/>
  <c r="JG133" i="53"/>
  <c r="JG85" i="53"/>
  <c r="JG53" i="53"/>
  <c r="JG117" i="53"/>
  <c r="JG95" i="53"/>
  <c r="JG63" i="53"/>
  <c r="JG78" i="53"/>
  <c r="JG66" i="53"/>
  <c r="JG162" i="53"/>
  <c r="JG131" i="53"/>
  <c r="JG137" i="53"/>
  <c r="JG178" i="53"/>
  <c r="JG134" i="53"/>
  <c r="JG109" i="53"/>
  <c r="JG172" i="53"/>
  <c r="JG153" i="53"/>
  <c r="JG87" i="53"/>
  <c r="JG76" i="53"/>
  <c r="JG129" i="53"/>
  <c r="JG73" i="53"/>
  <c r="JG77" i="53"/>
  <c r="JG140" i="53"/>
  <c r="JG84" i="53"/>
  <c r="JG107" i="53"/>
  <c r="JG122" i="53"/>
  <c r="JG150" i="53"/>
  <c r="JG58" i="53"/>
  <c r="JG100" i="53"/>
  <c r="JG124" i="53"/>
  <c r="JG106" i="53"/>
  <c r="JG121" i="53"/>
  <c r="JG114" i="53"/>
  <c r="JG59" i="53"/>
  <c r="JG125" i="53"/>
  <c r="JG86" i="53"/>
  <c r="JG52" i="53"/>
  <c r="JG102" i="53"/>
  <c r="JG160" i="53"/>
  <c r="JG80" i="53"/>
  <c r="JG70" i="53"/>
  <c r="JG152" i="53"/>
  <c r="JG72" i="53"/>
  <c r="JG179" i="53"/>
  <c r="JG170" i="53"/>
  <c r="JG120" i="53"/>
  <c r="JG167" i="53"/>
  <c r="JG57" i="53"/>
  <c r="JG155" i="53"/>
  <c r="JG103" i="53"/>
  <c r="JG171" i="53"/>
  <c r="JG145" i="53"/>
  <c r="JG156" i="53"/>
  <c r="JG136" i="53"/>
  <c r="JG118" i="53"/>
  <c r="JG113" i="53"/>
  <c r="JG83" i="53"/>
  <c r="JG104" i="53"/>
  <c r="JG89" i="53"/>
  <c r="JG74" i="53"/>
  <c r="JG138" i="53"/>
  <c r="JG149" i="53"/>
  <c r="JG139" i="53"/>
  <c r="JG111" i="53"/>
  <c r="JG127" i="53"/>
  <c r="JG61" i="53"/>
  <c r="JG168" i="53"/>
  <c r="JG90" i="53"/>
  <c r="JG163" i="53"/>
  <c r="JG116" i="53"/>
  <c r="JG81" i="53"/>
  <c r="JG144" i="53"/>
  <c r="JG92" i="53"/>
  <c r="JG112" i="53"/>
  <c r="JG82" i="53"/>
  <c r="JG56" i="53"/>
  <c r="JG68" i="53"/>
  <c r="JG159" i="53"/>
  <c r="JG119" i="53"/>
  <c r="JG181" i="53"/>
  <c r="JG141" i="53"/>
  <c r="JG169" i="53"/>
  <c r="JG97" i="53"/>
  <c r="JG71" i="53"/>
  <c r="JG101" i="53"/>
  <c r="JG110" i="53"/>
  <c r="JG50" i="53"/>
  <c r="JG60" i="53"/>
  <c r="JG79" i="53"/>
  <c r="JG51" i="53"/>
  <c r="JG173" i="53"/>
  <c r="JG165" i="53"/>
  <c r="JG130" i="53"/>
  <c r="JG176" i="53"/>
  <c r="JG67" i="53"/>
  <c r="JG146" i="53"/>
  <c r="JG142" i="53"/>
  <c r="JG143" i="53"/>
  <c r="JG75" i="53"/>
  <c r="JG154" i="53"/>
  <c r="JG132" i="53"/>
  <c r="JG62" i="53"/>
  <c r="JG69" i="53"/>
  <c r="JG174" i="53"/>
  <c r="JG115" i="53"/>
  <c r="JG177" i="53"/>
  <c r="JG128" i="53"/>
  <c r="JG108" i="53"/>
  <c r="JG93" i="53"/>
  <c r="JG175" i="53"/>
  <c r="JG166" i="53"/>
  <c r="JG91" i="53"/>
  <c r="JG88" i="53"/>
  <c r="JG164" i="53"/>
  <c r="JG126" i="53"/>
  <c r="JG94" i="53"/>
  <c r="JG147" i="53"/>
  <c r="JG151" i="53"/>
  <c r="JG158" i="53"/>
  <c r="DP50" i="53"/>
  <c r="DQ50" i="53"/>
  <c r="DR50" i="53" s="1"/>
  <c r="DP81" i="53"/>
  <c r="DQ81" i="53"/>
  <c r="DR81" i="53" s="1"/>
  <c r="DP76" i="53"/>
  <c r="DQ76" i="53"/>
  <c r="DR76" i="53" s="1"/>
  <c r="DP58" i="53"/>
  <c r="DQ58" i="53"/>
  <c r="DR58" i="53" s="1"/>
  <c r="DP79" i="53"/>
  <c r="DQ79" i="53"/>
  <c r="DR79" i="53" s="1"/>
  <c r="DR153" i="53"/>
  <c r="DP153" i="53"/>
  <c r="DQ153" i="53"/>
  <c r="DP85" i="53"/>
  <c r="DQ85" i="53"/>
  <c r="DR85" i="53" s="1"/>
  <c r="DP82" i="53"/>
  <c r="DQ82" i="53"/>
  <c r="DR82" i="53" s="1"/>
  <c r="DP97" i="53"/>
  <c r="DQ97" i="53"/>
  <c r="DR97" i="53" s="1"/>
  <c r="DP131" i="53"/>
  <c r="DQ131" i="53"/>
  <c r="DR131" i="53" s="1"/>
  <c r="DP94" i="53"/>
  <c r="DQ94" i="53"/>
  <c r="DR94" i="53" s="1"/>
  <c r="DP73" i="53"/>
  <c r="DQ73" i="53"/>
  <c r="DR73" i="53" s="1"/>
  <c r="DP126" i="53"/>
  <c r="DQ126" i="53"/>
  <c r="DR126" i="53" s="1"/>
  <c r="DP157" i="53"/>
  <c r="DQ157" i="53"/>
  <c r="DR157" i="53" s="1"/>
  <c r="HK112" i="53"/>
  <c r="HL112" i="53" s="1"/>
  <c r="HK110" i="53"/>
  <c r="HL110" i="53" s="1"/>
  <c r="HK154" i="53"/>
  <c r="HL154" i="53" s="1"/>
  <c r="HK55" i="53"/>
  <c r="HL55" i="53" s="1"/>
  <c r="HK167" i="53"/>
  <c r="HL167" i="53" s="1"/>
  <c r="HM167" i="53" s="1"/>
  <c r="HK102" i="53"/>
  <c r="HL102" i="53" s="1"/>
  <c r="HK68" i="53"/>
  <c r="HL68" i="53" s="1"/>
  <c r="HK93" i="53"/>
  <c r="HL93" i="53" s="1"/>
  <c r="HK64" i="53"/>
  <c r="HL64" i="53" s="1"/>
  <c r="HK163" i="53"/>
  <c r="HL163" i="53" s="1"/>
  <c r="HK67" i="53"/>
  <c r="HL67" i="53" s="1"/>
  <c r="HK88" i="53"/>
  <c r="HL88" i="53" s="1"/>
  <c r="HK107" i="53"/>
  <c r="HL107" i="53" s="1"/>
  <c r="HK106" i="53"/>
  <c r="HL106" i="53" s="1"/>
  <c r="HK155" i="53"/>
  <c r="HL155" i="53" s="1"/>
  <c r="HK174" i="53"/>
  <c r="HL174" i="53" s="1"/>
  <c r="HK58" i="53"/>
  <c r="HL58" i="53" s="1"/>
  <c r="HK168" i="53"/>
  <c r="HL168" i="53" s="1"/>
  <c r="HK160" i="53"/>
  <c r="HL160" i="53" s="1"/>
  <c r="HK70" i="53"/>
  <c r="HL70" i="53" s="1"/>
  <c r="HK133" i="53"/>
  <c r="HL133" i="53" s="1"/>
  <c r="HK176" i="53"/>
  <c r="HL176" i="53" s="1"/>
  <c r="HM176" i="53" s="1"/>
  <c r="HK147" i="53"/>
  <c r="HL147" i="53" s="1"/>
  <c r="HK51" i="53"/>
  <c r="HL51" i="53" s="1"/>
  <c r="HK165" i="53"/>
  <c r="HL165" i="53" s="1"/>
  <c r="HK121" i="53"/>
  <c r="HL121" i="53" s="1"/>
  <c r="HK149" i="53"/>
  <c r="HL149" i="53" s="1"/>
  <c r="HK124" i="53"/>
  <c r="HL124" i="53" s="1"/>
  <c r="HK85" i="53"/>
  <c r="HL85" i="53" s="1"/>
  <c r="HK86" i="53"/>
  <c r="HL86" i="53" s="1"/>
  <c r="HK131" i="53"/>
  <c r="HL131" i="53" s="1"/>
  <c r="HK77" i="53"/>
  <c r="HL77" i="53" s="1"/>
  <c r="HK74" i="53"/>
  <c r="HL74" i="53" s="1"/>
  <c r="HK138" i="53"/>
  <c r="HL138" i="53" s="1"/>
  <c r="HK178" i="53"/>
  <c r="HL178" i="53" s="1"/>
  <c r="HK175" i="53"/>
  <c r="HL175" i="53" s="1"/>
  <c r="HK125" i="53"/>
  <c r="HL125" i="53" s="1"/>
  <c r="HK132" i="53"/>
  <c r="HL132" i="53" s="1"/>
  <c r="HK56" i="53"/>
  <c r="HL56" i="53" s="1"/>
  <c r="HK130" i="53"/>
  <c r="HL130" i="53" s="1"/>
  <c r="HK89" i="53"/>
  <c r="HL89" i="53" s="1"/>
  <c r="HK113" i="53"/>
  <c r="HL113" i="53" s="1"/>
  <c r="HK172" i="53"/>
  <c r="HL172" i="53" s="1"/>
  <c r="HK65" i="53"/>
  <c r="HL65" i="53" s="1"/>
  <c r="HK101" i="53"/>
  <c r="HL101" i="53" s="1"/>
  <c r="HK140" i="53"/>
  <c r="HL140" i="53" s="1"/>
  <c r="HK103" i="53"/>
  <c r="HL103" i="53" s="1"/>
  <c r="HK94" i="53"/>
  <c r="HL94" i="53" s="1"/>
  <c r="HK180" i="53"/>
  <c r="HL180" i="53" s="1"/>
  <c r="HK159" i="53"/>
  <c r="HL159" i="53" s="1"/>
  <c r="HK53" i="53"/>
  <c r="HL53" i="53" s="1"/>
  <c r="HK170" i="53"/>
  <c r="HL170" i="53" s="1"/>
  <c r="HK134" i="53"/>
  <c r="HL134" i="53" s="1"/>
  <c r="HK117" i="53"/>
  <c r="HL117" i="53" s="1"/>
  <c r="HK80" i="53"/>
  <c r="HL80" i="53" s="1"/>
  <c r="HK100" i="53"/>
  <c r="HL100" i="53" s="1"/>
  <c r="HK61" i="53"/>
  <c r="HL61" i="53" s="1"/>
  <c r="HK120" i="53"/>
  <c r="HL120" i="53" s="1"/>
  <c r="HK136" i="53"/>
  <c r="HL136" i="53" s="1"/>
  <c r="HK75" i="53"/>
  <c r="HL75" i="53" s="1"/>
  <c r="HK151" i="53"/>
  <c r="HL151" i="53" s="1"/>
  <c r="HK148" i="53"/>
  <c r="HL148" i="53" s="1"/>
  <c r="HK166" i="53"/>
  <c r="HL166" i="53" s="1"/>
  <c r="HK71" i="53"/>
  <c r="HL71" i="53" s="1"/>
  <c r="HK50" i="53"/>
  <c r="HL50" i="53" s="1"/>
  <c r="HK108" i="53"/>
  <c r="HL108" i="53" s="1"/>
  <c r="HK141" i="53"/>
  <c r="HL141" i="53" s="1"/>
  <c r="HK52" i="53"/>
  <c r="HL52" i="53" s="1"/>
  <c r="HK146" i="53"/>
  <c r="HL146" i="53" s="1"/>
  <c r="HK59" i="53"/>
  <c r="HL59" i="53" s="1"/>
  <c r="HK135" i="53"/>
  <c r="HL135" i="53" s="1"/>
  <c r="HK54" i="53"/>
  <c r="HL54" i="53" s="1"/>
  <c r="HK161" i="53"/>
  <c r="HL161" i="53" s="1"/>
  <c r="HK150" i="53"/>
  <c r="HL150" i="53" s="1"/>
  <c r="HK116" i="53"/>
  <c r="HL116" i="53" s="1"/>
  <c r="HK81" i="53"/>
  <c r="HL81" i="53" s="1"/>
  <c r="HK57" i="53"/>
  <c r="HL57" i="53" s="1"/>
  <c r="HK92" i="53"/>
  <c r="HL92" i="53" s="1"/>
  <c r="HK83" i="53"/>
  <c r="HL83" i="53" s="1"/>
  <c r="HK87" i="53"/>
  <c r="HL87" i="53" s="1"/>
  <c r="HK139" i="53"/>
  <c r="HL139" i="53" s="1"/>
  <c r="HK119" i="53"/>
  <c r="HL119" i="53" s="1"/>
  <c r="HK60" i="53"/>
  <c r="HL60" i="53" s="1"/>
  <c r="HK105" i="53"/>
  <c r="HL105" i="53" s="1"/>
  <c r="HK115" i="53"/>
  <c r="HL115" i="53" s="1"/>
  <c r="HK164" i="53"/>
  <c r="HL164" i="53" s="1"/>
  <c r="HK84" i="53"/>
  <c r="HL84" i="53" s="1"/>
  <c r="HK158" i="53"/>
  <c r="HL158" i="53" s="1"/>
  <c r="HK69" i="53"/>
  <c r="HL69" i="53" s="1"/>
  <c r="HK156" i="53"/>
  <c r="HL156" i="53" s="1"/>
  <c r="HK98" i="53"/>
  <c r="HL98" i="53" s="1"/>
  <c r="HK91" i="53"/>
  <c r="HL91" i="53" s="1"/>
  <c r="HK122" i="53"/>
  <c r="HL122" i="53" s="1"/>
  <c r="HK179" i="53"/>
  <c r="HL179" i="53" s="1"/>
  <c r="HM179" i="53" s="1"/>
  <c r="IL179" i="53" s="1"/>
  <c r="HK90" i="53"/>
  <c r="HL90" i="53" s="1"/>
  <c r="HK104" i="53"/>
  <c r="HL104" i="53" s="1"/>
  <c r="HK99" i="53"/>
  <c r="HL99" i="53" s="1"/>
  <c r="HK97" i="53"/>
  <c r="HL97" i="53" s="1"/>
  <c r="HK109" i="53"/>
  <c r="HL109" i="53" s="1"/>
  <c r="HK73" i="53"/>
  <c r="HL73" i="53" s="1"/>
  <c r="HK78" i="53"/>
  <c r="HL78" i="53" s="1"/>
  <c r="HK128" i="53"/>
  <c r="HL128" i="53" s="1"/>
  <c r="HK162" i="53"/>
  <c r="HL162" i="53" s="1"/>
  <c r="HK145" i="53"/>
  <c r="HL145" i="53" s="1"/>
  <c r="HK82" i="53"/>
  <c r="HL82" i="53" s="1"/>
  <c r="HK173" i="53"/>
  <c r="HL173" i="53" s="1"/>
  <c r="HM173" i="53" s="1"/>
  <c r="HK144" i="53"/>
  <c r="HL144" i="53" s="1"/>
  <c r="HK79" i="53"/>
  <c r="HL79" i="53" s="1"/>
  <c r="HK76" i="53"/>
  <c r="HL76" i="53" s="1"/>
  <c r="HK169" i="53"/>
  <c r="HL169" i="53" s="1"/>
  <c r="HK66" i="53"/>
  <c r="HL66" i="53" s="1"/>
  <c r="HK111" i="53"/>
  <c r="HL111" i="53" s="1"/>
  <c r="HK143" i="53"/>
  <c r="HL143" i="53" s="1"/>
  <c r="HK129" i="53"/>
  <c r="HL129" i="53" s="1"/>
  <c r="HK137" i="53"/>
  <c r="HL137" i="53" s="1"/>
  <c r="HK62" i="53"/>
  <c r="HL62" i="53" s="1"/>
  <c r="HK95" i="53"/>
  <c r="HL95" i="53" s="1"/>
  <c r="HK118" i="53"/>
  <c r="HL118" i="53" s="1"/>
  <c r="HK127" i="53"/>
  <c r="HL127" i="53" s="1"/>
  <c r="HK157" i="53"/>
  <c r="HL157" i="53" s="1"/>
  <c r="HK96" i="53"/>
  <c r="HL96" i="53" s="1"/>
  <c r="HK142" i="53"/>
  <c r="HL142" i="53" s="1"/>
  <c r="HK126" i="53"/>
  <c r="HL126" i="53" s="1"/>
  <c r="HK63" i="53"/>
  <c r="HL63" i="53" s="1"/>
  <c r="HK177" i="53"/>
  <c r="HL177" i="53" s="1"/>
  <c r="HM177" i="53" s="1"/>
  <c r="HK123" i="53"/>
  <c r="HL123" i="53" s="1"/>
  <c r="HK72" i="53"/>
  <c r="HL72" i="53" s="1"/>
  <c r="HK153" i="53"/>
  <c r="HL153" i="53" s="1"/>
  <c r="HK152" i="53"/>
  <c r="HL152" i="53" s="1"/>
  <c r="HK114" i="53"/>
  <c r="HL114" i="53" s="1"/>
  <c r="HK171" i="53"/>
  <c r="HL171" i="53" s="1"/>
  <c r="HK49" i="53"/>
  <c r="DP122" i="53"/>
  <c r="DQ122" i="53"/>
  <c r="DR122" i="53" s="1"/>
  <c r="DP62" i="53"/>
  <c r="DQ62" i="53"/>
  <c r="DR62" i="53" s="1"/>
  <c r="DP152" i="53"/>
  <c r="DQ152" i="53"/>
  <c r="DR152" i="53" s="1"/>
  <c r="DP92" i="53"/>
  <c r="DQ92" i="53"/>
  <c r="DR92" i="53" s="1"/>
  <c r="DP53" i="53"/>
  <c r="DQ53" i="53"/>
  <c r="DR53" i="53" s="1"/>
  <c r="DP91" i="53"/>
  <c r="DQ91" i="53"/>
  <c r="DR91" i="53" s="1"/>
  <c r="DP98" i="53"/>
  <c r="DQ98" i="53"/>
  <c r="DR98" i="53" s="1"/>
  <c r="DP146" i="53"/>
  <c r="DQ146" i="53"/>
  <c r="DR146" i="53" s="1"/>
  <c r="DP106" i="53"/>
  <c r="DQ106" i="53"/>
  <c r="DR106" i="53" s="1"/>
  <c r="DP66" i="53"/>
  <c r="DQ66" i="53"/>
  <c r="DR66" i="53" s="1"/>
  <c r="DP164" i="53"/>
  <c r="DQ164" i="53"/>
  <c r="DR164" i="53" s="1"/>
  <c r="DP74" i="53"/>
  <c r="DQ74" i="53"/>
  <c r="DR74" i="53" s="1"/>
  <c r="DP108" i="53"/>
  <c r="DQ108" i="53"/>
  <c r="DR108" i="53" s="1"/>
  <c r="DP140" i="53"/>
  <c r="DQ140" i="53"/>
  <c r="DR140" i="53" s="1"/>
  <c r="DM182" i="53"/>
  <c r="DN183" i="53" s="1"/>
  <c r="HM170" i="53"/>
  <c r="IG169" i="53"/>
  <c r="IH169" i="53" s="1"/>
  <c r="IK169" i="53" s="1"/>
  <c r="IG156" i="53"/>
  <c r="IH156" i="53" s="1"/>
  <c r="IK156" i="53" s="1"/>
  <c r="IG173" i="53"/>
  <c r="IH173" i="53" s="1"/>
  <c r="IK173" i="53" s="1"/>
  <c r="IG56" i="53"/>
  <c r="IH56" i="53" s="1"/>
  <c r="IK56" i="53" s="1"/>
  <c r="IG65" i="53"/>
  <c r="IH65" i="53" s="1"/>
  <c r="IK65" i="53" s="1"/>
  <c r="IG70" i="53"/>
  <c r="IH70" i="53" s="1"/>
  <c r="IK70" i="53" s="1"/>
  <c r="IG92" i="53"/>
  <c r="IH92" i="53" s="1"/>
  <c r="IK92" i="53" s="1"/>
  <c r="IG83" i="53"/>
  <c r="IH83" i="53" s="1"/>
  <c r="IK83" i="53" s="1"/>
  <c r="IG52" i="53"/>
  <c r="IH52" i="53" s="1"/>
  <c r="IK52" i="53" s="1"/>
  <c r="IG94" i="53"/>
  <c r="IH94" i="53" s="1"/>
  <c r="IK94" i="53" s="1"/>
  <c r="IG59" i="53"/>
  <c r="IH59" i="53" s="1"/>
  <c r="IK59" i="53" s="1"/>
  <c r="IG80" i="53"/>
  <c r="IH80" i="53" s="1"/>
  <c r="IK80" i="53" s="1"/>
  <c r="IG106" i="53"/>
  <c r="IH106" i="53" s="1"/>
  <c r="IK106" i="53" s="1"/>
  <c r="IG111" i="53"/>
  <c r="IH111" i="53" s="1"/>
  <c r="IK111" i="53" s="1"/>
  <c r="IG77" i="53"/>
  <c r="IH77" i="53" s="1"/>
  <c r="IK77" i="53" s="1"/>
  <c r="IG170" i="53"/>
  <c r="IH170" i="53" s="1"/>
  <c r="IK170" i="53" s="1"/>
  <c r="IG102" i="53"/>
  <c r="IH102" i="53" s="1"/>
  <c r="IK102" i="53" s="1"/>
  <c r="IG121" i="53"/>
  <c r="IH121" i="53" s="1"/>
  <c r="IK121" i="53" s="1"/>
  <c r="IG108" i="53"/>
  <c r="IH108" i="53" s="1"/>
  <c r="IK108" i="53" s="1"/>
  <c r="IG72" i="53"/>
  <c r="IH72" i="53" s="1"/>
  <c r="IK72" i="53" s="1"/>
  <c r="IG174" i="53"/>
  <c r="IH174" i="53" s="1"/>
  <c r="IK174" i="53" s="1"/>
  <c r="IG101" i="53"/>
  <c r="IH101" i="53" s="1"/>
  <c r="IK101" i="53" s="1"/>
  <c r="IG88" i="53"/>
  <c r="IH88" i="53" s="1"/>
  <c r="IK88" i="53" s="1"/>
  <c r="IG115" i="53"/>
  <c r="IH115" i="53" s="1"/>
  <c r="IK115" i="53" s="1"/>
  <c r="IG55" i="53"/>
  <c r="IH55" i="53" s="1"/>
  <c r="IK55" i="53" s="1"/>
  <c r="IG117" i="53"/>
  <c r="IH117" i="53" s="1"/>
  <c r="IK117" i="53" s="1"/>
  <c r="IG73" i="53"/>
  <c r="IH73" i="53" s="1"/>
  <c r="IK73" i="53" s="1"/>
  <c r="IG98" i="53"/>
  <c r="IH98" i="53" s="1"/>
  <c r="IK98" i="53" s="1"/>
  <c r="IG90" i="53"/>
  <c r="IH90" i="53" s="1"/>
  <c r="IK90" i="53" s="1"/>
  <c r="IG145" i="53"/>
  <c r="IH145" i="53" s="1"/>
  <c r="IK145" i="53" s="1"/>
  <c r="IG63" i="53"/>
  <c r="IH63" i="53" s="1"/>
  <c r="IK63" i="53" s="1"/>
  <c r="IG68" i="53"/>
  <c r="IH68" i="53" s="1"/>
  <c r="IK68" i="53" s="1"/>
  <c r="IG64" i="53"/>
  <c r="IH64" i="53" s="1"/>
  <c r="IK64" i="53" s="1"/>
  <c r="IG166" i="53"/>
  <c r="IH166" i="53" s="1"/>
  <c r="IK166" i="53" s="1"/>
  <c r="IG159" i="53"/>
  <c r="IH159" i="53" s="1"/>
  <c r="IK159" i="53" s="1"/>
  <c r="IG109" i="53"/>
  <c r="IH109" i="53" s="1"/>
  <c r="IK109" i="53" s="1"/>
  <c r="IG176" i="53"/>
  <c r="IH176" i="53" s="1"/>
  <c r="IK176" i="53" s="1"/>
  <c r="IG160" i="53"/>
  <c r="IH160" i="53" s="1"/>
  <c r="IK160" i="53" s="1"/>
  <c r="IG133" i="53"/>
  <c r="IH133" i="53" s="1"/>
  <c r="IK133" i="53" s="1"/>
  <c r="IG76" i="53"/>
  <c r="IH76" i="53" s="1"/>
  <c r="IK76" i="53" s="1"/>
  <c r="IG110" i="53"/>
  <c r="IH110" i="53" s="1"/>
  <c r="IK110" i="53" s="1"/>
  <c r="IG151" i="53"/>
  <c r="IH151" i="53" s="1"/>
  <c r="IK151" i="53" s="1"/>
  <c r="IG91" i="53"/>
  <c r="IH91" i="53" s="1"/>
  <c r="IK91" i="53" s="1"/>
  <c r="IG122" i="53"/>
  <c r="IH122" i="53" s="1"/>
  <c r="IK122" i="53" s="1"/>
  <c r="IG118" i="53"/>
  <c r="IH118" i="53" s="1"/>
  <c r="IK118" i="53" s="1"/>
  <c r="IG139" i="53"/>
  <c r="IH139" i="53" s="1"/>
  <c r="IK139" i="53" s="1"/>
  <c r="IG51" i="53"/>
  <c r="IH51" i="53" s="1"/>
  <c r="IK51" i="53" s="1"/>
  <c r="IG53" i="53"/>
  <c r="IH53" i="53" s="1"/>
  <c r="IK53" i="53" s="1"/>
  <c r="IG126" i="53"/>
  <c r="IH126" i="53" s="1"/>
  <c r="IK126" i="53" s="1"/>
  <c r="IG99" i="53"/>
  <c r="IH99" i="53" s="1"/>
  <c r="IK99" i="53" s="1"/>
  <c r="IG132" i="53"/>
  <c r="IH132" i="53" s="1"/>
  <c r="IK132" i="53" s="1"/>
  <c r="IG135" i="53"/>
  <c r="IH135" i="53" s="1"/>
  <c r="IK135" i="53" s="1"/>
  <c r="IG75" i="53"/>
  <c r="IH75" i="53" s="1"/>
  <c r="IK75" i="53" s="1"/>
  <c r="IG171" i="53"/>
  <c r="IH171" i="53" s="1"/>
  <c r="IK171" i="53" s="1"/>
  <c r="IG112" i="53"/>
  <c r="IH112" i="53" s="1"/>
  <c r="IK112" i="53" s="1"/>
  <c r="IG167" i="53"/>
  <c r="IH167" i="53" s="1"/>
  <c r="IK167" i="53" s="1"/>
  <c r="IG140" i="53"/>
  <c r="IH140" i="53" s="1"/>
  <c r="IK140" i="53" s="1"/>
  <c r="IG113" i="53"/>
  <c r="IH113" i="53" s="1"/>
  <c r="IK113" i="53" s="1"/>
  <c r="IG105" i="53"/>
  <c r="IH105" i="53" s="1"/>
  <c r="IK105" i="53" s="1"/>
  <c r="IG157" i="53"/>
  <c r="IH157" i="53" s="1"/>
  <c r="IK157" i="53" s="1"/>
  <c r="IG128" i="53"/>
  <c r="IH128" i="53" s="1"/>
  <c r="IK128" i="53" s="1"/>
  <c r="IG61" i="53"/>
  <c r="IH61" i="53" s="1"/>
  <c r="IK61" i="53" s="1"/>
  <c r="IG100" i="53"/>
  <c r="IH100" i="53" s="1"/>
  <c r="IK100" i="53" s="1"/>
  <c r="IG62" i="53"/>
  <c r="IH62" i="53" s="1"/>
  <c r="IK62" i="53" s="1"/>
  <c r="IG180" i="53"/>
  <c r="IH180" i="53" s="1"/>
  <c r="IK180" i="53" s="1"/>
  <c r="IG163" i="53"/>
  <c r="IH163" i="53" s="1"/>
  <c r="IK163" i="53" s="1"/>
  <c r="IG154" i="53"/>
  <c r="IH154" i="53" s="1"/>
  <c r="IK154" i="53" s="1"/>
  <c r="IG123" i="53"/>
  <c r="IH123" i="53" s="1"/>
  <c r="IK123" i="53" s="1"/>
  <c r="IG172" i="53"/>
  <c r="IH172" i="53" s="1"/>
  <c r="IK172" i="53" s="1"/>
  <c r="IG95" i="53"/>
  <c r="IH95" i="53" s="1"/>
  <c r="IK95" i="53" s="1"/>
  <c r="IG107" i="53"/>
  <c r="IH107" i="53" s="1"/>
  <c r="IK107" i="53" s="1"/>
  <c r="IG161" i="53"/>
  <c r="IH161" i="53" s="1"/>
  <c r="IK161" i="53" s="1"/>
  <c r="IG138" i="53"/>
  <c r="IH138" i="53" s="1"/>
  <c r="IK138" i="53" s="1"/>
  <c r="IG89" i="53"/>
  <c r="IH89" i="53" s="1"/>
  <c r="IK89" i="53" s="1"/>
  <c r="IG86" i="53"/>
  <c r="IH86" i="53" s="1"/>
  <c r="IK86" i="53" s="1"/>
  <c r="IG127" i="53"/>
  <c r="IH127" i="53" s="1"/>
  <c r="IK127" i="53" s="1"/>
  <c r="IG50" i="53"/>
  <c r="IH50" i="53" s="1"/>
  <c r="IK50" i="53" s="1"/>
  <c r="IG60" i="53"/>
  <c r="IH60" i="53" s="1"/>
  <c r="IK60" i="53" s="1"/>
  <c r="IG58" i="53"/>
  <c r="IH58" i="53" s="1"/>
  <c r="IK58" i="53" s="1"/>
  <c r="IG124" i="53"/>
  <c r="IH124" i="53" s="1"/>
  <c r="IK124" i="53" s="1"/>
  <c r="IG74" i="53"/>
  <c r="IH74" i="53" s="1"/>
  <c r="IK74" i="53" s="1"/>
  <c r="IG97" i="53"/>
  <c r="IH97" i="53" s="1"/>
  <c r="IK97" i="53" s="1"/>
  <c r="IG181" i="53"/>
  <c r="IH181" i="53" s="1"/>
  <c r="IK181" i="53" s="1"/>
  <c r="IG142" i="53"/>
  <c r="IH142" i="53" s="1"/>
  <c r="IK142" i="53" s="1"/>
  <c r="IG177" i="53"/>
  <c r="IH177" i="53" s="1"/>
  <c r="IK177" i="53" s="1"/>
  <c r="IG143" i="53"/>
  <c r="IH143" i="53" s="1"/>
  <c r="IK143" i="53" s="1"/>
  <c r="IG120" i="53"/>
  <c r="IH120" i="53" s="1"/>
  <c r="IK120" i="53" s="1"/>
  <c r="IG148" i="53"/>
  <c r="IH148" i="53" s="1"/>
  <c r="IK148" i="53" s="1"/>
  <c r="IG162" i="53"/>
  <c r="IH162" i="53" s="1"/>
  <c r="IK162" i="53" s="1"/>
  <c r="IG81" i="53"/>
  <c r="IH81" i="53" s="1"/>
  <c r="IK81" i="53" s="1"/>
  <c r="IG103" i="53"/>
  <c r="IH103" i="53" s="1"/>
  <c r="IK103" i="53" s="1"/>
  <c r="IG137" i="53"/>
  <c r="IH137" i="53" s="1"/>
  <c r="IK137" i="53" s="1"/>
  <c r="IG125" i="53"/>
  <c r="IH125" i="53" s="1"/>
  <c r="IK125" i="53" s="1"/>
  <c r="IG155" i="53"/>
  <c r="IH155" i="53" s="1"/>
  <c r="IK155" i="53" s="1"/>
  <c r="IG93" i="53"/>
  <c r="IH93" i="53" s="1"/>
  <c r="IK93" i="53" s="1"/>
  <c r="IG96" i="53"/>
  <c r="IH96" i="53" s="1"/>
  <c r="IK96" i="53" s="1"/>
  <c r="IG119" i="53"/>
  <c r="IH119" i="53" s="1"/>
  <c r="IK119" i="53" s="1"/>
  <c r="IG158" i="53"/>
  <c r="IH158" i="53" s="1"/>
  <c r="IK158" i="53" s="1"/>
  <c r="IG129" i="53"/>
  <c r="IH129" i="53" s="1"/>
  <c r="IK129" i="53" s="1"/>
  <c r="IG104" i="53"/>
  <c r="IH104" i="53" s="1"/>
  <c r="IK104" i="53" s="1"/>
  <c r="IG179" i="53"/>
  <c r="IH179" i="53" s="1"/>
  <c r="IK179" i="53" s="1"/>
  <c r="IG178" i="53"/>
  <c r="IH178" i="53" s="1"/>
  <c r="IK178" i="53" s="1"/>
  <c r="IG165" i="53"/>
  <c r="IH165" i="53" s="1"/>
  <c r="IK165" i="53" s="1"/>
  <c r="IG67" i="53"/>
  <c r="IH67" i="53" s="1"/>
  <c r="IK67" i="53" s="1"/>
  <c r="IG71" i="53"/>
  <c r="IH71" i="53" s="1"/>
  <c r="IK71" i="53" s="1"/>
  <c r="IG153" i="53"/>
  <c r="IH153" i="53" s="1"/>
  <c r="IK153" i="53" s="1"/>
  <c r="IG84" i="53"/>
  <c r="IH84" i="53" s="1"/>
  <c r="IK84" i="53" s="1"/>
  <c r="IG69" i="53"/>
  <c r="IH69" i="53" s="1"/>
  <c r="IK69" i="53" s="1"/>
  <c r="IG134" i="53"/>
  <c r="IH134" i="53" s="1"/>
  <c r="IK134" i="53" s="1"/>
  <c r="IG149" i="53"/>
  <c r="IH149" i="53" s="1"/>
  <c r="IK149" i="53" s="1"/>
  <c r="IG175" i="53"/>
  <c r="IH175" i="53" s="1"/>
  <c r="IK175" i="53" s="1"/>
  <c r="IG147" i="53"/>
  <c r="IH147" i="53" s="1"/>
  <c r="IK147" i="53" s="1"/>
  <c r="IG152" i="53"/>
  <c r="IH152" i="53" s="1"/>
  <c r="IK152" i="53" s="1"/>
  <c r="IG141" i="53"/>
  <c r="IH141" i="53" s="1"/>
  <c r="IK141" i="53" s="1"/>
  <c r="IG150" i="53"/>
  <c r="IH150" i="53" s="1"/>
  <c r="IK150" i="53" s="1"/>
  <c r="IG116" i="53"/>
  <c r="IH116" i="53" s="1"/>
  <c r="IK116" i="53" s="1"/>
  <c r="IG54" i="53"/>
  <c r="IH54" i="53" s="1"/>
  <c r="IK54" i="53" s="1"/>
  <c r="IG66" i="53"/>
  <c r="IH66" i="53" s="1"/>
  <c r="IK66" i="53" s="1"/>
  <c r="IG146" i="53"/>
  <c r="IH146" i="53" s="1"/>
  <c r="IK146" i="53" s="1"/>
  <c r="IG85" i="53"/>
  <c r="IH85" i="53" s="1"/>
  <c r="IK85" i="53" s="1"/>
  <c r="IG114" i="53"/>
  <c r="IH114" i="53" s="1"/>
  <c r="IK114" i="53" s="1"/>
  <c r="IG144" i="53"/>
  <c r="IH144" i="53" s="1"/>
  <c r="IK144" i="53" s="1"/>
  <c r="IG168" i="53"/>
  <c r="IH168" i="53" s="1"/>
  <c r="IK168" i="53" s="1"/>
  <c r="IG87" i="53"/>
  <c r="IH87" i="53" s="1"/>
  <c r="IK87" i="53" s="1"/>
  <c r="IG79" i="53"/>
  <c r="IH79" i="53" s="1"/>
  <c r="IK79" i="53" s="1"/>
  <c r="IG82" i="53"/>
  <c r="IH82" i="53" s="1"/>
  <c r="IK82" i="53" s="1"/>
  <c r="IG57" i="53"/>
  <c r="IH57" i="53" s="1"/>
  <c r="IK57" i="53" s="1"/>
  <c r="IG164" i="53"/>
  <c r="IH164" i="53" s="1"/>
  <c r="IK164" i="53" s="1"/>
  <c r="IG78" i="53"/>
  <c r="IH78" i="53" s="1"/>
  <c r="IK78" i="53" s="1"/>
  <c r="IG130" i="53"/>
  <c r="IH130" i="53" s="1"/>
  <c r="IK130" i="53" s="1"/>
  <c r="IG136" i="53"/>
  <c r="IH136" i="53" s="1"/>
  <c r="IK136" i="53" s="1"/>
  <c r="IG131" i="53"/>
  <c r="IH131" i="53" s="1"/>
  <c r="IK131" i="53" s="1"/>
  <c r="IG49" i="53"/>
  <c r="DP54" i="53"/>
  <c r="DQ54" i="53"/>
  <c r="DR54" i="53" s="1"/>
  <c r="DP162" i="53"/>
  <c r="DQ162" i="53"/>
  <c r="DR162" i="53" s="1"/>
  <c r="DR57" i="53"/>
  <c r="DP57" i="53"/>
  <c r="DQ57" i="53"/>
  <c r="DP90" i="53"/>
  <c r="DQ90" i="53"/>
  <c r="DR90" i="53" s="1"/>
  <c r="DP133" i="53"/>
  <c r="DQ133" i="53"/>
  <c r="DR133" i="53" s="1"/>
  <c r="DP154" i="53"/>
  <c r="DQ154" i="53"/>
  <c r="DR154" i="53" s="1"/>
  <c r="DP51" i="53"/>
  <c r="DQ51" i="53"/>
  <c r="DR51" i="53" s="1"/>
  <c r="DP120" i="53"/>
  <c r="DQ120" i="53"/>
  <c r="DR120" i="53" s="1"/>
  <c r="DP137" i="53"/>
  <c r="DQ137" i="53"/>
  <c r="DR137" i="53" s="1"/>
  <c r="DP138" i="53"/>
  <c r="DQ138" i="53"/>
  <c r="DR138" i="53" s="1"/>
  <c r="DP61" i="53"/>
  <c r="DQ61" i="53"/>
  <c r="DR61" i="53" s="1"/>
  <c r="DP75" i="53"/>
  <c r="DQ75" i="53"/>
  <c r="DR75" i="53" s="1"/>
  <c r="DP109" i="53"/>
  <c r="DQ109" i="53"/>
  <c r="DR109" i="53" s="1"/>
  <c r="DP55" i="53"/>
  <c r="DQ55" i="53"/>
  <c r="DR55" i="53" s="1"/>
  <c r="DP59" i="53"/>
  <c r="DQ59" i="53"/>
  <c r="DR59" i="53" s="1"/>
  <c r="DP125" i="53"/>
  <c r="DQ125" i="53"/>
  <c r="DR125" i="53" s="1"/>
  <c r="DP143" i="53"/>
  <c r="DQ143" i="53"/>
  <c r="DR143" i="53" s="1"/>
  <c r="DP86" i="53"/>
  <c r="DQ86" i="53"/>
  <c r="DR86" i="53" s="1"/>
  <c r="DP112" i="53"/>
  <c r="DQ112" i="53"/>
  <c r="DR112" i="53" s="1"/>
  <c r="DP56" i="53"/>
  <c r="DQ56" i="53"/>
  <c r="DR56" i="53" s="1"/>
  <c r="DP89" i="53"/>
  <c r="DQ89" i="53"/>
  <c r="DR89" i="53" s="1"/>
  <c r="DP105" i="53"/>
  <c r="DQ105" i="53"/>
  <c r="DR105" i="53" s="1"/>
  <c r="DP110" i="53"/>
  <c r="DQ110" i="53"/>
  <c r="DR110" i="53" s="1"/>
  <c r="DP52" i="53"/>
  <c r="DQ52" i="53"/>
  <c r="DR52" i="53" s="1"/>
  <c r="DP104" i="53"/>
  <c r="DQ104" i="53"/>
  <c r="DR104" i="53" s="1"/>
  <c r="DP113" i="53"/>
  <c r="DQ113" i="53"/>
  <c r="DR113" i="53" s="1"/>
  <c r="DP134" i="53"/>
  <c r="DQ134" i="53"/>
  <c r="DR134" i="53" s="1"/>
  <c r="DP165" i="53"/>
  <c r="DQ165" i="53"/>
  <c r="DR165" i="53" s="1"/>
  <c r="HM169" i="53"/>
  <c r="IL169" i="53" s="1"/>
  <c r="GL182" i="53"/>
  <c r="GM183" i="53" s="1"/>
  <c r="GM49" i="53"/>
  <c r="GM182" i="53" s="1"/>
  <c r="HM178" i="53"/>
  <c r="IL178" i="53" s="1"/>
  <c r="DP71" i="53"/>
  <c r="DQ71" i="53"/>
  <c r="DR71" i="53" s="1"/>
  <c r="DP88" i="53"/>
  <c r="DQ88" i="53"/>
  <c r="DR88" i="53" s="1"/>
  <c r="DP96" i="53"/>
  <c r="DR96" i="53"/>
  <c r="DQ96" i="53"/>
  <c r="DP99" i="53"/>
  <c r="DQ99" i="53"/>
  <c r="DR99" i="53" s="1"/>
  <c r="DP141" i="53"/>
  <c r="DQ141" i="53"/>
  <c r="DR141" i="53" s="1"/>
  <c r="DP64" i="53"/>
  <c r="DQ64" i="53"/>
  <c r="DR64" i="53" s="1"/>
  <c r="DP159" i="53"/>
  <c r="DQ159" i="53"/>
  <c r="DR159" i="53" s="1"/>
  <c r="DP121" i="53"/>
  <c r="DQ121" i="53"/>
  <c r="DR121" i="53" s="1"/>
  <c r="DP116" i="53"/>
  <c r="DQ116" i="53"/>
  <c r="DR116" i="53" s="1"/>
  <c r="DP118" i="53"/>
  <c r="DQ118" i="53"/>
  <c r="DR118" i="53" s="1"/>
  <c r="DR78" i="53"/>
  <c r="DP78" i="53"/>
  <c r="DQ78" i="53"/>
  <c r="DP83" i="53"/>
  <c r="DQ83" i="53"/>
  <c r="DR83" i="53" s="1"/>
  <c r="DP142" i="53"/>
  <c r="DQ142" i="53"/>
  <c r="DR142" i="53" s="1"/>
  <c r="DP123" i="53"/>
  <c r="DQ123" i="53"/>
  <c r="DR123" i="53" s="1"/>
  <c r="DP77" i="53"/>
  <c r="DQ77" i="53"/>
  <c r="DR77" i="53" s="1"/>
  <c r="DO182" i="53"/>
  <c r="DP183" i="53" s="1"/>
  <c r="DP49" i="53"/>
  <c r="DQ49" i="53"/>
  <c r="DR49" i="53" s="1"/>
  <c r="HM171" i="53"/>
  <c r="IL171" i="53" s="1"/>
  <c r="HM166" i="53"/>
  <c r="BQ87" i="53"/>
  <c r="BR87" i="53" s="1"/>
  <c r="BQ90" i="53"/>
  <c r="BR90" i="53" s="1"/>
  <c r="BQ113" i="53"/>
  <c r="BR113" i="53" s="1"/>
  <c r="BQ104" i="53"/>
  <c r="BR104" i="53" s="1"/>
  <c r="BQ149" i="53"/>
  <c r="BR149" i="53" s="1"/>
  <c r="BQ152" i="53"/>
  <c r="BR152" i="53" s="1"/>
  <c r="BQ156" i="53"/>
  <c r="BR156" i="53" s="1"/>
  <c r="BQ53" i="53"/>
  <c r="BR53" i="53" s="1"/>
  <c r="BQ153" i="53"/>
  <c r="BR153" i="53" s="1"/>
  <c r="BQ160" i="53"/>
  <c r="BR160" i="53" s="1"/>
  <c r="BQ135" i="53"/>
  <c r="BR135" i="53" s="1"/>
  <c r="BQ148" i="53"/>
  <c r="BR148" i="53" s="1"/>
  <c r="BQ99" i="53"/>
  <c r="BR99" i="53" s="1"/>
  <c r="BQ102" i="53"/>
  <c r="BR102" i="53" s="1"/>
  <c r="BQ89" i="53"/>
  <c r="BR89" i="53" s="1"/>
  <c r="BQ56" i="53"/>
  <c r="BR56" i="53" s="1"/>
  <c r="BQ122" i="53"/>
  <c r="BR122" i="53" s="1"/>
  <c r="BQ111" i="53"/>
  <c r="BR111" i="53" s="1"/>
  <c r="BQ143" i="53"/>
  <c r="BR143" i="53" s="1"/>
  <c r="BQ68" i="53"/>
  <c r="BR68" i="53" s="1"/>
  <c r="BQ52" i="53"/>
  <c r="BR52" i="53" s="1"/>
  <c r="BQ138" i="53"/>
  <c r="BR138" i="53" s="1"/>
  <c r="BQ155" i="53"/>
  <c r="BR155" i="53" s="1"/>
  <c r="BQ109" i="53"/>
  <c r="BR109" i="53" s="1"/>
  <c r="BQ112" i="53"/>
  <c r="BR112" i="53" s="1"/>
  <c r="BQ146" i="53"/>
  <c r="BR146" i="53" s="1"/>
  <c r="BQ139" i="53"/>
  <c r="BR139" i="53" s="1"/>
  <c r="BQ144" i="53"/>
  <c r="BR144" i="53" s="1"/>
  <c r="BQ54" i="53"/>
  <c r="BR54" i="53" s="1"/>
  <c r="BQ110" i="53"/>
  <c r="BR110" i="53" s="1"/>
  <c r="BQ72" i="53"/>
  <c r="BR72" i="53" s="1"/>
  <c r="BQ161" i="53"/>
  <c r="BR161" i="53" s="1"/>
  <c r="BQ132" i="53"/>
  <c r="BR132" i="53" s="1"/>
  <c r="BQ67" i="53"/>
  <c r="BR67" i="53" s="1"/>
  <c r="BQ70" i="53"/>
  <c r="BR70" i="53" s="1"/>
  <c r="BQ134" i="53"/>
  <c r="BR134" i="53" s="1"/>
  <c r="BQ58" i="53"/>
  <c r="BR58" i="53" s="1"/>
  <c r="BQ126" i="53"/>
  <c r="BR126" i="53" s="1"/>
  <c r="BQ127" i="53"/>
  <c r="BR127" i="53" s="1"/>
  <c r="BQ157" i="53"/>
  <c r="BR157" i="53" s="1"/>
  <c r="BQ50" i="53"/>
  <c r="BR50" i="53" s="1"/>
  <c r="BQ145" i="53"/>
  <c r="BR145" i="53" s="1"/>
  <c r="BQ105" i="53"/>
  <c r="BR105" i="53" s="1"/>
  <c r="BQ60" i="53"/>
  <c r="BR60" i="53" s="1"/>
  <c r="BQ117" i="53"/>
  <c r="BR117" i="53" s="1"/>
  <c r="BQ86" i="53"/>
  <c r="BR86" i="53" s="1"/>
  <c r="BQ123" i="53"/>
  <c r="BR123" i="53" s="1"/>
  <c r="BQ69" i="53"/>
  <c r="BR69" i="53" s="1"/>
  <c r="BQ71" i="53"/>
  <c r="BR71" i="53" s="1"/>
  <c r="BQ128" i="53"/>
  <c r="BR128" i="53" s="1"/>
  <c r="BQ162" i="53"/>
  <c r="BR162" i="53" s="1"/>
  <c r="BQ120" i="53"/>
  <c r="BR120" i="53" s="1"/>
  <c r="BQ115" i="53"/>
  <c r="BR115" i="53" s="1"/>
  <c r="BQ150" i="53"/>
  <c r="BR150" i="53" s="1"/>
  <c r="BQ140" i="53"/>
  <c r="BR140" i="53" s="1"/>
  <c r="BQ108" i="53"/>
  <c r="BR108" i="53" s="1"/>
  <c r="BQ78" i="53"/>
  <c r="BR78" i="53" s="1"/>
  <c r="BQ76" i="53"/>
  <c r="BR76" i="53" s="1"/>
  <c r="BQ107" i="53"/>
  <c r="BR107" i="53" s="1"/>
  <c r="BQ106" i="53"/>
  <c r="BR106" i="53" s="1"/>
  <c r="BQ130" i="53"/>
  <c r="BR130" i="53" s="1"/>
  <c r="BQ141" i="53"/>
  <c r="BR141" i="53" s="1"/>
  <c r="BQ100" i="53"/>
  <c r="BR100" i="53" s="1"/>
  <c r="BQ154" i="53"/>
  <c r="BR154" i="53" s="1"/>
  <c r="BQ64" i="53"/>
  <c r="BR64" i="53" s="1"/>
  <c r="BQ151" i="53"/>
  <c r="BR151" i="53" s="1"/>
  <c r="BQ118" i="53"/>
  <c r="BR118" i="53" s="1"/>
  <c r="BQ51" i="53"/>
  <c r="BR51" i="53" s="1"/>
  <c r="BQ119" i="53"/>
  <c r="BR119" i="53" s="1"/>
  <c r="BQ80" i="53"/>
  <c r="BR80" i="53" s="1"/>
  <c r="BQ133" i="53"/>
  <c r="BR133" i="53" s="1"/>
  <c r="BQ98" i="53"/>
  <c r="BR98" i="53" s="1"/>
  <c r="BQ92" i="53"/>
  <c r="BR92" i="53" s="1"/>
  <c r="BQ101" i="53"/>
  <c r="BR101" i="53" s="1"/>
  <c r="BQ55" i="53"/>
  <c r="BR55" i="53" s="1"/>
  <c r="BQ88" i="53"/>
  <c r="BR88" i="53" s="1"/>
  <c r="BQ129" i="53"/>
  <c r="BR129" i="53" s="1"/>
  <c r="BQ94" i="53"/>
  <c r="BR94" i="53" s="1"/>
  <c r="BQ121" i="53"/>
  <c r="BR121" i="53" s="1"/>
  <c r="BQ163" i="53"/>
  <c r="BR163" i="53" s="1"/>
  <c r="BQ116" i="53"/>
  <c r="BR116" i="53" s="1"/>
  <c r="BQ62" i="53"/>
  <c r="BR62" i="53" s="1"/>
  <c r="BQ77" i="53"/>
  <c r="BR77" i="53" s="1"/>
  <c r="BQ114" i="53"/>
  <c r="BR114" i="53" s="1"/>
  <c r="BQ136" i="53"/>
  <c r="BR136" i="53" s="1"/>
  <c r="BQ124" i="53"/>
  <c r="BR124" i="53" s="1"/>
  <c r="BQ103" i="53"/>
  <c r="BR103" i="53" s="1"/>
  <c r="BQ142" i="53"/>
  <c r="BR142" i="53" s="1"/>
  <c r="BQ131" i="53"/>
  <c r="BR131" i="53" s="1"/>
  <c r="BQ164" i="53"/>
  <c r="BR164" i="53" s="1"/>
  <c r="BQ137" i="53"/>
  <c r="BR137" i="53" s="1"/>
  <c r="BQ96" i="53"/>
  <c r="BR96" i="53" s="1"/>
  <c r="BQ159" i="53"/>
  <c r="BR159" i="53" s="1"/>
  <c r="BQ125" i="53"/>
  <c r="BR125" i="53" s="1"/>
  <c r="BQ57" i="53"/>
  <c r="BR57" i="53" s="1"/>
  <c r="BQ82" i="53"/>
  <c r="BR82" i="53" s="1"/>
  <c r="BQ59" i="53"/>
  <c r="BR59" i="53" s="1"/>
  <c r="BQ63" i="53"/>
  <c r="BR63" i="53" s="1"/>
  <c r="BQ93" i="53"/>
  <c r="BR93" i="53" s="1"/>
  <c r="BQ65" i="53"/>
  <c r="BR65" i="53" s="1"/>
  <c r="BQ79" i="53"/>
  <c r="BR79" i="53" s="1"/>
  <c r="BQ165" i="53"/>
  <c r="BR165" i="53" s="1"/>
  <c r="BQ84" i="53"/>
  <c r="BR84" i="53" s="1"/>
  <c r="BQ85" i="53"/>
  <c r="BR85" i="53" s="1"/>
  <c r="BQ95" i="53"/>
  <c r="BR95" i="53" s="1"/>
  <c r="BQ73" i="53"/>
  <c r="BR73" i="53" s="1"/>
  <c r="BQ49" i="53"/>
  <c r="BQ158" i="53"/>
  <c r="BR158" i="53" s="1"/>
  <c r="BQ74" i="53"/>
  <c r="BR74" i="53" s="1"/>
  <c r="BQ97" i="53"/>
  <c r="BR97" i="53" s="1"/>
  <c r="BQ91" i="53"/>
  <c r="BR91" i="53" s="1"/>
  <c r="BQ81" i="53"/>
  <c r="BR81" i="53" s="1"/>
  <c r="BQ61" i="53"/>
  <c r="BR61" i="53" s="1"/>
  <c r="BQ75" i="53"/>
  <c r="BR75" i="53" s="1"/>
  <c r="BQ66" i="53"/>
  <c r="BR66" i="53" s="1"/>
  <c r="BQ147" i="53"/>
  <c r="BR147" i="53" s="1"/>
  <c r="BQ83" i="53"/>
  <c r="BR83" i="53" s="1"/>
  <c r="DP80" i="53"/>
  <c r="DQ80" i="53"/>
  <c r="DR80" i="53" s="1"/>
  <c r="DP117" i="53"/>
  <c r="DQ117" i="53"/>
  <c r="DR117" i="53" s="1"/>
  <c r="DP148" i="53"/>
  <c r="DQ148" i="53"/>
  <c r="DR148" i="53" s="1"/>
  <c r="DP158" i="53"/>
  <c r="DQ158" i="53"/>
  <c r="DR158" i="53" s="1"/>
  <c r="DP156" i="53"/>
  <c r="DQ156" i="53"/>
  <c r="DR156" i="53" s="1"/>
  <c r="DR144" i="53"/>
  <c r="DP144" i="53"/>
  <c r="DQ144" i="53"/>
  <c r="DP72" i="53"/>
  <c r="DQ72" i="53"/>
  <c r="DR72" i="53" s="1"/>
  <c r="DP60" i="53"/>
  <c r="DQ60" i="53"/>
  <c r="DR60" i="53" s="1"/>
  <c r="DP93" i="53"/>
  <c r="DQ93" i="53"/>
  <c r="DR93" i="53" s="1"/>
  <c r="DP135" i="53"/>
  <c r="DQ135" i="53"/>
  <c r="DR135" i="53" s="1"/>
  <c r="DP145" i="53"/>
  <c r="DQ145" i="53"/>
  <c r="DR145" i="53" s="1"/>
  <c r="DP84" i="53"/>
  <c r="DQ84" i="53"/>
  <c r="DR84" i="53" s="1"/>
  <c r="DP115" i="53"/>
  <c r="DQ115" i="53"/>
  <c r="DR115" i="53" s="1"/>
  <c r="DR65" i="53"/>
  <c r="DP65" i="53"/>
  <c r="DQ65" i="53"/>
  <c r="DP111" i="53"/>
  <c r="DQ111" i="53"/>
  <c r="DR111" i="53" s="1"/>
  <c r="DN182" i="53"/>
  <c r="HM180" i="53"/>
  <c r="IL180" i="53" s="1"/>
  <c r="DP69" i="53"/>
  <c r="DQ69" i="53"/>
  <c r="DR69" i="53" s="1"/>
  <c r="DP63" i="53"/>
  <c r="DQ63" i="53"/>
  <c r="DR63" i="53" s="1"/>
  <c r="DP67" i="53"/>
  <c r="DQ67" i="53"/>
  <c r="DR67" i="53" s="1"/>
  <c r="DP151" i="53"/>
  <c r="DQ151" i="53"/>
  <c r="DR151" i="53" s="1"/>
  <c r="DP129" i="53"/>
  <c r="DQ129" i="53"/>
  <c r="DR129" i="53" s="1"/>
  <c r="DP155" i="53"/>
  <c r="DQ155" i="53"/>
  <c r="DR155" i="53" s="1"/>
  <c r="DP103" i="53"/>
  <c r="DQ103" i="53"/>
  <c r="DR103" i="53" s="1"/>
  <c r="DP114" i="53"/>
  <c r="DQ114" i="53"/>
  <c r="DR114" i="53" s="1"/>
  <c r="DP102" i="53"/>
  <c r="DQ102" i="53"/>
  <c r="DR102" i="53" s="1"/>
  <c r="DP70" i="53"/>
  <c r="DQ70" i="53"/>
  <c r="DR70" i="53" s="1"/>
  <c r="DP160" i="53"/>
  <c r="DQ160" i="53"/>
  <c r="DR160" i="53" s="1"/>
  <c r="DP124" i="53"/>
  <c r="DQ124" i="53"/>
  <c r="DR124" i="53" s="1"/>
  <c r="DP161" i="53"/>
  <c r="DQ161" i="53"/>
  <c r="DR161" i="53" s="1"/>
  <c r="DP150" i="53"/>
  <c r="DQ150" i="53"/>
  <c r="DR150" i="53" s="1"/>
  <c r="DP101" i="53"/>
  <c r="DQ101" i="53"/>
  <c r="DR101" i="53" s="1"/>
  <c r="EM52" i="53"/>
  <c r="EN52" i="53" s="1"/>
  <c r="EM123" i="53"/>
  <c r="EN123" i="53" s="1"/>
  <c r="EM146" i="53"/>
  <c r="EN146" i="53" s="1"/>
  <c r="EM64" i="53"/>
  <c r="EN64" i="53" s="1"/>
  <c r="EM141" i="53"/>
  <c r="EN141" i="53" s="1"/>
  <c r="EM88" i="53"/>
  <c r="EN88" i="53" s="1"/>
  <c r="EM112" i="53"/>
  <c r="EN112" i="53" s="1"/>
  <c r="EM77" i="53"/>
  <c r="EN77" i="53" s="1"/>
  <c r="EM78" i="53"/>
  <c r="EN78" i="53" s="1"/>
  <c r="EM81" i="53"/>
  <c r="EN81" i="53" s="1"/>
  <c r="EM134" i="53"/>
  <c r="EN134" i="53" s="1"/>
  <c r="EM140" i="53"/>
  <c r="EN140" i="53" s="1"/>
  <c r="EM73" i="53"/>
  <c r="EN73" i="53" s="1"/>
  <c r="EM55" i="53"/>
  <c r="EN55" i="53" s="1"/>
  <c r="EM150" i="53"/>
  <c r="EN150" i="53" s="1"/>
  <c r="EM63" i="53"/>
  <c r="EN63" i="53" s="1"/>
  <c r="EM104" i="53"/>
  <c r="EN104" i="53" s="1"/>
  <c r="EM147" i="53"/>
  <c r="EN147" i="53" s="1"/>
  <c r="EM50" i="53"/>
  <c r="EN50" i="53" s="1"/>
  <c r="EM69" i="53"/>
  <c r="EN69" i="53" s="1"/>
  <c r="EM137" i="53"/>
  <c r="EN137" i="53" s="1"/>
  <c r="EM120" i="53"/>
  <c r="EN120" i="53" s="1"/>
  <c r="EM131" i="53"/>
  <c r="EN131" i="53" s="1"/>
  <c r="EM152" i="53"/>
  <c r="EN152" i="53" s="1"/>
  <c r="EM62" i="53"/>
  <c r="EN62" i="53" s="1"/>
  <c r="EM68" i="53"/>
  <c r="EN68" i="53" s="1"/>
  <c r="EM102" i="53"/>
  <c r="EN102" i="53" s="1"/>
  <c r="EM111" i="53"/>
  <c r="EN111" i="53" s="1"/>
  <c r="EM84" i="53"/>
  <c r="EN84" i="53" s="1"/>
  <c r="EM66" i="53"/>
  <c r="EN66" i="53" s="1"/>
  <c r="EM113" i="53"/>
  <c r="EN113" i="53" s="1"/>
  <c r="EM128" i="53"/>
  <c r="EN128" i="53" s="1"/>
  <c r="EM165" i="53"/>
  <c r="EN165" i="53" s="1"/>
  <c r="EM162" i="53"/>
  <c r="EN162" i="53" s="1"/>
  <c r="EM100" i="53"/>
  <c r="EN100" i="53" s="1"/>
  <c r="EM87" i="53"/>
  <c r="EN87" i="53" s="1"/>
  <c r="EM163" i="53"/>
  <c r="EN163" i="53" s="1"/>
  <c r="EM164" i="53"/>
  <c r="EN164" i="53" s="1"/>
  <c r="EM117" i="53"/>
  <c r="EN117" i="53" s="1"/>
  <c r="EM143" i="53"/>
  <c r="EN143" i="53" s="1"/>
  <c r="EM61" i="53"/>
  <c r="EN61" i="53" s="1"/>
  <c r="EM71" i="53"/>
  <c r="EN71" i="53" s="1"/>
  <c r="EM154" i="53"/>
  <c r="EN154" i="53" s="1"/>
  <c r="EM156" i="53"/>
  <c r="EN156" i="53" s="1"/>
  <c r="EM145" i="53"/>
  <c r="EN145" i="53" s="1"/>
  <c r="EM135" i="53"/>
  <c r="EN135" i="53" s="1"/>
  <c r="EM158" i="53"/>
  <c r="EN158" i="53" s="1"/>
  <c r="EM58" i="53"/>
  <c r="EN58" i="53" s="1"/>
  <c r="EM160" i="53"/>
  <c r="EN160" i="53" s="1"/>
  <c r="EM126" i="53"/>
  <c r="EN126" i="53" s="1"/>
  <c r="EM97" i="53"/>
  <c r="EN97" i="53" s="1"/>
  <c r="EM129" i="53"/>
  <c r="EN129" i="53" s="1"/>
  <c r="EM148" i="53"/>
  <c r="EN148" i="53" s="1"/>
  <c r="EM79" i="53"/>
  <c r="EN79" i="53" s="1"/>
  <c r="EM144" i="53"/>
  <c r="EN144" i="53" s="1"/>
  <c r="EM57" i="53"/>
  <c r="EN57" i="53" s="1"/>
  <c r="EM109" i="53"/>
  <c r="EN109" i="53" s="1"/>
  <c r="EM153" i="53"/>
  <c r="EN153" i="53" s="1"/>
  <c r="EM53" i="53"/>
  <c r="EN53" i="53" s="1"/>
  <c r="EM125" i="53"/>
  <c r="EN125" i="53" s="1"/>
  <c r="EM157" i="53"/>
  <c r="EN157" i="53" s="1"/>
  <c r="EM96" i="53"/>
  <c r="EN96" i="53" s="1"/>
  <c r="EM85" i="53"/>
  <c r="EN85" i="53" s="1"/>
  <c r="EM115" i="53"/>
  <c r="EN115" i="53" s="1"/>
  <c r="EM119" i="53"/>
  <c r="EN119" i="53" s="1"/>
  <c r="EM95" i="53"/>
  <c r="EN95" i="53" s="1"/>
  <c r="EM89" i="53"/>
  <c r="EN89" i="53" s="1"/>
  <c r="EM133" i="53"/>
  <c r="EN133" i="53" s="1"/>
  <c r="EM127" i="53"/>
  <c r="EN127" i="53" s="1"/>
  <c r="EM108" i="53"/>
  <c r="EN108" i="53" s="1"/>
  <c r="EM56" i="53"/>
  <c r="EN56" i="53" s="1"/>
  <c r="EM155" i="53"/>
  <c r="EN155" i="53" s="1"/>
  <c r="EM91" i="53"/>
  <c r="EN91" i="53" s="1"/>
  <c r="EM105" i="53"/>
  <c r="EN105" i="53" s="1"/>
  <c r="EM122" i="53"/>
  <c r="EN122" i="53" s="1"/>
  <c r="EM60" i="53"/>
  <c r="EN60" i="53" s="1"/>
  <c r="EM142" i="53"/>
  <c r="EN142" i="53" s="1"/>
  <c r="EM151" i="53"/>
  <c r="EN151" i="53" s="1"/>
  <c r="EM118" i="53"/>
  <c r="EN118" i="53" s="1"/>
  <c r="EM130" i="53"/>
  <c r="EN130" i="53" s="1"/>
  <c r="EM75" i="53"/>
  <c r="EN75" i="53" s="1"/>
  <c r="EM116" i="53"/>
  <c r="EN116" i="53" s="1"/>
  <c r="EM67" i="53"/>
  <c r="EN67" i="53" s="1"/>
  <c r="EM161" i="53"/>
  <c r="EN161" i="53" s="1"/>
  <c r="EM86" i="53"/>
  <c r="EN86" i="53" s="1"/>
  <c r="EM139" i="53"/>
  <c r="EN139" i="53" s="1"/>
  <c r="EM54" i="53"/>
  <c r="EN54" i="53" s="1"/>
  <c r="EM114" i="53"/>
  <c r="EN114" i="53" s="1"/>
  <c r="EM76" i="53"/>
  <c r="EN76" i="53" s="1"/>
  <c r="EM103" i="53"/>
  <c r="EN103" i="53" s="1"/>
  <c r="EM159" i="53"/>
  <c r="EN159" i="53" s="1"/>
  <c r="EM149" i="53"/>
  <c r="EN149" i="53" s="1"/>
  <c r="EM99" i="53"/>
  <c r="EN99" i="53" s="1"/>
  <c r="EM83" i="53"/>
  <c r="EN83" i="53" s="1"/>
  <c r="EM124" i="53"/>
  <c r="EN124" i="53" s="1"/>
  <c r="EM93" i="53"/>
  <c r="EN93" i="53" s="1"/>
  <c r="EM74" i="53"/>
  <c r="EN74" i="53" s="1"/>
  <c r="EM59" i="53"/>
  <c r="EN59" i="53" s="1"/>
  <c r="EM94" i="53"/>
  <c r="EN94" i="53" s="1"/>
  <c r="EM90" i="53"/>
  <c r="EN90" i="53" s="1"/>
  <c r="EM80" i="53"/>
  <c r="EN80" i="53" s="1"/>
  <c r="EM92" i="53"/>
  <c r="EN92" i="53" s="1"/>
  <c r="EM70" i="53"/>
  <c r="EN70" i="53" s="1"/>
  <c r="EM49" i="53"/>
  <c r="EM106" i="53"/>
  <c r="EN106" i="53" s="1"/>
  <c r="EM107" i="53"/>
  <c r="EN107" i="53" s="1"/>
  <c r="EM72" i="53"/>
  <c r="EN72" i="53" s="1"/>
  <c r="EM136" i="53"/>
  <c r="EN136" i="53" s="1"/>
  <c r="EM51" i="53"/>
  <c r="EN51" i="53" s="1"/>
  <c r="EM121" i="53"/>
  <c r="EN121" i="53" s="1"/>
  <c r="EM101" i="53"/>
  <c r="EN101" i="53" s="1"/>
  <c r="EM132" i="53"/>
  <c r="EN132" i="53" s="1"/>
  <c r="EM65" i="53"/>
  <c r="EN65" i="53" s="1"/>
  <c r="EM138" i="53"/>
  <c r="EN138" i="53" s="1"/>
  <c r="EM110" i="53"/>
  <c r="EN110" i="53" s="1"/>
  <c r="EM82" i="53"/>
  <c r="EN82" i="53" s="1"/>
  <c r="EM98" i="53"/>
  <c r="EN98" i="53" s="1"/>
  <c r="HM175" i="53"/>
  <c r="IL175" i="53" s="1"/>
  <c r="HM172" i="53"/>
  <c r="IL172" i="53" s="1"/>
  <c r="AV49" i="53"/>
  <c r="DP163" i="53"/>
  <c r="DQ163" i="53"/>
  <c r="DR163" i="53" s="1"/>
  <c r="DP147" i="53"/>
  <c r="DQ147" i="53"/>
  <c r="DR147" i="53" s="1"/>
  <c r="DP136" i="53"/>
  <c r="DQ136" i="53"/>
  <c r="DR136" i="53" s="1"/>
  <c r="DP132" i="53"/>
  <c r="DQ132" i="53"/>
  <c r="DR132" i="53" s="1"/>
  <c r="DP149" i="53"/>
  <c r="DQ149" i="53"/>
  <c r="DR149" i="53" s="1"/>
  <c r="DP68" i="53"/>
  <c r="DQ68" i="53"/>
  <c r="DR68" i="53" s="1"/>
  <c r="DP95" i="53"/>
  <c r="DQ95" i="53"/>
  <c r="DR95" i="53" s="1"/>
  <c r="DP130" i="53"/>
  <c r="DQ130" i="53"/>
  <c r="DR130" i="53" s="1"/>
  <c r="DP100" i="53"/>
  <c r="DQ100" i="53"/>
  <c r="DR100" i="53" s="1"/>
  <c r="DP127" i="53"/>
  <c r="DQ127" i="53"/>
  <c r="DR127" i="53" s="1"/>
  <c r="DP119" i="53"/>
  <c r="DQ119" i="53"/>
  <c r="DR119" i="53" s="1"/>
  <c r="DP128" i="53"/>
  <c r="DQ128" i="53"/>
  <c r="DR128" i="53" s="1"/>
  <c r="DP107" i="53"/>
  <c r="DQ107" i="53"/>
  <c r="DR107" i="53" s="1"/>
  <c r="DR139" i="53"/>
  <c r="DP139" i="53"/>
  <c r="DQ139" i="53"/>
  <c r="DP87" i="53"/>
  <c r="DQ87" i="53"/>
  <c r="DR87" i="53" s="1"/>
  <c r="HM168" i="53"/>
  <c r="HM174" i="53"/>
  <c r="IL174" i="53" s="1"/>
  <c r="AV183" i="53"/>
  <c r="AS183" i="53"/>
  <c r="JH126" i="53" l="1"/>
  <c r="JH128" i="53"/>
  <c r="JH75" i="53"/>
  <c r="JH173" i="53"/>
  <c r="JH97" i="53"/>
  <c r="JH82" i="53"/>
  <c r="JH168" i="53"/>
  <c r="JH89" i="53"/>
  <c r="JH171" i="53"/>
  <c r="JH72" i="53"/>
  <c r="JH125" i="53"/>
  <c r="JH150" i="53"/>
  <c r="JH76" i="53"/>
  <c r="JH131" i="53"/>
  <c r="JH85" i="53"/>
  <c r="JH54" i="53"/>
  <c r="JH164" i="53"/>
  <c r="JH177" i="53"/>
  <c r="JH143" i="53"/>
  <c r="JH51" i="53"/>
  <c r="JH169" i="53"/>
  <c r="JH112" i="53"/>
  <c r="JH61" i="53"/>
  <c r="JH104" i="53"/>
  <c r="JH103" i="53"/>
  <c r="JH152" i="53"/>
  <c r="JH59" i="53"/>
  <c r="JH122" i="53"/>
  <c r="JH87" i="53"/>
  <c r="JH162" i="53"/>
  <c r="JH133" i="53"/>
  <c r="JH98" i="53"/>
  <c r="JH88" i="53"/>
  <c r="JH115" i="53"/>
  <c r="JH142" i="53"/>
  <c r="JH79" i="53"/>
  <c r="JH141" i="53"/>
  <c r="JH92" i="53"/>
  <c r="JH127" i="53"/>
  <c r="JH83" i="53"/>
  <c r="JH155" i="53"/>
  <c r="JH70" i="53"/>
  <c r="JH114" i="53"/>
  <c r="JH107" i="53"/>
  <c r="JH153" i="53"/>
  <c r="JH66" i="53"/>
  <c r="JH55" i="53"/>
  <c r="JH180" i="53"/>
  <c r="JH91" i="53"/>
  <c r="JH174" i="53"/>
  <c r="JH146" i="53"/>
  <c r="JH60" i="53"/>
  <c r="JH181" i="53"/>
  <c r="JH144" i="53"/>
  <c r="JH111" i="53"/>
  <c r="JH113" i="53"/>
  <c r="JH57" i="53"/>
  <c r="JH80" i="53"/>
  <c r="JH121" i="53"/>
  <c r="JH84" i="53"/>
  <c r="JH172" i="53"/>
  <c r="JH78" i="53"/>
  <c r="JH65" i="53"/>
  <c r="JH64" i="53"/>
  <c r="JH158" i="53"/>
  <c r="JH166" i="53"/>
  <c r="JH69" i="53"/>
  <c r="JH67" i="53"/>
  <c r="JH50" i="53"/>
  <c r="JH119" i="53"/>
  <c r="JH81" i="53"/>
  <c r="JH139" i="53"/>
  <c r="JH118" i="53"/>
  <c r="JH167" i="53"/>
  <c r="JH160" i="53"/>
  <c r="JH106" i="53"/>
  <c r="JH140" i="53"/>
  <c r="JH109" i="53"/>
  <c r="JH63" i="53"/>
  <c r="JH123" i="53"/>
  <c r="JH105" i="53"/>
  <c r="JH151" i="53"/>
  <c r="JH175" i="53"/>
  <c r="JH62" i="53"/>
  <c r="JH176" i="53"/>
  <c r="JH110" i="53"/>
  <c r="JH159" i="53"/>
  <c r="JH116" i="53"/>
  <c r="JH149" i="53"/>
  <c r="JH136" i="53"/>
  <c r="JH120" i="53"/>
  <c r="JH102" i="53"/>
  <c r="JH124" i="53"/>
  <c r="JH77" i="53"/>
  <c r="JH134" i="53"/>
  <c r="JH95" i="53"/>
  <c r="JH148" i="53"/>
  <c r="JH157" i="53"/>
  <c r="JH147" i="53"/>
  <c r="JH93" i="53"/>
  <c r="JH132" i="53"/>
  <c r="JH130" i="53"/>
  <c r="JH101" i="53"/>
  <c r="JH68" i="53"/>
  <c r="JH163" i="53"/>
  <c r="JH138" i="53"/>
  <c r="JH156" i="53"/>
  <c r="JH170" i="53"/>
  <c r="JH52" i="53"/>
  <c r="JH100" i="53"/>
  <c r="JH73" i="53"/>
  <c r="JH178" i="53"/>
  <c r="JH117" i="53"/>
  <c r="JH161" i="53"/>
  <c r="JH135" i="53"/>
  <c r="JH94" i="53"/>
  <c r="JH108" i="53"/>
  <c r="JH154" i="53"/>
  <c r="JH165" i="53"/>
  <c r="JH71" i="53"/>
  <c r="JH56" i="53"/>
  <c r="JH90" i="53"/>
  <c r="JH74" i="53"/>
  <c r="JH145" i="53"/>
  <c r="JH179" i="53"/>
  <c r="JH86" i="53"/>
  <c r="JH58" i="53"/>
  <c r="JH129" i="53"/>
  <c r="JH137" i="53"/>
  <c r="JH53" i="53"/>
  <c r="JH96" i="53"/>
  <c r="JH99" i="53"/>
  <c r="IL166" i="53"/>
  <c r="IL177" i="53"/>
  <c r="IL167" i="53"/>
  <c r="JF182" i="53"/>
  <c r="JG183" i="53" s="1"/>
  <c r="JG49" i="53"/>
  <c r="IL181" i="53"/>
  <c r="IL176" i="53"/>
  <c r="IL173" i="53"/>
  <c r="IL168" i="53"/>
  <c r="EO101" i="53"/>
  <c r="EP101" i="53" s="1"/>
  <c r="EO70" i="53"/>
  <c r="EP70" i="53" s="1"/>
  <c r="EO124" i="53"/>
  <c r="EP124" i="53" s="1"/>
  <c r="EO54" i="53"/>
  <c r="EP54" i="53" s="1"/>
  <c r="EO118" i="53"/>
  <c r="EP118" i="53" s="1"/>
  <c r="EO56" i="53"/>
  <c r="EP56" i="53" s="1"/>
  <c r="EO85" i="53"/>
  <c r="EP85" i="53" s="1"/>
  <c r="EP144" i="53"/>
  <c r="EO144" i="53"/>
  <c r="EO158" i="53"/>
  <c r="EP158" i="53" s="1"/>
  <c r="EO117" i="53"/>
  <c r="EP117" i="53" s="1"/>
  <c r="EO113" i="53"/>
  <c r="EP113" i="53" s="1"/>
  <c r="EO131" i="53"/>
  <c r="EP131" i="53" s="1"/>
  <c r="EO150" i="53"/>
  <c r="EP150" i="53" s="1"/>
  <c r="EO112" i="53"/>
  <c r="EP112" i="53" s="1"/>
  <c r="BS81" i="53"/>
  <c r="BT81" i="53" s="1"/>
  <c r="BU81" i="53" s="1"/>
  <c r="CS81" i="53" s="1"/>
  <c r="DS81" i="53" s="1"/>
  <c r="BS85" i="53"/>
  <c r="BT85" i="53" s="1"/>
  <c r="BU85" i="53" s="1"/>
  <c r="CS85" i="53" s="1"/>
  <c r="DS85" i="53" s="1"/>
  <c r="BS82" i="53"/>
  <c r="BT82" i="53" s="1"/>
  <c r="BU82" i="53" s="1"/>
  <c r="CS82" i="53" s="1"/>
  <c r="DS82" i="53" s="1"/>
  <c r="BS142" i="53"/>
  <c r="BT142" i="53" s="1"/>
  <c r="BU142" i="53" s="1"/>
  <c r="CS142" i="53" s="1"/>
  <c r="DS142" i="53" s="1"/>
  <c r="BS163" i="53"/>
  <c r="BT163" i="53" s="1"/>
  <c r="BU163" i="53" s="1"/>
  <c r="CS163" i="53" s="1"/>
  <c r="DS163" i="53" s="1"/>
  <c r="BS98" i="53"/>
  <c r="BT98" i="53" s="1"/>
  <c r="BU98" i="53" s="1"/>
  <c r="CS98" i="53" s="1"/>
  <c r="DS98" i="53" s="1"/>
  <c r="BS154" i="53"/>
  <c r="BT154" i="53" s="1"/>
  <c r="BU154" i="53" s="1"/>
  <c r="CS154" i="53" s="1"/>
  <c r="DS154" i="53" s="1"/>
  <c r="BS108" i="53"/>
  <c r="BT108" i="53" s="1"/>
  <c r="BU108" i="53" s="1"/>
  <c r="CS108" i="53" s="1"/>
  <c r="DS108" i="53" s="1"/>
  <c r="BS69" i="53"/>
  <c r="BT69" i="53" s="1"/>
  <c r="BU69" i="53" s="1"/>
  <c r="CS69" i="53" s="1"/>
  <c r="DS69" i="53" s="1"/>
  <c r="BS157" i="53"/>
  <c r="BT157" i="53" s="1"/>
  <c r="BU157" i="53" s="1"/>
  <c r="CS157" i="53" s="1"/>
  <c r="DS157" i="53" s="1"/>
  <c r="BS161" i="53"/>
  <c r="BT161" i="53" s="1"/>
  <c r="BU161" i="53" s="1"/>
  <c r="CS161" i="53" s="1"/>
  <c r="DS161" i="53" s="1"/>
  <c r="BS109" i="53"/>
  <c r="BT109" i="53" s="1"/>
  <c r="BU109" i="53" s="1"/>
  <c r="CS109" i="53" s="1"/>
  <c r="DS109" i="53" s="1"/>
  <c r="BS56" i="53"/>
  <c r="BT56" i="53" s="1"/>
  <c r="BU56" i="53" s="1"/>
  <c r="CS56" i="53" s="1"/>
  <c r="DS56" i="53" s="1"/>
  <c r="BS53" i="53"/>
  <c r="BT53" i="53" s="1"/>
  <c r="BU53" i="53" s="1"/>
  <c r="CS53" i="53" s="1"/>
  <c r="DS53" i="53" s="1"/>
  <c r="HK182" i="53"/>
  <c r="HL183" i="53" s="1"/>
  <c r="HL49" i="53"/>
  <c r="HL182" i="53" s="1"/>
  <c r="EO121" i="53"/>
  <c r="EP121" i="53" s="1"/>
  <c r="EO92" i="53"/>
  <c r="EP92" i="53" s="1"/>
  <c r="EO83" i="53"/>
  <c r="EP83" i="53" s="1"/>
  <c r="EO139" i="53"/>
  <c r="EP139" i="53" s="1"/>
  <c r="EO151" i="53"/>
  <c r="EP151" i="53" s="1"/>
  <c r="EO108" i="53"/>
  <c r="EP108" i="53" s="1"/>
  <c r="EO96" i="53"/>
  <c r="EP96" i="53" s="1"/>
  <c r="EO79" i="53"/>
  <c r="EP79" i="53" s="1"/>
  <c r="EO135" i="53"/>
  <c r="EP135" i="53" s="1"/>
  <c r="EO164" i="53"/>
  <c r="EP164" i="53" s="1"/>
  <c r="EO66" i="53"/>
  <c r="EP66" i="53" s="1"/>
  <c r="EO120" i="53"/>
  <c r="EP120" i="53" s="1"/>
  <c r="EO55" i="53"/>
  <c r="EP55" i="53" s="1"/>
  <c r="EO88" i="53"/>
  <c r="EP88" i="53" s="1"/>
  <c r="BS91" i="53"/>
  <c r="BT91" i="53" s="1"/>
  <c r="BU91" i="53" s="1"/>
  <c r="CS91" i="53" s="1"/>
  <c r="DS91" i="53" s="1"/>
  <c r="BS84" i="53"/>
  <c r="BT84" i="53" s="1"/>
  <c r="BU84" i="53" s="1"/>
  <c r="CS84" i="53" s="1"/>
  <c r="DS84" i="53" s="1"/>
  <c r="BS57" i="53"/>
  <c r="BT57" i="53" s="1"/>
  <c r="BU57" i="53" s="1"/>
  <c r="CS57" i="53" s="1"/>
  <c r="DS57" i="53" s="1"/>
  <c r="BS103" i="53"/>
  <c r="BT103" i="53" s="1"/>
  <c r="BU103" i="53" s="1"/>
  <c r="CS103" i="53" s="1"/>
  <c r="DS103" i="53" s="1"/>
  <c r="BT121" i="53"/>
  <c r="BU121" i="53" s="1"/>
  <c r="CS121" i="53" s="1"/>
  <c r="DS121" i="53" s="1"/>
  <c r="BS121" i="53"/>
  <c r="BS133" i="53"/>
  <c r="BT133" i="53" s="1"/>
  <c r="BU133" i="53" s="1"/>
  <c r="CS133" i="53" s="1"/>
  <c r="DS133" i="53" s="1"/>
  <c r="BS100" i="53"/>
  <c r="BT100" i="53" s="1"/>
  <c r="BU100" i="53" s="1"/>
  <c r="CS100" i="53" s="1"/>
  <c r="DS100" i="53" s="1"/>
  <c r="BS140" i="53"/>
  <c r="BT140" i="53" s="1"/>
  <c r="BU140" i="53" s="1"/>
  <c r="CS140" i="53" s="1"/>
  <c r="DS140" i="53" s="1"/>
  <c r="BS123" i="53"/>
  <c r="BT123" i="53" s="1"/>
  <c r="BU123" i="53" s="1"/>
  <c r="CS123" i="53" s="1"/>
  <c r="DS123" i="53" s="1"/>
  <c r="BS127" i="53"/>
  <c r="BT127" i="53" s="1"/>
  <c r="BU127" i="53" s="1"/>
  <c r="CS127" i="53" s="1"/>
  <c r="DS127" i="53" s="1"/>
  <c r="BS72" i="53"/>
  <c r="BT72" i="53" s="1"/>
  <c r="BU72" i="53" s="1"/>
  <c r="CS72" i="53" s="1"/>
  <c r="DS72" i="53" s="1"/>
  <c r="BS155" i="53"/>
  <c r="BT155" i="53" s="1"/>
  <c r="BU155" i="53" s="1"/>
  <c r="CS155" i="53" s="1"/>
  <c r="DS155" i="53" s="1"/>
  <c r="BS89" i="53"/>
  <c r="BT89" i="53" s="1"/>
  <c r="BU89" i="53" s="1"/>
  <c r="CS89" i="53" s="1"/>
  <c r="DS89" i="53" s="1"/>
  <c r="BS156" i="53"/>
  <c r="BT156" i="53" s="1"/>
  <c r="BU156" i="53" s="1"/>
  <c r="CS156" i="53" s="1"/>
  <c r="DS156" i="53" s="1"/>
  <c r="EO98" i="53"/>
  <c r="EP98" i="53" s="1"/>
  <c r="EO51" i="53"/>
  <c r="EP51" i="53" s="1"/>
  <c r="EO80" i="53"/>
  <c r="EP80" i="53" s="1"/>
  <c r="EO99" i="53"/>
  <c r="EP99" i="53" s="1"/>
  <c r="EO86" i="53"/>
  <c r="EP86" i="53" s="1"/>
  <c r="EO142" i="53"/>
  <c r="EP142" i="53" s="1"/>
  <c r="EP127" i="53"/>
  <c r="EO127" i="53"/>
  <c r="EO157" i="53"/>
  <c r="EP157" i="53" s="1"/>
  <c r="EO148" i="53"/>
  <c r="EP148" i="53" s="1"/>
  <c r="EO145" i="53"/>
  <c r="EP145" i="53" s="1"/>
  <c r="EO163" i="53"/>
  <c r="EP163" i="53" s="1"/>
  <c r="EO84" i="53"/>
  <c r="EP84" i="53" s="1"/>
  <c r="EO137" i="53"/>
  <c r="EP137" i="53" s="1"/>
  <c r="EO73" i="53"/>
  <c r="EP73" i="53" s="1"/>
  <c r="EO141" i="53"/>
  <c r="EP141" i="53" s="1"/>
  <c r="BS97" i="53"/>
  <c r="BT97" i="53" s="1"/>
  <c r="BU97" i="53" s="1"/>
  <c r="CS97" i="53" s="1"/>
  <c r="DS97" i="53" s="1"/>
  <c r="BS165" i="53"/>
  <c r="BT165" i="53" s="1"/>
  <c r="BU165" i="53" s="1"/>
  <c r="CS165" i="53" s="1"/>
  <c r="DS165" i="53" s="1"/>
  <c r="BS125" i="53"/>
  <c r="BT125" i="53" s="1"/>
  <c r="BU125" i="53" s="1"/>
  <c r="CS125" i="53" s="1"/>
  <c r="DS125" i="53" s="1"/>
  <c r="BS124" i="53"/>
  <c r="BT124" i="53" s="1"/>
  <c r="BU124" i="53" s="1"/>
  <c r="CS124" i="53" s="1"/>
  <c r="DS124" i="53" s="1"/>
  <c r="BS94" i="53"/>
  <c r="BT94" i="53" s="1"/>
  <c r="BU94" i="53" s="1"/>
  <c r="CS94" i="53" s="1"/>
  <c r="DS94" i="53" s="1"/>
  <c r="BS80" i="53"/>
  <c r="BT80" i="53" s="1"/>
  <c r="BU80" i="53" s="1"/>
  <c r="CS80" i="53" s="1"/>
  <c r="DS80" i="53" s="1"/>
  <c r="BS141" i="53"/>
  <c r="BT141" i="53" s="1"/>
  <c r="BU141" i="53" s="1"/>
  <c r="CS141" i="53" s="1"/>
  <c r="DS141" i="53" s="1"/>
  <c r="BS150" i="53"/>
  <c r="BT150" i="53" s="1"/>
  <c r="BU150" i="53" s="1"/>
  <c r="CS150" i="53" s="1"/>
  <c r="DS150" i="53" s="1"/>
  <c r="BS86" i="53"/>
  <c r="BT86" i="53" s="1"/>
  <c r="BU86" i="53" s="1"/>
  <c r="CS86" i="53" s="1"/>
  <c r="DS86" i="53" s="1"/>
  <c r="EQ86" i="53" s="1"/>
  <c r="FO86" i="53" s="1"/>
  <c r="GN86" i="53" s="1"/>
  <c r="HM86" i="53" s="1"/>
  <c r="IL86" i="53" s="1"/>
  <c r="BS126" i="53"/>
  <c r="BT126" i="53" s="1"/>
  <c r="BU126" i="53" s="1"/>
  <c r="CS126" i="53" s="1"/>
  <c r="DS126" i="53" s="1"/>
  <c r="BS110" i="53"/>
  <c r="BT110" i="53" s="1"/>
  <c r="BU110" i="53" s="1"/>
  <c r="CS110" i="53" s="1"/>
  <c r="DS110" i="53" s="1"/>
  <c r="BS138" i="53"/>
  <c r="BT138" i="53" s="1"/>
  <c r="BU138" i="53" s="1"/>
  <c r="CS138" i="53" s="1"/>
  <c r="DS138" i="53" s="1"/>
  <c r="BS102" i="53"/>
  <c r="BT102" i="53" s="1"/>
  <c r="BU102" i="53" s="1"/>
  <c r="CS102" i="53" s="1"/>
  <c r="DS102" i="53" s="1"/>
  <c r="BS152" i="53"/>
  <c r="BT152" i="53" s="1"/>
  <c r="BU152" i="53" s="1"/>
  <c r="CS152" i="53" s="1"/>
  <c r="DS152" i="53" s="1"/>
  <c r="EO82" i="53"/>
  <c r="EP82" i="53" s="1"/>
  <c r="EO136" i="53"/>
  <c r="EP136" i="53" s="1"/>
  <c r="EO90" i="53"/>
  <c r="EP90" i="53" s="1"/>
  <c r="EO149" i="53"/>
  <c r="EP149" i="53" s="1"/>
  <c r="EO161" i="53"/>
  <c r="EP161" i="53" s="1"/>
  <c r="EO60" i="53"/>
  <c r="EP60" i="53" s="1"/>
  <c r="EO133" i="53"/>
  <c r="EP133" i="53" s="1"/>
  <c r="EO125" i="53"/>
  <c r="EP125" i="53" s="1"/>
  <c r="EO129" i="53"/>
  <c r="EP129" i="53" s="1"/>
  <c r="EO156" i="53"/>
  <c r="EP156" i="53" s="1"/>
  <c r="EO87" i="53"/>
  <c r="EP87" i="53" s="1"/>
  <c r="EO111" i="53"/>
  <c r="EP111" i="53" s="1"/>
  <c r="EO69" i="53"/>
  <c r="EP69" i="53" s="1"/>
  <c r="EO140" i="53"/>
  <c r="EP140" i="53" s="1"/>
  <c r="EO64" i="53"/>
  <c r="EP64" i="53" s="1"/>
  <c r="BS83" i="53"/>
  <c r="BT83" i="53" s="1"/>
  <c r="BU83" i="53" s="1"/>
  <c r="CS83" i="53" s="1"/>
  <c r="DS83" i="53" s="1"/>
  <c r="BS74" i="53"/>
  <c r="BT74" i="53" s="1"/>
  <c r="BU74" i="53" s="1"/>
  <c r="CS74" i="53" s="1"/>
  <c r="DS74" i="53" s="1"/>
  <c r="BS79" i="53"/>
  <c r="BT79" i="53" s="1"/>
  <c r="BU79" i="53" s="1"/>
  <c r="CS79" i="53" s="1"/>
  <c r="DS79" i="53" s="1"/>
  <c r="BS159" i="53"/>
  <c r="BT159" i="53" s="1"/>
  <c r="BU159" i="53" s="1"/>
  <c r="CS159" i="53" s="1"/>
  <c r="DS159" i="53" s="1"/>
  <c r="BS136" i="53"/>
  <c r="BT136" i="53" s="1"/>
  <c r="BU136" i="53" s="1"/>
  <c r="CS136" i="53" s="1"/>
  <c r="DS136" i="53" s="1"/>
  <c r="BS129" i="53"/>
  <c r="BT129" i="53" s="1"/>
  <c r="BU129" i="53" s="1"/>
  <c r="CS129" i="53" s="1"/>
  <c r="DS129" i="53" s="1"/>
  <c r="EQ129" i="53" s="1"/>
  <c r="FO129" i="53" s="1"/>
  <c r="GN129" i="53" s="1"/>
  <c r="HM129" i="53" s="1"/>
  <c r="IL129" i="53" s="1"/>
  <c r="BS119" i="53"/>
  <c r="BT119" i="53" s="1"/>
  <c r="BU119" i="53" s="1"/>
  <c r="CS119" i="53" s="1"/>
  <c r="DS119" i="53" s="1"/>
  <c r="BS130" i="53"/>
  <c r="BT130" i="53" s="1"/>
  <c r="BU130" i="53" s="1"/>
  <c r="CS130" i="53" s="1"/>
  <c r="DS130" i="53" s="1"/>
  <c r="BS115" i="53"/>
  <c r="BT115" i="53" s="1"/>
  <c r="BU115" i="53" s="1"/>
  <c r="CS115" i="53" s="1"/>
  <c r="DS115" i="53" s="1"/>
  <c r="BS117" i="53"/>
  <c r="BT117" i="53" s="1"/>
  <c r="BU117" i="53" s="1"/>
  <c r="CS117" i="53" s="1"/>
  <c r="DS117" i="53" s="1"/>
  <c r="EQ117" i="53" s="1"/>
  <c r="FO117" i="53" s="1"/>
  <c r="GN117" i="53" s="1"/>
  <c r="HM117" i="53" s="1"/>
  <c r="IL117" i="53" s="1"/>
  <c r="BS58" i="53"/>
  <c r="BT58" i="53" s="1"/>
  <c r="BU58" i="53" s="1"/>
  <c r="CS58" i="53" s="1"/>
  <c r="DS58" i="53" s="1"/>
  <c r="BS54" i="53"/>
  <c r="BT54" i="53" s="1"/>
  <c r="BU54" i="53" s="1"/>
  <c r="CS54" i="53" s="1"/>
  <c r="DS54" i="53" s="1"/>
  <c r="BS52" i="53"/>
  <c r="BT52" i="53" s="1"/>
  <c r="BU52" i="53" s="1"/>
  <c r="CS52" i="53" s="1"/>
  <c r="DS52" i="53" s="1"/>
  <c r="BS99" i="53"/>
  <c r="BT99" i="53" s="1"/>
  <c r="BU99" i="53" s="1"/>
  <c r="CS99" i="53" s="1"/>
  <c r="DS99" i="53" s="1"/>
  <c r="EQ99" i="53" s="1"/>
  <c r="FO99" i="53" s="1"/>
  <c r="GN99" i="53" s="1"/>
  <c r="HM99" i="53" s="1"/>
  <c r="IL99" i="53" s="1"/>
  <c r="BS149" i="53"/>
  <c r="BT149" i="53" s="1"/>
  <c r="BU149" i="53" s="1"/>
  <c r="CS149" i="53" s="1"/>
  <c r="DS149" i="53" s="1"/>
  <c r="IL170" i="53"/>
  <c r="EO110" i="53"/>
  <c r="EP110" i="53" s="1"/>
  <c r="EO72" i="53"/>
  <c r="EP72" i="53" s="1"/>
  <c r="EO94" i="53"/>
  <c r="EP94" i="53" s="1"/>
  <c r="EO159" i="53"/>
  <c r="EP159" i="53" s="1"/>
  <c r="EO67" i="53"/>
  <c r="EP67" i="53" s="1"/>
  <c r="EO122" i="53"/>
  <c r="EP122" i="53" s="1"/>
  <c r="EO89" i="53"/>
  <c r="EP89" i="53" s="1"/>
  <c r="EO53" i="53"/>
  <c r="EP53" i="53" s="1"/>
  <c r="EP97" i="53"/>
  <c r="EO97" i="53"/>
  <c r="EO154" i="53"/>
  <c r="EP154" i="53" s="1"/>
  <c r="EO100" i="53"/>
  <c r="EP100" i="53" s="1"/>
  <c r="EO102" i="53"/>
  <c r="EP102" i="53" s="1"/>
  <c r="EO50" i="53"/>
  <c r="EP50" i="53" s="1"/>
  <c r="EO134" i="53"/>
  <c r="EP134" i="53" s="1"/>
  <c r="EO146" i="53"/>
  <c r="EP146" i="53" s="1"/>
  <c r="BS147" i="53"/>
  <c r="BT147" i="53" s="1"/>
  <c r="BU147" i="53" s="1"/>
  <c r="CS147" i="53" s="1"/>
  <c r="DS147" i="53" s="1"/>
  <c r="BS158" i="53"/>
  <c r="BT158" i="53" s="1"/>
  <c r="BU158" i="53" s="1"/>
  <c r="CS158" i="53" s="1"/>
  <c r="DS158" i="53" s="1"/>
  <c r="BS65" i="53"/>
  <c r="BT65" i="53" s="1"/>
  <c r="BU65" i="53" s="1"/>
  <c r="CS65" i="53" s="1"/>
  <c r="DS65" i="53" s="1"/>
  <c r="BS96" i="53"/>
  <c r="BT96" i="53" s="1"/>
  <c r="BU96" i="53" s="1"/>
  <c r="CS96" i="53" s="1"/>
  <c r="DS96" i="53" s="1"/>
  <c r="BS114" i="53"/>
  <c r="BT114" i="53" s="1"/>
  <c r="BU114" i="53" s="1"/>
  <c r="CS114" i="53" s="1"/>
  <c r="DS114" i="53" s="1"/>
  <c r="BS88" i="53"/>
  <c r="BT88" i="53" s="1"/>
  <c r="BU88" i="53" s="1"/>
  <c r="CS88" i="53" s="1"/>
  <c r="DS88" i="53" s="1"/>
  <c r="BS51" i="53"/>
  <c r="BT51" i="53" s="1"/>
  <c r="BU51" i="53" s="1"/>
  <c r="CS51" i="53" s="1"/>
  <c r="DS51" i="53" s="1"/>
  <c r="EQ51" i="53" s="1"/>
  <c r="FO51" i="53" s="1"/>
  <c r="GN51" i="53" s="1"/>
  <c r="HM51" i="53" s="1"/>
  <c r="IL51" i="53" s="1"/>
  <c r="BS106" i="53"/>
  <c r="BT106" i="53" s="1"/>
  <c r="BU106" i="53" s="1"/>
  <c r="CS106" i="53" s="1"/>
  <c r="DS106" i="53" s="1"/>
  <c r="BS120" i="53"/>
  <c r="BT120" i="53" s="1"/>
  <c r="BU120" i="53" s="1"/>
  <c r="CS120" i="53" s="1"/>
  <c r="DS120" i="53" s="1"/>
  <c r="BS60" i="53"/>
  <c r="BT60" i="53" s="1"/>
  <c r="BU60" i="53" s="1"/>
  <c r="CS60" i="53" s="1"/>
  <c r="DS60" i="53" s="1"/>
  <c r="BS134" i="53"/>
  <c r="BT134" i="53" s="1"/>
  <c r="BU134" i="53" s="1"/>
  <c r="CS134" i="53" s="1"/>
  <c r="DS134" i="53" s="1"/>
  <c r="BS144" i="53"/>
  <c r="BT144" i="53" s="1"/>
  <c r="BU144" i="53" s="1"/>
  <c r="CS144" i="53" s="1"/>
  <c r="DS144" i="53" s="1"/>
  <c r="EQ144" i="53" s="1"/>
  <c r="FO144" i="53" s="1"/>
  <c r="GN144" i="53" s="1"/>
  <c r="HM144" i="53" s="1"/>
  <c r="IL144" i="53" s="1"/>
  <c r="BS68" i="53"/>
  <c r="BT68" i="53" s="1"/>
  <c r="BU68" i="53" s="1"/>
  <c r="CS68" i="53" s="1"/>
  <c r="DS68" i="53" s="1"/>
  <c r="BS148" i="53"/>
  <c r="BT148" i="53" s="1"/>
  <c r="BU148" i="53" s="1"/>
  <c r="CS148" i="53" s="1"/>
  <c r="DS148" i="53" s="1"/>
  <c r="BS104" i="53"/>
  <c r="BT104" i="53" s="1"/>
  <c r="BU104" i="53" s="1"/>
  <c r="CS104" i="53" s="1"/>
  <c r="DS104" i="53" s="1"/>
  <c r="DQ182" i="53"/>
  <c r="EO138" i="53"/>
  <c r="EP138" i="53" s="1"/>
  <c r="EO107" i="53"/>
  <c r="EP107" i="53" s="1"/>
  <c r="EO59" i="53"/>
  <c r="EP59" i="53" s="1"/>
  <c r="EO103" i="53"/>
  <c r="EP103" i="53" s="1"/>
  <c r="EO116" i="53"/>
  <c r="EP116" i="53" s="1"/>
  <c r="EO105" i="53"/>
  <c r="EP105" i="53" s="1"/>
  <c r="EO95" i="53"/>
  <c r="EP95" i="53" s="1"/>
  <c r="EO153" i="53"/>
  <c r="EP153" i="53" s="1"/>
  <c r="EO126" i="53"/>
  <c r="EP126" i="53" s="1"/>
  <c r="EO71" i="53"/>
  <c r="EP71" i="53" s="1"/>
  <c r="EO162" i="53"/>
  <c r="EP162" i="53" s="1"/>
  <c r="EO68" i="53"/>
  <c r="EP68" i="53" s="1"/>
  <c r="EO147" i="53"/>
  <c r="EP147" i="53" s="1"/>
  <c r="EO81" i="53"/>
  <c r="EP81" i="53" s="1"/>
  <c r="EO123" i="53"/>
  <c r="EP123" i="53" s="1"/>
  <c r="BS66" i="53"/>
  <c r="BT66" i="53" s="1"/>
  <c r="BU66" i="53" s="1"/>
  <c r="CS66" i="53" s="1"/>
  <c r="DS66" i="53" s="1"/>
  <c r="BQ182" i="53"/>
  <c r="BR49" i="53"/>
  <c r="BS93" i="53"/>
  <c r="BT93" i="53" s="1"/>
  <c r="BU93" i="53" s="1"/>
  <c r="CS93" i="53" s="1"/>
  <c r="DS93" i="53" s="1"/>
  <c r="BS137" i="53"/>
  <c r="BT137" i="53" s="1"/>
  <c r="BU137" i="53" s="1"/>
  <c r="CS137" i="53" s="1"/>
  <c r="DS137" i="53" s="1"/>
  <c r="BS77" i="53"/>
  <c r="BT77" i="53" s="1"/>
  <c r="BU77" i="53" s="1"/>
  <c r="CS77" i="53" s="1"/>
  <c r="DS77" i="53" s="1"/>
  <c r="BS55" i="53"/>
  <c r="BT55" i="53" s="1"/>
  <c r="BU55" i="53" s="1"/>
  <c r="CS55" i="53" s="1"/>
  <c r="DS55" i="53" s="1"/>
  <c r="BS118" i="53"/>
  <c r="BT118" i="53" s="1"/>
  <c r="BU118" i="53" s="1"/>
  <c r="CS118" i="53" s="1"/>
  <c r="DS118" i="53" s="1"/>
  <c r="EQ118" i="53" s="1"/>
  <c r="FO118" i="53" s="1"/>
  <c r="GN118" i="53" s="1"/>
  <c r="HM118" i="53" s="1"/>
  <c r="IL118" i="53" s="1"/>
  <c r="BS107" i="53"/>
  <c r="BT107" i="53" s="1"/>
  <c r="BU107" i="53" s="1"/>
  <c r="CS107" i="53" s="1"/>
  <c r="DS107" i="53" s="1"/>
  <c r="EQ107" i="53" s="1"/>
  <c r="FO107" i="53" s="1"/>
  <c r="GN107" i="53" s="1"/>
  <c r="HM107" i="53" s="1"/>
  <c r="IL107" i="53" s="1"/>
  <c r="BS162" i="53"/>
  <c r="BT162" i="53" s="1"/>
  <c r="BU162" i="53" s="1"/>
  <c r="CS162" i="53" s="1"/>
  <c r="DS162" i="53" s="1"/>
  <c r="BS105" i="53"/>
  <c r="BT105" i="53" s="1"/>
  <c r="BU105" i="53" s="1"/>
  <c r="CS105" i="53" s="1"/>
  <c r="DS105" i="53" s="1"/>
  <c r="BS70" i="53"/>
  <c r="BT70" i="53" s="1"/>
  <c r="BU70" i="53" s="1"/>
  <c r="CS70" i="53" s="1"/>
  <c r="DS70" i="53" s="1"/>
  <c r="EQ70" i="53" s="1"/>
  <c r="FO70" i="53" s="1"/>
  <c r="GN70" i="53" s="1"/>
  <c r="HM70" i="53" s="1"/>
  <c r="IL70" i="53" s="1"/>
  <c r="BS139" i="53"/>
  <c r="BT139" i="53" s="1"/>
  <c r="BU139" i="53" s="1"/>
  <c r="CS139" i="53" s="1"/>
  <c r="DS139" i="53" s="1"/>
  <c r="EQ139" i="53" s="1"/>
  <c r="FO139" i="53" s="1"/>
  <c r="GN139" i="53" s="1"/>
  <c r="HM139" i="53" s="1"/>
  <c r="IL139" i="53" s="1"/>
  <c r="BS143" i="53"/>
  <c r="BT143" i="53" s="1"/>
  <c r="BU143" i="53" s="1"/>
  <c r="CS143" i="53" s="1"/>
  <c r="DS143" i="53" s="1"/>
  <c r="BS135" i="53"/>
  <c r="BT135" i="53" s="1"/>
  <c r="BU135" i="53" s="1"/>
  <c r="CS135" i="53" s="1"/>
  <c r="DS135" i="53" s="1"/>
  <c r="BS113" i="53"/>
  <c r="BT113" i="53" s="1"/>
  <c r="BU113" i="53" s="1"/>
  <c r="CS113" i="53" s="1"/>
  <c r="DS113" i="53" s="1"/>
  <c r="EQ113" i="53" s="1"/>
  <c r="FO113" i="53" s="1"/>
  <c r="GN113" i="53" s="1"/>
  <c r="HM113" i="53" s="1"/>
  <c r="IL113" i="53" s="1"/>
  <c r="DP182" i="53"/>
  <c r="EO65" i="53"/>
  <c r="EP65" i="53" s="1"/>
  <c r="EO106" i="53"/>
  <c r="EP106" i="53" s="1"/>
  <c r="EO74" i="53"/>
  <c r="EP74" i="53" s="1"/>
  <c r="EO76" i="53"/>
  <c r="EP76" i="53" s="1"/>
  <c r="EO75" i="53"/>
  <c r="EP75" i="53" s="1"/>
  <c r="EO91" i="53"/>
  <c r="EP91" i="53" s="1"/>
  <c r="EO119" i="53"/>
  <c r="EP119" i="53" s="1"/>
  <c r="EO109" i="53"/>
  <c r="EP109" i="53" s="1"/>
  <c r="EO160" i="53"/>
  <c r="EP160" i="53" s="1"/>
  <c r="EO61" i="53"/>
  <c r="EP61" i="53" s="1"/>
  <c r="EO165" i="53"/>
  <c r="EP165" i="53" s="1"/>
  <c r="EO62" i="53"/>
  <c r="EP62" i="53" s="1"/>
  <c r="EO104" i="53"/>
  <c r="EP104" i="53" s="1"/>
  <c r="EO78" i="53"/>
  <c r="EP78" i="53" s="1"/>
  <c r="EO52" i="53"/>
  <c r="EP52" i="53" s="1"/>
  <c r="BS75" i="53"/>
  <c r="BT75" i="53" s="1"/>
  <c r="BU75" i="53" s="1"/>
  <c r="CS75" i="53" s="1"/>
  <c r="DS75" i="53" s="1"/>
  <c r="BS73" i="53"/>
  <c r="BT73" i="53" s="1"/>
  <c r="BU73" i="53" s="1"/>
  <c r="CS73" i="53" s="1"/>
  <c r="DS73" i="53" s="1"/>
  <c r="EQ73" i="53" s="1"/>
  <c r="FO73" i="53" s="1"/>
  <c r="GN73" i="53" s="1"/>
  <c r="HM73" i="53" s="1"/>
  <c r="IL73" i="53" s="1"/>
  <c r="BS63" i="53"/>
  <c r="BT63" i="53" s="1"/>
  <c r="BU63" i="53" s="1"/>
  <c r="CS63" i="53" s="1"/>
  <c r="DS63" i="53" s="1"/>
  <c r="BS164" i="53"/>
  <c r="BT164" i="53" s="1"/>
  <c r="BU164" i="53" s="1"/>
  <c r="CS164" i="53" s="1"/>
  <c r="DS164" i="53" s="1"/>
  <c r="EQ164" i="53" s="1"/>
  <c r="FO164" i="53" s="1"/>
  <c r="GN164" i="53" s="1"/>
  <c r="HM164" i="53" s="1"/>
  <c r="IL164" i="53" s="1"/>
  <c r="BS62" i="53"/>
  <c r="BT62" i="53" s="1"/>
  <c r="BU62" i="53" s="1"/>
  <c r="CS62" i="53" s="1"/>
  <c r="DS62" i="53" s="1"/>
  <c r="EQ62" i="53" s="1"/>
  <c r="FO62" i="53" s="1"/>
  <c r="GN62" i="53" s="1"/>
  <c r="HM62" i="53" s="1"/>
  <c r="IL62" i="53" s="1"/>
  <c r="BS101" i="53"/>
  <c r="BT101" i="53" s="1"/>
  <c r="BU101" i="53" s="1"/>
  <c r="CS101" i="53" s="1"/>
  <c r="DS101" i="53" s="1"/>
  <c r="BS151" i="53"/>
  <c r="BT151" i="53" s="1"/>
  <c r="BU151" i="53" s="1"/>
  <c r="CS151" i="53" s="1"/>
  <c r="DS151" i="53" s="1"/>
  <c r="BS76" i="53"/>
  <c r="BT76" i="53" s="1"/>
  <c r="BU76" i="53" s="1"/>
  <c r="CS76" i="53" s="1"/>
  <c r="DS76" i="53" s="1"/>
  <c r="BS128" i="53"/>
  <c r="BT128" i="53" s="1"/>
  <c r="BU128" i="53" s="1"/>
  <c r="CS128" i="53" s="1"/>
  <c r="DS128" i="53" s="1"/>
  <c r="BS145" i="53"/>
  <c r="BT145" i="53" s="1"/>
  <c r="BU145" i="53" s="1"/>
  <c r="CS145" i="53" s="1"/>
  <c r="DS145" i="53" s="1"/>
  <c r="EQ145" i="53" s="1"/>
  <c r="FO145" i="53" s="1"/>
  <c r="GN145" i="53" s="1"/>
  <c r="HM145" i="53" s="1"/>
  <c r="IL145" i="53" s="1"/>
  <c r="BS67" i="53"/>
  <c r="BT67" i="53" s="1"/>
  <c r="BU67" i="53" s="1"/>
  <c r="CS67" i="53" s="1"/>
  <c r="DS67" i="53" s="1"/>
  <c r="BS146" i="53"/>
  <c r="BT146" i="53" s="1"/>
  <c r="BU146" i="53" s="1"/>
  <c r="CS146" i="53" s="1"/>
  <c r="DS146" i="53" s="1"/>
  <c r="EQ146" i="53" s="1"/>
  <c r="FO146" i="53" s="1"/>
  <c r="GN146" i="53" s="1"/>
  <c r="HM146" i="53" s="1"/>
  <c r="IL146" i="53" s="1"/>
  <c r="BS111" i="53"/>
  <c r="BT111" i="53" s="1"/>
  <c r="BU111" i="53" s="1"/>
  <c r="CS111" i="53" s="1"/>
  <c r="DS111" i="53" s="1"/>
  <c r="BS160" i="53"/>
  <c r="BT160" i="53" s="1"/>
  <c r="BU160" i="53" s="1"/>
  <c r="CS160" i="53" s="1"/>
  <c r="DS160" i="53" s="1"/>
  <c r="BS90" i="53"/>
  <c r="BT90" i="53" s="1"/>
  <c r="BU90" i="53" s="1"/>
  <c r="CS90" i="53" s="1"/>
  <c r="DS90" i="53" s="1"/>
  <c r="EQ90" i="53" s="1"/>
  <c r="FO90" i="53" s="1"/>
  <c r="GN90" i="53" s="1"/>
  <c r="HM90" i="53" s="1"/>
  <c r="IL90" i="53" s="1"/>
  <c r="DR182" i="53"/>
  <c r="IG182" i="53"/>
  <c r="IH49" i="53"/>
  <c r="AV182" i="53"/>
  <c r="AW183" i="53" s="1"/>
  <c r="AW49" i="53"/>
  <c r="EO132" i="53"/>
  <c r="EP132" i="53" s="1"/>
  <c r="EM182" i="53"/>
  <c r="EN49" i="53"/>
  <c r="EO93" i="53"/>
  <c r="EP93" i="53" s="1"/>
  <c r="EO114" i="53"/>
  <c r="EP114" i="53" s="1"/>
  <c r="EO130" i="53"/>
  <c r="EP130" i="53" s="1"/>
  <c r="EO155" i="53"/>
  <c r="EP155" i="53" s="1"/>
  <c r="EO115" i="53"/>
  <c r="EP115" i="53" s="1"/>
  <c r="EP57" i="53"/>
  <c r="EO57" i="53"/>
  <c r="EO58" i="53"/>
  <c r="EP58" i="53" s="1"/>
  <c r="EO143" i="53"/>
  <c r="EP143" i="53" s="1"/>
  <c r="EO128" i="53"/>
  <c r="EP128" i="53" s="1"/>
  <c r="EO152" i="53"/>
  <c r="EP152" i="53" s="1"/>
  <c r="EO63" i="53"/>
  <c r="EP63" i="53" s="1"/>
  <c r="EO77" i="53"/>
  <c r="EP77" i="53" s="1"/>
  <c r="BS61" i="53"/>
  <c r="BT61" i="53" s="1"/>
  <c r="BU61" i="53" s="1"/>
  <c r="CS61" i="53" s="1"/>
  <c r="DS61" i="53" s="1"/>
  <c r="BS95" i="53"/>
  <c r="BT95" i="53" s="1"/>
  <c r="BU95" i="53" s="1"/>
  <c r="CS95" i="53" s="1"/>
  <c r="DS95" i="53" s="1"/>
  <c r="BS59" i="53"/>
  <c r="BT59" i="53" s="1"/>
  <c r="BU59" i="53" s="1"/>
  <c r="CS59" i="53" s="1"/>
  <c r="DS59" i="53" s="1"/>
  <c r="BS131" i="53"/>
  <c r="BT131" i="53" s="1"/>
  <c r="BU131" i="53" s="1"/>
  <c r="CS131" i="53" s="1"/>
  <c r="DS131" i="53" s="1"/>
  <c r="EQ131" i="53" s="1"/>
  <c r="FO131" i="53" s="1"/>
  <c r="GN131" i="53" s="1"/>
  <c r="HM131" i="53" s="1"/>
  <c r="IL131" i="53" s="1"/>
  <c r="BS116" i="53"/>
  <c r="BT116" i="53" s="1"/>
  <c r="BU116" i="53" s="1"/>
  <c r="CS116" i="53" s="1"/>
  <c r="DS116" i="53" s="1"/>
  <c r="BT92" i="53"/>
  <c r="BU92" i="53" s="1"/>
  <c r="CS92" i="53" s="1"/>
  <c r="DS92" i="53" s="1"/>
  <c r="BS92" i="53"/>
  <c r="BS64" i="53"/>
  <c r="BT64" i="53" s="1"/>
  <c r="BU64" i="53" s="1"/>
  <c r="CS64" i="53" s="1"/>
  <c r="DS64" i="53" s="1"/>
  <c r="BS78" i="53"/>
  <c r="BT78" i="53" s="1"/>
  <c r="BU78" i="53" s="1"/>
  <c r="CS78" i="53" s="1"/>
  <c r="DS78" i="53" s="1"/>
  <c r="BS71" i="53"/>
  <c r="BT71" i="53" s="1"/>
  <c r="BU71" i="53" s="1"/>
  <c r="CS71" i="53" s="1"/>
  <c r="DS71" i="53" s="1"/>
  <c r="EQ71" i="53" s="1"/>
  <c r="FO71" i="53" s="1"/>
  <c r="GN71" i="53" s="1"/>
  <c r="HM71" i="53" s="1"/>
  <c r="IL71" i="53" s="1"/>
  <c r="BS50" i="53"/>
  <c r="BT50" i="53" s="1"/>
  <c r="BU50" i="53" s="1"/>
  <c r="CS50" i="53" s="1"/>
  <c r="DS50" i="53" s="1"/>
  <c r="BS132" i="53"/>
  <c r="BT132" i="53" s="1"/>
  <c r="BU132" i="53" s="1"/>
  <c r="CS132" i="53" s="1"/>
  <c r="DS132" i="53" s="1"/>
  <c r="EQ132" i="53" s="1"/>
  <c r="FO132" i="53" s="1"/>
  <c r="GN132" i="53" s="1"/>
  <c r="HM132" i="53" s="1"/>
  <c r="IL132" i="53" s="1"/>
  <c r="BS112" i="53"/>
  <c r="BT112" i="53" s="1"/>
  <c r="BU112" i="53" s="1"/>
  <c r="CS112" i="53" s="1"/>
  <c r="DS112" i="53" s="1"/>
  <c r="BS122" i="53"/>
  <c r="BT122" i="53" s="1"/>
  <c r="BU122" i="53" s="1"/>
  <c r="CS122" i="53" s="1"/>
  <c r="DS122" i="53" s="1"/>
  <c r="BT153" i="53"/>
  <c r="BU153" i="53" s="1"/>
  <c r="CS153" i="53" s="1"/>
  <c r="DS153" i="53" s="1"/>
  <c r="BS153" i="53"/>
  <c r="BS87" i="53"/>
  <c r="BT87" i="53" s="1"/>
  <c r="BU87" i="53" s="1"/>
  <c r="CS87" i="53" s="1"/>
  <c r="DS87" i="53" s="1"/>
  <c r="EQ87" i="53" s="1"/>
  <c r="FO87" i="53" s="1"/>
  <c r="GN87" i="53" s="1"/>
  <c r="HM87" i="53" s="1"/>
  <c r="IL87" i="53" s="1"/>
  <c r="EQ96" i="53" l="1"/>
  <c r="FO96" i="53" s="1"/>
  <c r="GN96" i="53" s="1"/>
  <c r="HM96" i="53" s="1"/>
  <c r="IL96" i="53" s="1"/>
  <c r="JG182" i="53"/>
  <c r="JH49" i="53"/>
  <c r="EQ137" i="53"/>
  <c r="FO137" i="53" s="1"/>
  <c r="GN137" i="53" s="1"/>
  <c r="HM137" i="53" s="1"/>
  <c r="IL137" i="53" s="1"/>
  <c r="EQ68" i="53"/>
  <c r="FO68" i="53" s="1"/>
  <c r="GN68" i="53" s="1"/>
  <c r="HM68" i="53" s="1"/>
  <c r="IL68" i="53" s="1"/>
  <c r="EQ61" i="53"/>
  <c r="FO61" i="53" s="1"/>
  <c r="GN61" i="53" s="1"/>
  <c r="HM61" i="53" s="1"/>
  <c r="IL61" i="53" s="1"/>
  <c r="EQ162" i="53"/>
  <c r="FO162" i="53" s="1"/>
  <c r="GN162" i="53" s="1"/>
  <c r="HM162" i="53" s="1"/>
  <c r="IL162" i="53" s="1"/>
  <c r="EQ64" i="53"/>
  <c r="FO64" i="53" s="1"/>
  <c r="GN64" i="53" s="1"/>
  <c r="HM64" i="53" s="1"/>
  <c r="IL64" i="53" s="1"/>
  <c r="EQ151" i="53"/>
  <c r="FO151" i="53" s="1"/>
  <c r="GN151" i="53" s="1"/>
  <c r="HM151" i="53" s="1"/>
  <c r="IL151" i="53" s="1"/>
  <c r="EQ54" i="53"/>
  <c r="FO54" i="53" s="1"/>
  <c r="GN54" i="53" s="1"/>
  <c r="HM54" i="53" s="1"/>
  <c r="IL54" i="53" s="1"/>
  <c r="EQ122" i="53"/>
  <c r="FO122" i="53" s="1"/>
  <c r="GN122" i="53" s="1"/>
  <c r="HM122" i="53" s="1"/>
  <c r="IL122" i="53" s="1"/>
  <c r="EQ101" i="53"/>
  <c r="FO101" i="53" s="1"/>
  <c r="GN101" i="53" s="1"/>
  <c r="HM101" i="53" s="1"/>
  <c r="IL101" i="53" s="1"/>
  <c r="EQ66" i="53"/>
  <c r="FO66" i="53" s="1"/>
  <c r="GN66" i="53" s="1"/>
  <c r="HM66" i="53" s="1"/>
  <c r="IL66" i="53" s="1"/>
  <c r="EQ120" i="53"/>
  <c r="FO120" i="53" s="1"/>
  <c r="GN120" i="53" s="1"/>
  <c r="HM120" i="53" s="1"/>
  <c r="IL120" i="53" s="1"/>
  <c r="EQ116" i="53"/>
  <c r="FO116" i="53" s="1"/>
  <c r="GN116" i="53" s="1"/>
  <c r="HM116" i="53" s="1"/>
  <c r="IL116" i="53" s="1"/>
  <c r="EQ83" i="53"/>
  <c r="FO83" i="53" s="1"/>
  <c r="GN83" i="53" s="1"/>
  <c r="HM83" i="53" s="1"/>
  <c r="IL83" i="53" s="1"/>
  <c r="EQ67" i="53"/>
  <c r="FO67" i="53" s="1"/>
  <c r="GN67" i="53" s="1"/>
  <c r="HM67" i="53" s="1"/>
  <c r="IL67" i="53" s="1"/>
  <c r="EQ110" i="53"/>
  <c r="FO110" i="53" s="1"/>
  <c r="GN110" i="53" s="1"/>
  <c r="HM110" i="53" s="1"/>
  <c r="IL110" i="53" s="1"/>
  <c r="EQ156" i="53"/>
  <c r="FO156" i="53" s="1"/>
  <c r="GN156" i="53" s="1"/>
  <c r="HM156" i="53" s="1"/>
  <c r="IL156" i="53" s="1"/>
  <c r="EQ140" i="53"/>
  <c r="FO140" i="53" s="1"/>
  <c r="GN140" i="53" s="1"/>
  <c r="HM140" i="53" s="1"/>
  <c r="IL140" i="53" s="1"/>
  <c r="EQ109" i="53"/>
  <c r="FO109" i="53" s="1"/>
  <c r="GN109" i="53" s="1"/>
  <c r="HM109" i="53" s="1"/>
  <c r="IL109" i="53" s="1"/>
  <c r="EQ147" i="53"/>
  <c r="FO147" i="53" s="1"/>
  <c r="GN147" i="53" s="1"/>
  <c r="HM147" i="53" s="1"/>
  <c r="IL147" i="53" s="1"/>
  <c r="EQ126" i="53"/>
  <c r="FO126" i="53" s="1"/>
  <c r="GN126" i="53" s="1"/>
  <c r="HM126" i="53" s="1"/>
  <c r="IL126" i="53" s="1"/>
  <c r="EQ163" i="53"/>
  <c r="FO163" i="53" s="1"/>
  <c r="GN163" i="53" s="1"/>
  <c r="HM163" i="53" s="1"/>
  <c r="IL163" i="53" s="1"/>
  <c r="EQ50" i="53"/>
  <c r="FO50" i="53" s="1"/>
  <c r="GN50" i="53" s="1"/>
  <c r="HM50" i="53" s="1"/>
  <c r="IL50" i="53" s="1"/>
  <c r="EQ160" i="53"/>
  <c r="FO160" i="53" s="1"/>
  <c r="GN160" i="53" s="1"/>
  <c r="HM160" i="53" s="1"/>
  <c r="IL160" i="53" s="1"/>
  <c r="EQ76" i="53"/>
  <c r="FO76" i="53" s="1"/>
  <c r="GN76" i="53" s="1"/>
  <c r="HM76" i="53" s="1"/>
  <c r="IL76" i="53" s="1"/>
  <c r="EQ143" i="53"/>
  <c r="FO143" i="53" s="1"/>
  <c r="GN143" i="53" s="1"/>
  <c r="HM143" i="53" s="1"/>
  <c r="IL143" i="53" s="1"/>
  <c r="EQ136" i="53"/>
  <c r="FO136" i="53" s="1"/>
  <c r="GN136" i="53" s="1"/>
  <c r="HM136" i="53" s="1"/>
  <c r="IL136" i="53" s="1"/>
  <c r="EQ155" i="53"/>
  <c r="FO155" i="53" s="1"/>
  <c r="GN155" i="53" s="1"/>
  <c r="HM155" i="53" s="1"/>
  <c r="IL155" i="53" s="1"/>
  <c r="EQ114" i="53"/>
  <c r="FO114" i="53" s="1"/>
  <c r="GN114" i="53" s="1"/>
  <c r="HM114" i="53" s="1"/>
  <c r="IL114" i="53" s="1"/>
  <c r="EQ152" i="53"/>
  <c r="FO152" i="53" s="1"/>
  <c r="GN152" i="53" s="1"/>
  <c r="HM152" i="53" s="1"/>
  <c r="IL152" i="53" s="1"/>
  <c r="EQ97" i="53"/>
  <c r="FO97" i="53" s="1"/>
  <c r="GN97" i="53" s="1"/>
  <c r="HM97" i="53" s="1"/>
  <c r="IL97" i="53" s="1"/>
  <c r="EQ77" i="53"/>
  <c r="FO77" i="53" s="1"/>
  <c r="GN77" i="53" s="1"/>
  <c r="HM77" i="53" s="1"/>
  <c r="IL77" i="53" s="1"/>
  <c r="EQ141" i="53"/>
  <c r="FO141" i="53" s="1"/>
  <c r="GN141" i="53" s="1"/>
  <c r="HM141" i="53" s="1"/>
  <c r="IL141" i="53" s="1"/>
  <c r="EQ127" i="53"/>
  <c r="FO127" i="53" s="1"/>
  <c r="GN127" i="53" s="1"/>
  <c r="HM127" i="53" s="1"/>
  <c r="IL127" i="53" s="1"/>
  <c r="EQ80" i="53"/>
  <c r="FO80" i="53" s="1"/>
  <c r="GN80" i="53" s="1"/>
  <c r="HM80" i="53" s="1"/>
  <c r="IL80" i="53" s="1"/>
  <c r="EQ57" i="53"/>
  <c r="FO57" i="53" s="1"/>
  <c r="GN57" i="53" s="1"/>
  <c r="HM57" i="53" s="1"/>
  <c r="IL57" i="53" s="1"/>
  <c r="EQ106" i="53"/>
  <c r="FO106" i="53" s="1"/>
  <c r="GN106" i="53" s="1"/>
  <c r="HM106" i="53" s="1"/>
  <c r="IL106" i="53" s="1"/>
  <c r="EQ63" i="53"/>
  <c r="FO63" i="53" s="1"/>
  <c r="GN63" i="53" s="1"/>
  <c r="HM63" i="53" s="1"/>
  <c r="IL63" i="53" s="1"/>
  <c r="EQ52" i="53"/>
  <c r="FO52" i="53" s="1"/>
  <c r="GN52" i="53" s="1"/>
  <c r="HM52" i="53" s="1"/>
  <c r="IL52" i="53" s="1"/>
  <c r="EQ100" i="53"/>
  <c r="FO100" i="53" s="1"/>
  <c r="GN100" i="53" s="1"/>
  <c r="HM100" i="53" s="1"/>
  <c r="IL100" i="53" s="1"/>
  <c r="EQ161" i="53"/>
  <c r="FO161" i="53" s="1"/>
  <c r="GN161" i="53" s="1"/>
  <c r="HM161" i="53" s="1"/>
  <c r="IL161" i="53" s="1"/>
  <c r="EQ125" i="53"/>
  <c r="FO125" i="53" s="1"/>
  <c r="GN125" i="53" s="1"/>
  <c r="HM125" i="53" s="1"/>
  <c r="IL125" i="53" s="1"/>
  <c r="EQ133" i="53"/>
  <c r="FO133" i="53" s="1"/>
  <c r="GN133" i="53" s="1"/>
  <c r="HM133" i="53" s="1"/>
  <c r="IL133" i="53" s="1"/>
  <c r="EQ142" i="53"/>
  <c r="FO142" i="53" s="1"/>
  <c r="GN142" i="53" s="1"/>
  <c r="HM142" i="53" s="1"/>
  <c r="IL142" i="53" s="1"/>
  <c r="EQ165" i="53"/>
  <c r="FO165" i="53" s="1"/>
  <c r="GN165" i="53" s="1"/>
  <c r="HM165" i="53" s="1"/>
  <c r="IL165" i="53" s="1"/>
  <c r="EQ82" i="53"/>
  <c r="FO82" i="53" s="1"/>
  <c r="GN82" i="53" s="1"/>
  <c r="HM82" i="53" s="1"/>
  <c r="IL82" i="53" s="1"/>
  <c r="EQ59" i="53"/>
  <c r="FO59" i="53" s="1"/>
  <c r="GN59" i="53" s="1"/>
  <c r="HM59" i="53" s="1"/>
  <c r="IL59" i="53" s="1"/>
  <c r="EQ134" i="53"/>
  <c r="FO134" i="53" s="1"/>
  <c r="GN134" i="53" s="1"/>
  <c r="HM134" i="53" s="1"/>
  <c r="IL134" i="53" s="1"/>
  <c r="EQ159" i="53"/>
  <c r="FO159" i="53" s="1"/>
  <c r="GN159" i="53" s="1"/>
  <c r="HM159" i="53" s="1"/>
  <c r="IL159" i="53" s="1"/>
  <c r="EQ72" i="53"/>
  <c r="FO72" i="53" s="1"/>
  <c r="GN72" i="53" s="1"/>
  <c r="HM72" i="53" s="1"/>
  <c r="IL72" i="53" s="1"/>
  <c r="EQ69" i="53"/>
  <c r="FO69" i="53" s="1"/>
  <c r="GN69" i="53" s="1"/>
  <c r="HM69" i="53" s="1"/>
  <c r="IL69" i="53" s="1"/>
  <c r="EQ102" i="53"/>
  <c r="FO102" i="53" s="1"/>
  <c r="GN102" i="53" s="1"/>
  <c r="HM102" i="53" s="1"/>
  <c r="IL102" i="53" s="1"/>
  <c r="EQ103" i="53"/>
  <c r="FO103" i="53" s="1"/>
  <c r="GN103" i="53" s="1"/>
  <c r="HM103" i="53" s="1"/>
  <c r="IL103" i="53" s="1"/>
  <c r="EQ108" i="53"/>
  <c r="FO108" i="53" s="1"/>
  <c r="GN108" i="53" s="1"/>
  <c r="HM108" i="53" s="1"/>
  <c r="IL108" i="53" s="1"/>
  <c r="EQ65" i="53"/>
  <c r="FO65" i="53" s="1"/>
  <c r="GN65" i="53" s="1"/>
  <c r="HM65" i="53" s="1"/>
  <c r="IL65" i="53" s="1"/>
  <c r="EQ115" i="53"/>
  <c r="FO115" i="53" s="1"/>
  <c r="GN115" i="53" s="1"/>
  <c r="HM115" i="53" s="1"/>
  <c r="IL115" i="53" s="1"/>
  <c r="EQ154" i="53"/>
  <c r="FO154" i="53" s="1"/>
  <c r="GN154" i="53" s="1"/>
  <c r="HM154" i="53" s="1"/>
  <c r="IL154" i="53" s="1"/>
  <c r="EQ81" i="53"/>
  <c r="FO81" i="53" s="1"/>
  <c r="GN81" i="53" s="1"/>
  <c r="HM81" i="53" s="1"/>
  <c r="IL81" i="53" s="1"/>
  <c r="EQ93" i="53"/>
  <c r="FO93" i="53" s="1"/>
  <c r="GN93" i="53" s="1"/>
  <c r="HM93" i="53" s="1"/>
  <c r="IL93" i="53" s="1"/>
  <c r="EQ104" i="53"/>
  <c r="FO104" i="53" s="1"/>
  <c r="GN104" i="53" s="1"/>
  <c r="HM104" i="53" s="1"/>
  <c r="IL104" i="53" s="1"/>
  <c r="EQ130" i="53"/>
  <c r="FO130" i="53" s="1"/>
  <c r="GN130" i="53" s="1"/>
  <c r="HM130" i="53" s="1"/>
  <c r="IL130" i="53" s="1"/>
  <c r="EQ74" i="53"/>
  <c r="FO74" i="53" s="1"/>
  <c r="GN74" i="53" s="1"/>
  <c r="HM74" i="53" s="1"/>
  <c r="IL74" i="53" s="1"/>
  <c r="EQ94" i="53"/>
  <c r="FO94" i="53" s="1"/>
  <c r="GN94" i="53" s="1"/>
  <c r="HM94" i="53" s="1"/>
  <c r="IL94" i="53" s="1"/>
  <c r="EQ84" i="53"/>
  <c r="FO84" i="53" s="1"/>
  <c r="GN84" i="53" s="1"/>
  <c r="HM84" i="53" s="1"/>
  <c r="IL84" i="53" s="1"/>
  <c r="EQ56" i="53"/>
  <c r="FO56" i="53" s="1"/>
  <c r="GN56" i="53" s="1"/>
  <c r="HM56" i="53" s="1"/>
  <c r="IL56" i="53" s="1"/>
  <c r="EN182" i="53"/>
  <c r="EO49" i="53"/>
  <c r="EO182" i="53" s="1"/>
  <c r="BR182" i="53"/>
  <c r="BS49" i="53"/>
  <c r="BS182" i="53" s="1"/>
  <c r="EQ135" i="53"/>
  <c r="FO135" i="53" s="1"/>
  <c r="GN135" i="53" s="1"/>
  <c r="HM135" i="53" s="1"/>
  <c r="IL135" i="53" s="1"/>
  <c r="EQ105" i="53"/>
  <c r="FO105" i="53" s="1"/>
  <c r="GN105" i="53" s="1"/>
  <c r="HM105" i="53" s="1"/>
  <c r="IL105" i="53" s="1"/>
  <c r="EQ55" i="53"/>
  <c r="FO55" i="53" s="1"/>
  <c r="GN55" i="53" s="1"/>
  <c r="HM55" i="53" s="1"/>
  <c r="IL55" i="53" s="1"/>
  <c r="EQ149" i="53"/>
  <c r="FO149" i="53" s="1"/>
  <c r="GN149" i="53" s="1"/>
  <c r="HM149" i="53" s="1"/>
  <c r="IL149" i="53" s="1"/>
  <c r="EQ58" i="53"/>
  <c r="FO58" i="53" s="1"/>
  <c r="GN58" i="53" s="1"/>
  <c r="HM58" i="53" s="1"/>
  <c r="IL58" i="53" s="1"/>
  <c r="EQ119" i="53"/>
  <c r="FO119" i="53" s="1"/>
  <c r="GN119" i="53" s="1"/>
  <c r="HM119" i="53" s="1"/>
  <c r="IL119" i="53" s="1"/>
  <c r="EQ79" i="53"/>
  <c r="FO79" i="53" s="1"/>
  <c r="GN79" i="53" s="1"/>
  <c r="HM79" i="53" s="1"/>
  <c r="IL79" i="53" s="1"/>
  <c r="EQ138" i="53"/>
  <c r="FO138" i="53" s="1"/>
  <c r="GN138" i="53" s="1"/>
  <c r="HM138" i="53" s="1"/>
  <c r="IL138" i="53" s="1"/>
  <c r="EQ150" i="53"/>
  <c r="FO150" i="53" s="1"/>
  <c r="GN150" i="53" s="1"/>
  <c r="HM150" i="53" s="1"/>
  <c r="IL150" i="53" s="1"/>
  <c r="EQ124" i="53"/>
  <c r="FO124" i="53" s="1"/>
  <c r="GN124" i="53" s="1"/>
  <c r="HM124" i="53" s="1"/>
  <c r="IL124" i="53" s="1"/>
  <c r="EQ89" i="53"/>
  <c r="FO89" i="53" s="1"/>
  <c r="GN89" i="53" s="1"/>
  <c r="HM89" i="53" s="1"/>
  <c r="IL89" i="53" s="1"/>
  <c r="EQ123" i="53"/>
  <c r="FO123" i="53" s="1"/>
  <c r="GN123" i="53" s="1"/>
  <c r="HM123" i="53" s="1"/>
  <c r="IL123" i="53" s="1"/>
  <c r="EQ121" i="53"/>
  <c r="FO121" i="53" s="1"/>
  <c r="GN121" i="53" s="1"/>
  <c r="HM121" i="53" s="1"/>
  <c r="IL121" i="53" s="1"/>
  <c r="EQ91" i="53"/>
  <c r="FO91" i="53" s="1"/>
  <c r="GN91" i="53" s="1"/>
  <c r="HM91" i="53" s="1"/>
  <c r="IL91" i="53" s="1"/>
  <c r="EQ53" i="53"/>
  <c r="FO53" i="53" s="1"/>
  <c r="GN53" i="53" s="1"/>
  <c r="HM53" i="53" s="1"/>
  <c r="IL53" i="53" s="1"/>
  <c r="EQ157" i="53"/>
  <c r="FO157" i="53" s="1"/>
  <c r="GN157" i="53" s="1"/>
  <c r="HM157" i="53" s="1"/>
  <c r="IL157" i="53" s="1"/>
  <c r="EQ98" i="53"/>
  <c r="FO98" i="53" s="1"/>
  <c r="GN98" i="53" s="1"/>
  <c r="HM98" i="53" s="1"/>
  <c r="IL98" i="53" s="1"/>
  <c r="EQ85" i="53"/>
  <c r="FO85" i="53" s="1"/>
  <c r="GN85" i="53" s="1"/>
  <c r="HM85" i="53" s="1"/>
  <c r="IL85" i="53" s="1"/>
  <c r="EQ112" i="53"/>
  <c r="FO112" i="53" s="1"/>
  <c r="GN112" i="53" s="1"/>
  <c r="HM112" i="53" s="1"/>
  <c r="IL112" i="53" s="1"/>
  <c r="EQ78" i="53"/>
  <c r="FO78" i="53" s="1"/>
  <c r="GN78" i="53" s="1"/>
  <c r="HM78" i="53" s="1"/>
  <c r="IL78" i="53" s="1"/>
  <c r="AW182" i="53"/>
  <c r="EQ153" i="53"/>
  <c r="FO153" i="53" s="1"/>
  <c r="GN153" i="53" s="1"/>
  <c r="HM153" i="53" s="1"/>
  <c r="IL153" i="53" s="1"/>
  <c r="EQ92" i="53"/>
  <c r="FO92" i="53" s="1"/>
  <c r="GN92" i="53" s="1"/>
  <c r="HM92" i="53" s="1"/>
  <c r="IL92" i="53" s="1"/>
  <c r="EQ95" i="53"/>
  <c r="FO95" i="53" s="1"/>
  <c r="GN95" i="53" s="1"/>
  <c r="HM95" i="53" s="1"/>
  <c r="IL95" i="53" s="1"/>
  <c r="IH182" i="53"/>
  <c r="IK49" i="53"/>
  <c r="EQ111" i="53"/>
  <c r="FO111" i="53" s="1"/>
  <c r="GN111" i="53" s="1"/>
  <c r="HM111" i="53" s="1"/>
  <c r="IL111" i="53" s="1"/>
  <c r="EQ128" i="53"/>
  <c r="FO128" i="53" s="1"/>
  <c r="GN128" i="53" s="1"/>
  <c r="HM128" i="53" s="1"/>
  <c r="IL128" i="53" s="1"/>
  <c r="EQ75" i="53"/>
  <c r="FO75" i="53" s="1"/>
  <c r="GN75" i="53" s="1"/>
  <c r="HM75" i="53" s="1"/>
  <c r="IL75" i="53" s="1"/>
  <c r="EQ148" i="53"/>
  <c r="FO148" i="53" s="1"/>
  <c r="GN148" i="53" s="1"/>
  <c r="HM148" i="53" s="1"/>
  <c r="IL148" i="53" s="1"/>
  <c r="EQ60" i="53"/>
  <c r="FO60" i="53" s="1"/>
  <c r="GN60" i="53" s="1"/>
  <c r="HM60" i="53" s="1"/>
  <c r="IL60" i="53" s="1"/>
  <c r="EQ88" i="53"/>
  <c r="FO88" i="53" s="1"/>
  <c r="GN88" i="53" s="1"/>
  <c r="HM88" i="53" s="1"/>
  <c r="IL88" i="53" s="1"/>
  <c r="EQ158" i="53"/>
  <c r="FO158" i="53" s="1"/>
  <c r="GN158" i="53" s="1"/>
  <c r="HM158" i="53" s="1"/>
  <c r="IL158" i="53" s="1"/>
  <c r="JI49" i="53" l="1"/>
  <c r="JH182" i="53"/>
  <c r="EP49" i="53"/>
  <c r="EP182" i="53" s="1"/>
  <c r="IK182" i="53"/>
  <c r="BT49" i="53"/>
  <c r="JJ49" i="53" l="1"/>
  <c r="JI52" i="53"/>
  <c r="JJ52" i="53" s="1"/>
  <c r="JK52" i="53" s="1"/>
  <c r="JI150" i="53"/>
  <c r="JJ150" i="53" s="1"/>
  <c r="JK150" i="53" s="1"/>
  <c r="JI124" i="53"/>
  <c r="JJ124" i="53" s="1"/>
  <c r="JK124" i="53" s="1"/>
  <c r="JI78" i="53"/>
  <c r="JJ78" i="53" s="1"/>
  <c r="JK78" i="53" s="1"/>
  <c r="JI170" i="53"/>
  <c r="JJ170" i="53" s="1"/>
  <c r="JK170" i="53" s="1"/>
  <c r="JI125" i="53"/>
  <c r="JJ125" i="53" s="1"/>
  <c r="JK125" i="53" s="1"/>
  <c r="JI106" i="53"/>
  <c r="JJ106" i="53" s="1"/>
  <c r="JK106" i="53" s="1"/>
  <c r="JI155" i="53"/>
  <c r="JJ155" i="53" s="1"/>
  <c r="JK155" i="53" s="1"/>
  <c r="JI58" i="53"/>
  <c r="JJ58" i="53" s="1"/>
  <c r="JK58" i="53" s="1"/>
  <c r="JI162" i="53"/>
  <c r="JJ162" i="53" s="1"/>
  <c r="JK162" i="53" s="1"/>
  <c r="JI63" i="53"/>
  <c r="JJ63" i="53" s="1"/>
  <c r="JK63" i="53" s="1"/>
  <c r="JI180" i="53"/>
  <c r="JJ180" i="53" s="1"/>
  <c r="JK180" i="53" s="1"/>
  <c r="JI154" i="53"/>
  <c r="JJ154" i="53" s="1"/>
  <c r="JK154" i="53" s="1"/>
  <c r="JI164" i="53"/>
  <c r="JJ164" i="53" s="1"/>
  <c r="JK164" i="53" s="1"/>
  <c r="JI157" i="53"/>
  <c r="JJ157" i="53" s="1"/>
  <c r="JK157" i="53" s="1"/>
  <c r="JI166" i="53"/>
  <c r="JJ166" i="53" s="1"/>
  <c r="JK166" i="53" s="1"/>
  <c r="JI142" i="53"/>
  <c r="JJ142" i="53" s="1"/>
  <c r="JK142" i="53" s="1"/>
  <c r="JI163" i="53"/>
  <c r="JJ163" i="53" s="1"/>
  <c r="JK163" i="53" s="1"/>
  <c r="JI89" i="53"/>
  <c r="JJ89" i="53" s="1"/>
  <c r="JK89" i="53" s="1"/>
  <c r="JI149" i="53"/>
  <c r="JJ149" i="53" s="1"/>
  <c r="JK149" i="53" s="1"/>
  <c r="JI80" i="53"/>
  <c r="JJ80" i="53" s="1"/>
  <c r="JK80" i="53" s="1"/>
  <c r="JI68" i="53"/>
  <c r="JJ68" i="53" s="1"/>
  <c r="JK68" i="53" s="1"/>
  <c r="JI168" i="53"/>
  <c r="JJ168" i="53" s="1"/>
  <c r="JK168" i="53" s="1"/>
  <c r="JI139" i="53"/>
  <c r="JJ139" i="53" s="1"/>
  <c r="JK139" i="53" s="1"/>
  <c r="JI141" i="53"/>
  <c r="JJ141" i="53" s="1"/>
  <c r="JK141" i="53" s="1"/>
  <c r="JI74" i="53"/>
  <c r="JJ74" i="53" s="1"/>
  <c r="JK74" i="53" s="1"/>
  <c r="JI152" i="53"/>
  <c r="JJ152" i="53" s="1"/>
  <c r="JK152" i="53" s="1"/>
  <c r="JI160" i="53"/>
  <c r="JJ160" i="53" s="1"/>
  <c r="JK160" i="53" s="1"/>
  <c r="JI107" i="53"/>
  <c r="JJ107" i="53" s="1"/>
  <c r="JK107" i="53" s="1"/>
  <c r="JI161" i="53"/>
  <c r="JJ161" i="53" s="1"/>
  <c r="JK161" i="53" s="1"/>
  <c r="JI76" i="53"/>
  <c r="JJ76" i="53" s="1"/>
  <c r="JK76" i="53" s="1"/>
  <c r="JI77" i="53"/>
  <c r="JJ77" i="53" s="1"/>
  <c r="JK77" i="53" s="1"/>
  <c r="JI65" i="53"/>
  <c r="JJ65" i="53" s="1"/>
  <c r="JK65" i="53" s="1"/>
  <c r="JI132" i="53"/>
  <c r="JJ132" i="53" s="1"/>
  <c r="JK132" i="53" s="1"/>
  <c r="JI173" i="53"/>
  <c r="JJ173" i="53" s="1"/>
  <c r="JK173" i="53" s="1"/>
  <c r="JI176" i="53"/>
  <c r="JJ176" i="53" s="1"/>
  <c r="JK176" i="53" s="1"/>
  <c r="JI144" i="53"/>
  <c r="JJ144" i="53" s="1"/>
  <c r="JK144" i="53" s="1"/>
  <c r="JI99" i="53"/>
  <c r="JJ99" i="53" s="1"/>
  <c r="JK99" i="53" s="1"/>
  <c r="JI93" i="53"/>
  <c r="JJ93" i="53" s="1"/>
  <c r="JK93" i="53" s="1"/>
  <c r="JI75" i="53"/>
  <c r="JJ75" i="53" s="1"/>
  <c r="JK75" i="53" s="1"/>
  <c r="JI67" i="53"/>
  <c r="JJ67" i="53" s="1"/>
  <c r="JK67" i="53" s="1"/>
  <c r="JI88" i="53"/>
  <c r="JJ88" i="53" s="1"/>
  <c r="JK88" i="53" s="1"/>
  <c r="JI165" i="53"/>
  <c r="JJ165" i="53" s="1"/>
  <c r="JK165" i="53" s="1"/>
  <c r="JI112" i="53"/>
  <c r="JJ112" i="53" s="1"/>
  <c r="JK112" i="53" s="1"/>
  <c r="JI81" i="53"/>
  <c r="JJ81" i="53" s="1"/>
  <c r="JK81" i="53" s="1"/>
  <c r="JI83" i="53"/>
  <c r="JJ83" i="53" s="1"/>
  <c r="JK83" i="53" s="1"/>
  <c r="JI100" i="53"/>
  <c r="JJ100" i="53" s="1"/>
  <c r="JK100" i="53" s="1"/>
  <c r="JI171" i="53"/>
  <c r="JJ171" i="53" s="1"/>
  <c r="JK171" i="53" s="1"/>
  <c r="JI136" i="53"/>
  <c r="JJ136" i="53" s="1"/>
  <c r="JK136" i="53" s="1"/>
  <c r="JI121" i="53"/>
  <c r="JJ121" i="53" s="1"/>
  <c r="JK121" i="53" s="1"/>
  <c r="JI137" i="53"/>
  <c r="JJ137" i="53" s="1"/>
  <c r="JK137" i="53" s="1"/>
  <c r="JI98" i="53"/>
  <c r="JJ98" i="53" s="1"/>
  <c r="JK98" i="53" s="1"/>
  <c r="JI105" i="53"/>
  <c r="JJ105" i="53" s="1"/>
  <c r="JK105" i="53" s="1"/>
  <c r="JI174" i="53"/>
  <c r="JJ174" i="53" s="1"/>
  <c r="JK174" i="53" s="1"/>
  <c r="JI129" i="53"/>
  <c r="JJ129" i="53" s="1"/>
  <c r="JK129" i="53" s="1"/>
  <c r="JI133" i="53"/>
  <c r="JJ133" i="53" s="1"/>
  <c r="JK133" i="53" s="1"/>
  <c r="JI95" i="53"/>
  <c r="JJ95" i="53" s="1"/>
  <c r="JK95" i="53" s="1"/>
  <c r="JI172" i="53"/>
  <c r="JJ172" i="53" s="1"/>
  <c r="JK172" i="53" s="1"/>
  <c r="JI135" i="53"/>
  <c r="JJ135" i="53" s="1"/>
  <c r="JK135" i="53" s="1"/>
  <c r="JI177" i="53"/>
  <c r="JJ177" i="53" s="1"/>
  <c r="JK177" i="53" s="1"/>
  <c r="JI69" i="53"/>
  <c r="JJ69" i="53" s="1"/>
  <c r="JK69" i="53" s="1"/>
  <c r="JI79" i="53"/>
  <c r="JJ79" i="53" s="1"/>
  <c r="JK79" i="53" s="1"/>
  <c r="JI138" i="53"/>
  <c r="JJ138" i="53" s="1"/>
  <c r="JK138" i="53" s="1"/>
  <c r="JI97" i="53"/>
  <c r="JJ97" i="53" s="1"/>
  <c r="JK97" i="53" s="1"/>
  <c r="JI110" i="53"/>
  <c r="JJ110" i="53" s="1"/>
  <c r="JK110" i="53" s="1"/>
  <c r="JI111" i="53"/>
  <c r="JJ111" i="53" s="1"/>
  <c r="JK111" i="53" s="1"/>
  <c r="JI179" i="53"/>
  <c r="JJ179" i="53" s="1"/>
  <c r="JK179" i="53" s="1"/>
  <c r="JI122" i="53"/>
  <c r="JJ122" i="53" s="1"/>
  <c r="JK122" i="53" s="1"/>
  <c r="JI140" i="53"/>
  <c r="JJ140" i="53" s="1"/>
  <c r="JK140" i="53" s="1"/>
  <c r="JI66" i="53"/>
  <c r="JJ66" i="53" s="1"/>
  <c r="JK66" i="53" s="1"/>
  <c r="JI145" i="53"/>
  <c r="JJ145" i="53" s="1"/>
  <c r="JK145" i="53" s="1"/>
  <c r="JI59" i="53"/>
  <c r="JJ59" i="53" s="1"/>
  <c r="JK59" i="53" s="1"/>
  <c r="JI102" i="53"/>
  <c r="JJ102" i="53" s="1"/>
  <c r="JK102" i="53" s="1"/>
  <c r="JI57" i="53"/>
  <c r="JJ57" i="53" s="1"/>
  <c r="JK57" i="53" s="1"/>
  <c r="JI73" i="53"/>
  <c r="JJ73" i="53" s="1"/>
  <c r="JK73" i="53" s="1"/>
  <c r="JI131" i="53"/>
  <c r="JJ131" i="53" s="1"/>
  <c r="JK131" i="53" s="1"/>
  <c r="JI134" i="53"/>
  <c r="JJ134" i="53" s="1"/>
  <c r="JK134" i="53" s="1"/>
  <c r="JI64" i="53"/>
  <c r="JJ64" i="53" s="1"/>
  <c r="JK64" i="53" s="1"/>
  <c r="JI130" i="53"/>
  <c r="JJ130" i="53" s="1"/>
  <c r="JK130" i="53" s="1"/>
  <c r="JI126" i="53"/>
  <c r="JJ126" i="53" s="1"/>
  <c r="JK126" i="53" s="1"/>
  <c r="JI151" i="53"/>
  <c r="JJ151" i="53" s="1"/>
  <c r="JK151" i="53" s="1"/>
  <c r="JI146" i="53"/>
  <c r="JJ146" i="53" s="1"/>
  <c r="JK146" i="53" s="1"/>
  <c r="JI56" i="53"/>
  <c r="JJ56" i="53" s="1"/>
  <c r="JK56" i="53" s="1"/>
  <c r="JI104" i="53"/>
  <c r="JJ104" i="53" s="1"/>
  <c r="JK104" i="53" s="1"/>
  <c r="JI118" i="53"/>
  <c r="JJ118" i="53" s="1"/>
  <c r="JK118" i="53" s="1"/>
  <c r="JI70" i="53"/>
  <c r="JJ70" i="53" s="1"/>
  <c r="JK70" i="53" s="1"/>
  <c r="JI71" i="53"/>
  <c r="JJ71" i="53" s="1"/>
  <c r="JK71" i="53" s="1"/>
  <c r="JI61" i="53"/>
  <c r="JJ61" i="53" s="1"/>
  <c r="JK61" i="53" s="1"/>
  <c r="JI116" i="53"/>
  <c r="JJ116" i="53" s="1"/>
  <c r="JK116" i="53" s="1"/>
  <c r="JI181" i="53"/>
  <c r="JJ181" i="53" s="1"/>
  <c r="JK181" i="53" s="1"/>
  <c r="JI156" i="53"/>
  <c r="JJ156" i="53" s="1"/>
  <c r="JK156" i="53" s="1"/>
  <c r="JI72" i="53"/>
  <c r="JJ72" i="53" s="1"/>
  <c r="JK72" i="53" s="1"/>
  <c r="JI120" i="53"/>
  <c r="JJ120" i="53" s="1"/>
  <c r="JK120" i="53" s="1"/>
  <c r="JI84" i="53"/>
  <c r="JJ84" i="53" s="1"/>
  <c r="JK84" i="53" s="1"/>
  <c r="JI53" i="53"/>
  <c r="JJ53" i="53" s="1"/>
  <c r="JK53" i="53" s="1"/>
  <c r="JI87" i="53"/>
  <c r="JJ87" i="53" s="1"/>
  <c r="JK87" i="53" s="1"/>
  <c r="JI109" i="53"/>
  <c r="JJ109" i="53" s="1"/>
  <c r="JK109" i="53" s="1"/>
  <c r="JI55" i="53"/>
  <c r="JJ55" i="53" s="1"/>
  <c r="JK55" i="53" s="1"/>
  <c r="JI108" i="53"/>
  <c r="JJ108" i="53" s="1"/>
  <c r="JK108" i="53" s="1"/>
  <c r="JI51" i="53"/>
  <c r="JJ51" i="53" s="1"/>
  <c r="JK51" i="53" s="1"/>
  <c r="JI50" i="53"/>
  <c r="JJ50" i="53" s="1"/>
  <c r="JK50" i="53" s="1"/>
  <c r="JI92" i="53"/>
  <c r="JJ92" i="53" s="1"/>
  <c r="JK92" i="53" s="1"/>
  <c r="JI94" i="53"/>
  <c r="JJ94" i="53" s="1"/>
  <c r="JK94" i="53" s="1"/>
  <c r="JI143" i="53"/>
  <c r="JJ143" i="53" s="1"/>
  <c r="JK143" i="53" s="1"/>
  <c r="JI62" i="53"/>
  <c r="JJ62" i="53" s="1"/>
  <c r="JK62" i="53" s="1"/>
  <c r="JI91" i="53"/>
  <c r="JJ91" i="53" s="1"/>
  <c r="JK91" i="53" s="1"/>
  <c r="JI101" i="53"/>
  <c r="JJ101" i="53" s="1"/>
  <c r="JK101" i="53" s="1"/>
  <c r="JI82" i="53"/>
  <c r="JJ82" i="53" s="1"/>
  <c r="JK82" i="53" s="1"/>
  <c r="JI159" i="53"/>
  <c r="JJ159" i="53" s="1"/>
  <c r="JK159" i="53" s="1"/>
  <c r="JI113" i="53"/>
  <c r="JJ113" i="53" s="1"/>
  <c r="JK113" i="53" s="1"/>
  <c r="JI86" i="53"/>
  <c r="JJ86" i="53" s="1"/>
  <c r="JK86" i="53" s="1"/>
  <c r="JI103" i="53"/>
  <c r="JJ103" i="53" s="1"/>
  <c r="JK103" i="53" s="1"/>
  <c r="JI167" i="53"/>
  <c r="JJ167" i="53" s="1"/>
  <c r="JK167" i="53" s="1"/>
  <c r="JI114" i="53"/>
  <c r="JJ114" i="53" s="1"/>
  <c r="JK114" i="53" s="1"/>
  <c r="JI117" i="53"/>
  <c r="JJ117" i="53" s="1"/>
  <c r="JK117" i="53" s="1"/>
  <c r="JI54" i="53"/>
  <c r="JJ54" i="53" s="1"/>
  <c r="JK54" i="53" s="1"/>
  <c r="JI148" i="53"/>
  <c r="JJ148" i="53" s="1"/>
  <c r="JK148" i="53" s="1"/>
  <c r="JI158" i="53"/>
  <c r="JJ158" i="53" s="1"/>
  <c r="JK158" i="53" s="1"/>
  <c r="JI115" i="53"/>
  <c r="JJ115" i="53" s="1"/>
  <c r="JK115" i="53" s="1"/>
  <c r="JI178" i="53"/>
  <c r="JJ178" i="53" s="1"/>
  <c r="JK178" i="53" s="1"/>
  <c r="JI85" i="53"/>
  <c r="JJ85" i="53" s="1"/>
  <c r="JK85" i="53" s="1"/>
  <c r="JI123" i="53"/>
  <c r="JJ123" i="53" s="1"/>
  <c r="JK123" i="53" s="1"/>
  <c r="JI153" i="53"/>
  <c r="JJ153" i="53" s="1"/>
  <c r="JK153" i="53" s="1"/>
  <c r="JI96" i="53"/>
  <c r="JJ96" i="53" s="1"/>
  <c r="JK96" i="53" s="1"/>
  <c r="JI147" i="53"/>
  <c r="JJ147" i="53" s="1"/>
  <c r="JK147" i="53" s="1"/>
  <c r="JI128" i="53"/>
  <c r="JJ128" i="53" s="1"/>
  <c r="JK128" i="53" s="1"/>
  <c r="JI175" i="53"/>
  <c r="JJ175" i="53" s="1"/>
  <c r="JK175" i="53" s="1"/>
  <c r="JI60" i="53"/>
  <c r="JJ60" i="53" s="1"/>
  <c r="JK60" i="53" s="1"/>
  <c r="JI90" i="53"/>
  <c r="JJ90" i="53" s="1"/>
  <c r="JK90" i="53" s="1"/>
  <c r="JI169" i="53"/>
  <c r="JJ169" i="53" s="1"/>
  <c r="JK169" i="53" s="1"/>
  <c r="JI119" i="53"/>
  <c r="JJ119" i="53" s="1"/>
  <c r="JK119" i="53" s="1"/>
  <c r="JI127" i="53"/>
  <c r="JJ127" i="53" s="1"/>
  <c r="JK127" i="53" s="1"/>
  <c r="BT182" i="53"/>
  <c r="BU183" i="53" s="1"/>
  <c r="BU49" i="53"/>
  <c r="JJ182" i="53" l="1"/>
  <c r="JI182" i="53"/>
  <c r="JJ183" i="53" s="1"/>
  <c r="BU182" i="53"/>
  <c r="CS183" i="53" s="1"/>
  <c r="CS49" i="53"/>
  <c r="CS182" i="53" l="1"/>
  <c r="DS183" i="53" s="1"/>
  <c r="DS49" i="53"/>
  <c r="JN165" i="42"/>
  <c r="JN167" i="42"/>
  <c r="JO167" i="42"/>
  <c r="IX167" i="42"/>
  <c r="IY167" i="42"/>
  <c r="IZ167" i="42"/>
  <c r="JA167" i="42"/>
  <c r="JB167" i="42"/>
  <c r="JC167" i="42"/>
  <c r="JD167" i="42"/>
  <c r="JE167" i="42"/>
  <c r="JF167" i="42"/>
  <c r="JG167" i="42"/>
  <c r="JH167" i="42"/>
  <c r="JI167" i="42"/>
  <c r="JJ167" i="42"/>
  <c r="JK167" i="42"/>
  <c r="JL167" i="42"/>
  <c r="JM167" i="42"/>
  <c r="JP167" i="42"/>
  <c r="JQ167" i="42"/>
  <c r="JR167" i="42"/>
  <c r="JS167" i="42"/>
  <c r="JT167" i="42"/>
  <c r="IW10" i="42"/>
  <c r="IW5" i="42"/>
  <c r="IY5" i="42" s="1"/>
  <c r="IX4" i="42"/>
  <c r="IW3" i="42"/>
  <c r="IW4" i="42" s="1"/>
  <c r="IY2" i="42"/>
  <c r="E45" i="42"/>
  <c r="JF166" i="42" s="1"/>
  <c r="E32" i="42"/>
  <c r="E17" i="42"/>
  <c r="E19" i="42" s="1"/>
  <c r="JE165" i="42"/>
  <c r="IY165" i="42"/>
  <c r="IU167" i="42"/>
  <c r="IV167" i="42"/>
  <c r="IW167" i="42"/>
  <c r="IT167" i="42"/>
  <c r="IS167" i="42"/>
  <c r="IR167" i="42"/>
  <c r="IQ167" i="42"/>
  <c r="IP167" i="42"/>
  <c r="IO167" i="42"/>
  <c r="IN167" i="42"/>
  <c r="IM167" i="42"/>
  <c r="IL167" i="42"/>
  <c r="IK167" i="42"/>
  <c r="IJ167" i="42"/>
  <c r="II167" i="42"/>
  <c r="IH167" i="42"/>
  <c r="IG167" i="42"/>
  <c r="IF167" i="42"/>
  <c r="IE167" i="42"/>
  <c r="ID167" i="42"/>
  <c r="IC167" i="42"/>
  <c r="IB167" i="42"/>
  <c r="IA167" i="42"/>
  <c r="HZ167" i="42"/>
  <c r="HY167" i="42"/>
  <c r="HX167" i="42"/>
  <c r="HW167" i="42"/>
  <c r="HV167" i="42"/>
  <c r="HU167" i="42"/>
  <c r="HT167" i="42"/>
  <c r="HS167" i="42"/>
  <c r="HR167" i="42"/>
  <c r="HQ167" i="42"/>
  <c r="HP167" i="42"/>
  <c r="HO167" i="42"/>
  <c r="HN167" i="42"/>
  <c r="HM167" i="42"/>
  <c r="HL167" i="42"/>
  <c r="HK167" i="42"/>
  <c r="HJ167" i="42"/>
  <c r="HI167" i="42"/>
  <c r="HH167" i="42"/>
  <c r="HG167" i="42"/>
  <c r="HF167" i="42"/>
  <c r="HE167" i="42"/>
  <c r="HD167" i="42"/>
  <c r="HC167" i="42"/>
  <c r="HB167" i="42"/>
  <c r="HA167" i="42"/>
  <c r="GZ167" i="42"/>
  <c r="GY167" i="42"/>
  <c r="GX167" i="42"/>
  <c r="GW167" i="42"/>
  <c r="GV167" i="42"/>
  <c r="GU167" i="42"/>
  <c r="GT167" i="42"/>
  <c r="GS167" i="42"/>
  <c r="GR167" i="42"/>
  <c r="GQ167" i="42"/>
  <c r="GP167" i="42"/>
  <c r="GO167" i="42"/>
  <c r="GN167" i="42"/>
  <c r="GM167" i="42"/>
  <c r="GL167" i="42"/>
  <c r="GK167" i="42"/>
  <c r="GJ167" i="42"/>
  <c r="GI167" i="42"/>
  <c r="GH167" i="42"/>
  <c r="GG167" i="42"/>
  <c r="GF167" i="42"/>
  <c r="GE167" i="42"/>
  <c r="GD167" i="42"/>
  <c r="GC167" i="42"/>
  <c r="GB167" i="42"/>
  <c r="GA167" i="42"/>
  <c r="FZ167" i="42"/>
  <c r="FY167" i="42"/>
  <c r="FX167" i="42"/>
  <c r="FW167" i="42"/>
  <c r="FV167" i="42"/>
  <c r="FU167" i="42"/>
  <c r="FT167" i="42"/>
  <c r="FS167" i="42"/>
  <c r="FR167" i="42"/>
  <c r="FQ167" i="42"/>
  <c r="FP167" i="42"/>
  <c r="FO167" i="42"/>
  <c r="FN167" i="42"/>
  <c r="FM167" i="42"/>
  <c r="FL167" i="42"/>
  <c r="FK167" i="42"/>
  <c r="FJ167" i="42"/>
  <c r="FI167" i="42"/>
  <c r="FH167" i="42"/>
  <c r="FG167" i="42"/>
  <c r="FF167" i="42"/>
  <c r="FE167" i="42"/>
  <c r="FD167" i="42"/>
  <c r="FC167" i="42"/>
  <c r="FB167" i="42"/>
  <c r="FA167" i="42"/>
  <c r="EZ167" i="42"/>
  <c r="EY167" i="42"/>
  <c r="EX167" i="42"/>
  <c r="EW167" i="42"/>
  <c r="EV167" i="42"/>
  <c r="EU167" i="42"/>
  <c r="ET167" i="42"/>
  <c r="ES167" i="42"/>
  <c r="ER167" i="42"/>
  <c r="EQ167" i="42"/>
  <c r="EP167" i="42"/>
  <c r="EO167" i="42"/>
  <c r="EN167" i="42"/>
  <c r="EM167" i="42"/>
  <c r="EL167" i="42"/>
  <c r="EK167" i="42"/>
  <c r="EJ167" i="42"/>
  <c r="EI167" i="42"/>
  <c r="EH167" i="42"/>
  <c r="EG167" i="42"/>
  <c r="EF167" i="42"/>
  <c r="EE167" i="42"/>
  <c r="ED167" i="42"/>
  <c r="EC167" i="42"/>
  <c r="EB167" i="42"/>
  <c r="EA167" i="42"/>
  <c r="DZ167" i="42"/>
  <c r="DY167" i="42"/>
  <c r="DX167" i="42"/>
  <c r="DW167" i="42"/>
  <c r="DV167" i="42"/>
  <c r="DU167" i="42"/>
  <c r="DT167" i="42"/>
  <c r="DS167" i="42"/>
  <c r="DR167" i="42"/>
  <c r="DQ167" i="42"/>
  <c r="DP167" i="42"/>
  <c r="DO167" i="42"/>
  <c r="DN167" i="42"/>
  <c r="DM167" i="42"/>
  <c r="DL167" i="42"/>
  <c r="DK167" i="42"/>
  <c r="DJ167" i="42"/>
  <c r="DI167" i="42"/>
  <c r="DH167" i="42"/>
  <c r="DG167" i="42"/>
  <c r="DF167" i="42"/>
  <c r="DE167" i="42"/>
  <c r="DD167" i="42"/>
  <c r="DC167" i="42"/>
  <c r="DB167" i="42"/>
  <c r="DA167" i="42"/>
  <c r="CZ167" i="42"/>
  <c r="CY167" i="42"/>
  <c r="CX167" i="42"/>
  <c r="CW167" i="42"/>
  <c r="CV167" i="42"/>
  <c r="CU167" i="42"/>
  <c r="CT167" i="42"/>
  <c r="CS167" i="42"/>
  <c r="CR167" i="42"/>
  <c r="CQ167" i="42"/>
  <c r="CP167" i="42"/>
  <c r="CO167" i="42"/>
  <c r="CN167" i="42"/>
  <c r="CM167" i="42"/>
  <c r="CL167" i="42"/>
  <c r="CK167" i="42"/>
  <c r="CJ167" i="42"/>
  <c r="CI167" i="42"/>
  <c r="CH167" i="42"/>
  <c r="CG167" i="42"/>
  <c r="CF167" i="42"/>
  <c r="CE167" i="42"/>
  <c r="CD167" i="42"/>
  <c r="CC167" i="42"/>
  <c r="CB167" i="42"/>
  <c r="CA167" i="42"/>
  <c r="BZ167" i="42"/>
  <c r="BY167" i="42"/>
  <c r="BX167" i="42"/>
  <c r="BW167" i="42"/>
  <c r="BV167" i="42"/>
  <c r="BU167" i="42"/>
  <c r="BT167" i="42"/>
  <c r="BS167" i="42"/>
  <c r="BR167" i="42"/>
  <c r="BQ167" i="42"/>
  <c r="BP167" i="42"/>
  <c r="BO167" i="42"/>
  <c r="BN167" i="42"/>
  <c r="BM167" i="42"/>
  <c r="BL167" i="42"/>
  <c r="BK167" i="42"/>
  <c r="BJ167" i="42"/>
  <c r="BI167" i="42"/>
  <c r="BH167" i="42"/>
  <c r="BG167" i="42"/>
  <c r="BF167" i="42"/>
  <c r="BE167" i="42"/>
  <c r="BD167" i="42"/>
  <c r="BC167" i="42"/>
  <c r="BB167" i="42"/>
  <c r="BA167" i="42"/>
  <c r="AZ167" i="42"/>
  <c r="AY167" i="42"/>
  <c r="AX167" i="42"/>
  <c r="AW167" i="42"/>
  <c r="AV167" i="42"/>
  <c r="AU167" i="42"/>
  <c r="AT167" i="42"/>
  <c r="AS167" i="42"/>
  <c r="AR167" i="42"/>
  <c r="AQ167" i="42"/>
  <c r="AP167" i="42"/>
  <c r="AO167" i="42"/>
  <c r="AN167" i="42"/>
  <c r="AM167" i="42"/>
  <c r="AL167" i="42"/>
  <c r="AK167" i="42"/>
  <c r="AJ167" i="42"/>
  <c r="AI167" i="42"/>
  <c r="AH167" i="42"/>
  <c r="AG167" i="42"/>
  <c r="AF167" i="42"/>
  <c r="AE167" i="42"/>
  <c r="AD167" i="42"/>
  <c r="AC167" i="42"/>
  <c r="AB167" i="42"/>
  <c r="AA167" i="42"/>
  <c r="Z167" i="42"/>
  <c r="Y167" i="42"/>
  <c r="X167" i="42"/>
  <c r="W167" i="42"/>
  <c r="V167" i="42"/>
  <c r="U167" i="42"/>
  <c r="T167" i="42"/>
  <c r="S167" i="42"/>
  <c r="R167" i="42"/>
  <c r="Q167" i="42"/>
  <c r="P167" i="42"/>
  <c r="O167" i="42"/>
  <c r="N167" i="42"/>
  <c r="M167" i="42"/>
  <c r="L167" i="42"/>
  <c r="K167" i="42"/>
  <c r="J167" i="42"/>
  <c r="I167" i="42"/>
  <c r="H167" i="42"/>
  <c r="G167" i="42"/>
  <c r="F167" i="42"/>
  <c r="E167" i="42"/>
  <c r="D167" i="42"/>
  <c r="C167" i="42"/>
  <c r="B167" i="42"/>
  <c r="A167" i="42"/>
  <c r="IG166" i="42"/>
  <c r="HI166" i="42"/>
  <c r="GK166" i="42"/>
  <c r="FO166" i="42"/>
  <c r="ES166" i="42"/>
  <c r="DW166" i="42"/>
  <c r="CY166" i="42"/>
  <c r="BN166" i="42"/>
  <c r="BG166" i="42"/>
  <c r="IB165" i="42"/>
  <c r="IA165" i="42"/>
  <c r="HD165" i="42"/>
  <c r="HC165" i="42"/>
  <c r="GK165" i="42"/>
  <c r="GE165" i="42"/>
  <c r="FV165" i="42"/>
  <c r="FT165" i="42"/>
  <c r="FJ165" i="42"/>
  <c r="FI165" i="42"/>
  <c r="EZ165" i="42"/>
  <c r="EX165" i="42"/>
  <c r="ES165" i="42"/>
  <c r="ER165" i="42"/>
  <c r="EQ165" i="42"/>
  <c r="EP165" i="42"/>
  <c r="EO165" i="42"/>
  <c r="EN165" i="42"/>
  <c r="EM165" i="42"/>
  <c r="ED165" i="42"/>
  <c r="EB165" i="42"/>
  <c r="DR165" i="42"/>
  <c r="DP165" i="42"/>
  <c r="DG165" i="42"/>
  <c r="DE165" i="42"/>
  <c r="CZ165" i="42"/>
  <c r="CY165" i="42"/>
  <c r="CX165" i="42"/>
  <c r="CW165" i="42"/>
  <c r="CV165" i="42"/>
  <c r="CU165" i="42"/>
  <c r="CT165" i="42"/>
  <c r="CS165" i="42"/>
  <c r="CJ165" i="42"/>
  <c r="CH165" i="42"/>
  <c r="CC165" i="42"/>
  <c r="CB165" i="42"/>
  <c r="CA165" i="42"/>
  <c r="BZ165" i="42"/>
  <c r="BY165" i="42"/>
  <c r="BX165" i="42"/>
  <c r="BW165" i="42"/>
  <c r="BF165" i="42"/>
  <c r="BE165" i="42"/>
  <c r="BD165" i="42"/>
  <c r="BC165" i="42"/>
  <c r="BB165" i="42"/>
  <c r="BA165" i="42"/>
  <c r="AG165" i="42"/>
  <c r="AF165" i="42"/>
  <c r="AE165" i="42"/>
  <c r="AD165" i="42"/>
  <c r="AC165" i="42"/>
  <c r="AB165" i="42"/>
  <c r="L165" i="42"/>
  <c r="K165" i="42"/>
  <c r="J165" i="42"/>
  <c r="I165" i="42"/>
  <c r="H165" i="42"/>
  <c r="G165" i="42"/>
  <c r="D165" i="42"/>
  <c r="C165" i="42"/>
  <c r="IG164" i="42"/>
  <c r="JF164" i="42" s="1"/>
  <c r="HI164" i="42"/>
  <c r="HJ164" i="42" s="1"/>
  <c r="FO164" i="42"/>
  <c r="FP164" i="42" s="1"/>
  <c r="DW164" i="42"/>
  <c r="ET164" i="42" s="1"/>
  <c r="IG163" i="42"/>
  <c r="JF163" i="42" s="1"/>
  <c r="HI163" i="42"/>
  <c r="HJ163" i="42" s="1"/>
  <c r="FO163" i="42"/>
  <c r="FP163" i="42" s="1"/>
  <c r="DW163" i="42"/>
  <c r="DX163" i="42" s="1"/>
  <c r="IG162" i="42"/>
  <c r="JF162" i="42" s="1"/>
  <c r="HI162" i="42"/>
  <c r="HJ162" i="42" s="1"/>
  <c r="FO162" i="42"/>
  <c r="GL162" i="42" s="1"/>
  <c r="DW162" i="42"/>
  <c r="ET162" i="42" s="1"/>
  <c r="IG161" i="42"/>
  <c r="JF161" i="42" s="1"/>
  <c r="HI161" i="42"/>
  <c r="FO161" i="42"/>
  <c r="GL161" i="42" s="1"/>
  <c r="DW161" i="42"/>
  <c r="ID160" i="42"/>
  <c r="IG160" i="42" s="1"/>
  <c r="JF160" i="42" s="1"/>
  <c r="HF160" i="42"/>
  <c r="HI160" i="42" s="1"/>
  <c r="HJ160" i="42" s="1"/>
  <c r="FL160" i="42"/>
  <c r="FO160" i="42" s="1"/>
  <c r="GL160" i="42" s="1"/>
  <c r="DW160" i="42"/>
  <c r="ET160" i="42" s="1"/>
  <c r="IG159" i="42"/>
  <c r="JF159" i="42" s="1"/>
  <c r="HI159" i="42"/>
  <c r="HJ159" i="42" s="1"/>
  <c r="FO159" i="42"/>
  <c r="DW159" i="42"/>
  <c r="ET159" i="42" s="1"/>
  <c r="IG158" i="42"/>
  <c r="JF158" i="42" s="1"/>
  <c r="HI158" i="42"/>
  <c r="HJ158" i="42" s="1"/>
  <c r="FO158" i="42"/>
  <c r="FP158" i="42" s="1"/>
  <c r="DW158" i="42"/>
  <c r="ET158" i="42" s="1"/>
  <c r="IG157" i="42"/>
  <c r="JF157" i="42" s="1"/>
  <c r="HI157" i="42"/>
  <c r="FO157" i="42"/>
  <c r="FP157" i="42" s="1"/>
  <c r="DW157" i="42"/>
  <c r="ET157" i="42" s="1"/>
  <c r="IG156" i="42"/>
  <c r="JF156" i="42" s="1"/>
  <c r="HI156" i="42"/>
  <c r="HJ156" i="42" s="1"/>
  <c r="FO156" i="42"/>
  <c r="FP156" i="42" s="1"/>
  <c r="DW156" i="42"/>
  <c r="ET156" i="42" s="1"/>
  <c r="IG155" i="42"/>
  <c r="JF155" i="42" s="1"/>
  <c r="HI155" i="42"/>
  <c r="HJ155" i="42" s="1"/>
  <c r="FO155" i="42"/>
  <c r="FP155" i="42" s="1"/>
  <c r="DW155" i="42"/>
  <c r="ET155" i="42" s="1"/>
  <c r="IG154" i="42"/>
  <c r="JF154" i="42" s="1"/>
  <c r="HI154" i="42"/>
  <c r="HJ154" i="42" s="1"/>
  <c r="FO154" i="42"/>
  <c r="FP154" i="42" s="1"/>
  <c r="DW154" i="42"/>
  <c r="DX154" i="42" s="1"/>
  <c r="IG153" i="42"/>
  <c r="JF153" i="42" s="1"/>
  <c r="HI153" i="42"/>
  <c r="HJ153" i="42" s="1"/>
  <c r="FO153" i="42"/>
  <c r="GL153" i="42" s="1"/>
  <c r="DW153" i="42"/>
  <c r="DX153" i="42" s="1"/>
  <c r="DA153" i="42"/>
  <c r="BG153" i="42"/>
  <c r="CD153" i="42" s="1"/>
  <c r="AH153" i="42"/>
  <c r="AI153" i="42" s="1"/>
  <c r="M153" i="42"/>
  <c r="IG152" i="42"/>
  <c r="JF152" i="42" s="1"/>
  <c r="HI152" i="42"/>
  <c r="HJ152" i="42" s="1"/>
  <c r="FO152" i="42"/>
  <c r="GL152" i="42" s="1"/>
  <c r="DW152" i="42"/>
  <c r="ET152" i="42" s="1"/>
  <c r="DA152" i="42"/>
  <c r="BG152" i="42"/>
  <c r="CD152" i="42" s="1"/>
  <c r="AH152" i="42"/>
  <c r="AI152" i="42" s="1"/>
  <c r="M152" i="42"/>
  <c r="IG151" i="42"/>
  <c r="JF151" i="42" s="1"/>
  <c r="HI151" i="42"/>
  <c r="HJ151" i="42" s="1"/>
  <c r="FO151" i="42"/>
  <c r="FP151" i="42" s="1"/>
  <c r="DW151" i="42"/>
  <c r="DX151" i="42" s="1"/>
  <c r="DA151" i="42"/>
  <c r="BG151" i="42"/>
  <c r="CD151" i="42" s="1"/>
  <c r="AH151" i="42"/>
  <c r="AI151" i="42" s="1"/>
  <c r="M151" i="42"/>
  <c r="IG150" i="42"/>
  <c r="JF150" i="42" s="1"/>
  <c r="HI150" i="42"/>
  <c r="FO150" i="42"/>
  <c r="GL150" i="42" s="1"/>
  <c r="DW150" i="42"/>
  <c r="DX150" i="42" s="1"/>
  <c r="DA150" i="42"/>
  <c r="BG150" i="42"/>
  <c r="CD150" i="42" s="1"/>
  <c r="AH150" i="42"/>
  <c r="M150" i="42"/>
  <c r="IG149" i="42"/>
  <c r="JF149" i="42" s="1"/>
  <c r="HI149" i="42"/>
  <c r="HJ149" i="42" s="1"/>
  <c r="FO149" i="42"/>
  <c r="GL149" i="42" s="1"/>
  <c r="DW149" i="42"/>
  <c r="ET149" i="42" s="1"/>
  <c r="DA149" i="42"/>
  <c r="BG149" i="42"/>
  <c r="CD149" i="42" s="1"/>
  <c r="AH149" i="42"/>
  <c r="M149" i="42"/>
  <c r="IG148" i="42"/>
  <c r="JF148" i="42" s="1"/>
  <c r="HI148" i="42"/>
  <c r="HJ148" i="42" s="1"/>
  <c r="FO148" i="42"/>
  <c r="FP148" i="42" s="1"/>
  <c r="DW148" i="42"/>
  <c r="ET148" i="42" s="1"/>
  <c r="DA148" i="42"/>
  <c r="BG148" i="42"/>
  <c r="CD148" i="42" s="1"/>
  <c r="AH148" i="42"/>
  <c r="AI148" i="42" s="1"/>
  <c r="M148" i="42"/>
  <c r="IG147" i="42"/>
  <c r="JF147" i="42" s="1"/>
  <c r="HI147" i="42"/>
  <c r="FO147" i="42"/>
  <c r="GL147" i="42" s="1"/>
  <c r="DW147" i="42"/>
  <c r="DX147" i="42" s="1"/>
  <c r="DA147" i="42"/>
  <c r="BG147" i="42"/>
  <c r="CD147" i="42" s="1"/>
  <c r="AH147" i="42"/>
  <c r="AI147" i="42" s="1"/>
  <c r="M147" i="42"/>
  <c r="IG146" i="42"/>
  <c r="JF146" i="42" s="1"/>
  <c r="HI146" i="42"/>
  <c r="HJ146" i="42" s="1"/>
  <c r="FO146" i="42"/>
  <c r="FP146" i="42" s="1"/>
  <c r="DW146" i="42"/>
  <c r="ET146" i="42" s="1"/>
  <c r="DA146" i="42"/>
  <c r="BG146" i="42"/>
  <c r="AH146" i="42"/>
  <c r="AI146" i="42" s="1"/>
  <c r="M146" i="42"/>
  <c r="IG145" i="42"/>
  <c r="JF145" i="42" s="1"/>
  <c r="HI145" i="42"/>
  <c r="FO145" i="42"/>
  <c r="FP145" i="42" s="1"/>
  <c r="DW145" i="42"/>
  <c r="DX145" i="42" s="1"/>
  <c r="DA145" i="42"/>
  <c r="BG145" i="42"/>
  <c r="AH145" i="42"/>
  <c r="AI145" i="42" s="1"/>
  <c r="M145" i="42"/>
  <c r="IG144" i="42"/>
  <c r="JF144" i="42" s="1"/>
  <c r="HI144" i="42"/>
  <c r="HJ144" i="42" s="1"/>
  <c r="FO144" i="42"/>
  <c r="GL144" i="42" s="1"/>
  <c r="DW144" i="42"/>
  <c r="DX144" i="42" s="1"/>
  <c r="DA144" i="42"/>
  <c r="BG144" i="42"/>
  <c r="CD144" i="42" s="1"/>
  <c r="AH144" i="42"/>
  <c r="AI144" i="42" s="1"/>
  <c r="M144" i="42"/>
  <c r="IG143" i="42"/>
  <c r="JF143" i="42" s="1"/>
  <c r="HI143" i="42"/>
  <c r="HJ143" i="42" s="1"/>
  <c r="FO143" i="42"/>
  <c r="GL143" i="42" s="1"/>
  <c r="DW143" i="42"/>
  <c r="DX143" i="42" s="1"/>
  <c r="DA143" i="42"/>
  <c r="BG143" i="42"/>
  <c r="CD143" i="42" s="1"/>
  <c r="AH143" i="42"/>
  <c r="AI143" i="42" s="1"/>
  <c r="M143" i="42"/>
  <c r="IG142" i="42"/>
  <c r="JF142" i="42" s="1"/>
  <c r="HI142" i="42"/>
  <c r="HJ142" i="42" s="1"/>
  <c r="FO142" i="42"/>
  <c r="FP142" i="42" s="1"/>
  <c r="DW142" i="42"/>
  <c r="ET142" i="42" s="1"/>
  <c r="DA142" i="42"/>
  <c r="BG142" i="42"/>
  <c r="AH142" i="42"/>
  <c r="AI142" i="42" s="1"/>
  <c r="M142" i="42"/>
  <c r="IG141" i="42"/>
  <c r="JF141" i="42" s="1"/>
  <c r="HI141" i="42"/>
  <c r="HJ141" i="42" s="1"/>
  <c r="FO141" i="42"/>
  <c r="DW141" i="42"/>
  <c r="DX141" i="42" s="1"/>
  <c r="DA141" i="42"/>
  <c r="BG141" i="42"/>
  <c r="CD141" i="42" s="1"/>
  <c r="AH141" i="42"/>
  <c r="AI141" i="42" s="1"/>
  <c r="M141" i="42"/>
  <c r="IG140" i="42"/>
  <c r="JF140" i="42" s="1"/>
  <c r="HI140" i="42"/>
  <c r="FO140" i="42"/>
  <c r="GL140" i="42" s="1"/>
  <c r="DW140" i="42"/>
  <c r="DX140" i="42" s="1"/>
  <c r="DA140" i="42"/>
  <c r="BG140" i="42"/>
  <c r="CD140" i="42" s="1"/>
  <c r="AH140" i="42"/>
  <c r="M140" i="42"/>
  <c r="IG139" i="42"/>
  <c r="JF139" i="42" s="1"/>
  <c r="HI139" i="42"/>
  <c r="HJ139" i="42" s="1"/>
  <c r="FO139" i="42"/>
  <c r="GL139" i="42" s="1"/>
  <c r="DW139" i="42"/>
  <c r="ET139" i="42" s="1"/>
  <c r="DA139" i="42"/>
  <c r="BG139" i="42"/>
  <c r="CD139" i="42" s="1"/>
  <c r="AH139" i="42"/>
  <c r="AI139" i="42" s="1"/>
  <c r="M139" i="42"/>
  <c r="IG138" i="42"/>
  <c r="JF138" i="42" s="1"/>
  <c r="HI138" i="42"/>
  <c r="HJ138" i="42" s="1"/>
  <c r="FO138" i="42"/>
  <c r="DW138" i="42"/>
  <c r="ET138" i="42" s="1"/>
  <c r="DA138" i="42"/>
  <c r="BG138" i="42"/>
  <c r="AH138" i="42"/>
  <c r="AI138" i="42" s="1"/>
  <c r="M138" i="42"/>
  <c r="IG137" i="42"/>
  <c r="JF137" i="42" s="1"/>
  <c r="HI137" i="42"/>
  <c r="FO137" i="42"/>
  <c r="GL137" i="42" s="1"/>
  <c r="DW137" i="42"/>
  <c r="DX137" i="42" s="1"/>
  <c r="DA137" i="42"/>
  <c r="BG137" i="42"/>
  <c r="CD137" i="42" s="1"/>
  <c r="AH137" i="42"/>
  <c r="M137" i="42"/>
  <c r="IG136" i="42"/>
  <c r="JF136" i="42" s="1"/>
  <c r="HI136" i="42"/>
  <c r="HJ136" i="42" s="1"/>
  <c r="FO136" i="42"/>
  <c r="GL136" i="42" s="1"/>
  <c r="DW136" i="42"/>
  <c r="ET136" i="42" s="1"/>
  <c r="DA136" i="42"/>
  <c r="BG136" i="42"/>
  <c r="AH136" i="42"/>
  <c r="AI136" i="42" s="1"/>
  <c r="M136" i="42"/>
  <c r="IG135" i="42"/>
  <c r="JF135" i="42" s="1"/>
  <c r="HI135" i="42"/>
  <c r="HJ135" i="42" s="1"/>
  <c r="FO135" i="42"/>
  <c r="GL135" i="42" s="1"/>
  <c r="DW135" i="42"/>
  <c r="ET135" i="42" s="1"/>
  <c r="DA135" i="42"/>
  <c r="BG135" i="42"/>
  <c r="CD135" i="42" s="1"/>
  <c r="AH135" i="42"/>
  <c r="M135" i="42"/>
  <c r="IG134" i="42"/>
  <c r="JF134" i="42" s="1"/>
  <c r="HI134" i="42"/>
  <c r="HJ134" i="42" s="1"/>
  <c r="FO134" i="42"/>
  <c r="FP134" i="42" s="1"/>
  <c r="DW134" i="42"/>
  <c r="ET134" i="42" s="1"/>
  <c r="DA134" i="42"/>
  <c r="BG134" i="42"/>
  <c r="AH134" i="42"/>
  <c r="AI134" i="42" s="1"/>
  <c r="M134" i="42"/>
  <c r="IG133" i="42"/>
  <c r="JF133" i="42" s="1"/>
  <c r="HI133" i="42"/>
  <c r="HJ133" i="42" s="1"/>
  <c r="FO133" i="42"/>
  <c r="GL133" i="42" s="1"/>
  <c r="DW133" i="42"/>
  <c r="DA133" i="42"/>
  <c r="BG133" i="42"/>
  <c r="AH133" i="42"/>
  <c r="AI133" i="42" s="1"/>
  <c r="M133" i="42"/>
  <c r="IG132" i="42"/>
  <c r="JF132" i="42" s="1"/>
  <c r="HI132" i="42"/>
  <c r="HJ132" i="42" s="1"/>
  <c r="FO132" i="42"/>
  <c r="GL132" i="42" s="1"/>
  <c r="DW132" i="42"/>
  <c r="DX132" i="42" s="1"/>
  <c r="DA132" i="42"/>
  <c r="BG132" i="42"/>
  <c r="AH132" i="42"/>
  <c r="AI132" i="42" s="1"/>
  <c r="M132" i="42"/>
  <c r="IG131" i="42"/>
  <c r="JF131" i="42" s="1"/>
  <c r="HI131" i="42"/>
  <c r="HJ131" i="42" s="1"/>
  <c r="FO131" i="42"/>
  <c r="GL131" i="42" s="1"/>
  <c r="DW131" i="42"/>
  <c r="DX131" i="42" s="1"/>
  <c r="DA131" i="42"/>
  <c r="BG131" i="42"/>
  <c r="CD131" i="42" s="1"/>
  <c r="AH131" i="42"/>
  <c r="AI131" i="42" s="1"/>
  <c r="M131" i="42"/>
  <c r="IG130" i="42"/>
  <c r="JF130" i="42" s="1"/>
  <c r="HI130" i="42"/>
  <c r="HJ130" i="42" s="1"/>
  <c r="FO130" i="42"/>
  <c r="DW130" i="42"/>
  <c r="ET130" i="42" s="1"/>
  <c r="DA130" i="42"/>
  <c r="BG130" i="42"/>
  <c r="CD130" i="42" s="1"/>
  <c r="AH130" i="42"/>
  <c r="AI130" i="42" s="1"/>
  <c r="M130" i="42"/>
  <c r="IG129" i="42"/>
  <c r="JF129" i="42" s="1"/>
  <c r="HI129" i="42"/>
  <c r="HJ129" i="42" s="1"/>
  <c r="FO129" i="42"/>
  <c r="GL129" i="42" s="1"/>
  <c r="DW129" i="42"/>
  <c r="DX129" i="42" s="1"/>
  <c r="DA129" i="42"/>
  <c r="BG129" i="42"/>
  <c r="CD129" i="42" s="1"/>
  <c r="AH129" i="42"/>
  <c r="AI129" i="42" s="1"/>
  <c r="M129" i="42"/>
  <c r="IG128" i="42"/>
  <c r="JF128" i="42" s="1"/>
  <c r="HI128" i="42"/>
  <c r="FO128" i="42"/>
  <c r="FP128" i="42" s="1"/>
  <c r="DW128" i="42"/>
  <c r="DX128" i="42" s="1"/>
  <c r="DA128" i="42"/>
  <c r="BG128" i="42"/>
  <c r="CD128" i="42" s="1"/>
  <c r="AH128" i="42"/>
  <c r="M128" i="42"/>
  <c r="IG127" i="42"/>
  <c r="JF127" i="42" s="1"/>
  <c r="HI127" i="42"/>
  <c r="HJ127" i="42" s="1"/>
  <c r="FO127" i="42"/>
  <c r="GL127" i="42" s="1"/>
  <c r="DW127" i="42"/>
  <c r="DX127" i="42" s="1"/>
  <c r="DA127" i="42"/>
  <c r="BG127" i="42"/>
  <c r="CD127" i="42" s="1"/>
  <c r="AH127" i="42"/>
  <c r="AI127" i="42" s="1"/>
  <c r="M127" i="42"/>
  <c r="IG126" i="42"/>
  <c r="JF126" i="42" s="1"/>
  <c r="HI126" i="42"/>
  <c r="HJ126" i="42" s="1"/>
  <c r="FO126" i="42"/>
  <c r="FP126" i="42" s="1"/>
  <c r="DW126" i="42"/>
  <c r="ET126" i="42" s="1"/>
  <c r="DA126" i="42"/>
  <c r="BG126" i="42"/>
  <c r="CD126" i="42" s="1"/>
  <c r="AH126" i="42"/>
  <c r="M126" i="42"/>
  <c r="IG125" i="42"/>
  <c r="JF125" i="42" s="1"/>
  <c r="HI125" i="42"/>
  <c r="HJ125" i="42" s="1"/>
  <c r="FO125" i="42"/>
  <c r="DW125" i="42"/>
  <c r="DX125" i="42" s="1"/>
  <c r="DA125" i="42"/>
  <c r="BG125" i="42"/>
  <c r="CD125" i="42" s="1"/>
  <c r="AH125" i="42"/>
  <c r="M125" i="42"/>
  <c r="IG124" i="42"/>
  <c r="JF124" i="42" s="1"/>
  <c r="HI124" i="42"/>
  <c r="HJ124" i="42" s="1"/>
  <c r="FO124" i="42"/>
  <c r="DW124" i="42"/>
  <c r="ET124" i="42" s="1"/>
  <c r="DA124" i="42"/>
  <c r="BG124" i="42"/>
  <c r="AH124" i="42"/>
  <c r="AI124" i="42" s="1"/>
  <c r="M124" i="42"/>
  <c r="IG123" i="42"/>
  <c r="JF123" i="42" s="1"/>
  <c r="HI123" i="42"/>
  <c r="HJ123" i="42" s="1"/>
  <c r="FO123" i="42"/>
  <c r="GL123" i="42" s="1"/>
  <c r="DW123" i="42"/>
  <c r="DX123" i="42" s="1"/>
  <c r="DA123" i="42"/>
  <c r="BG123" i="42"/>
  <c r="CD123" i="42" s="1"/>
  <c r="AH123" i="42"/>
  <c r="AI123" i="42" s="1"/>
  <c r="M123" i="42"/>
  <c r="IG122" i="42"/>
  <c r="JF122" i="42" s="1"/>
  <c r="HI122" i="42"/>
  <c r="HJ122" i="42" s="1"/>
  <c r="FO122" i="42"/>
  <c r="FP122" i="42" s="1"/>
  <c r="DW122" i="42"/>
  <c r="ET122" i="42" s="1"/>
  <c r="DA122" i="42"/>
  <c r="BG122" i="42"/>
  <c r="CD122" i="42" s="1"/>
  <c r="AH122" i="42"/>
  <c r="AI122" i="42" s="1"/>
  <c r="M122" i="42"/>
  <c r="IG121" i="42"/>
  <c r="JF121" i="42" s="1"/>
  <c r="HI121" i="42"/>
  <c r="HJ121" i="42" s="1"/>
  <c r="FO121" i="42"/>
  <c r="GL121" i="42" s="1"/>
  <c r="DW121" i="42"/>
  <c r="DX121" i="42" s="1"/>
  <c r="DA121" i="42"/>
  <c r="BG121" i="42"/>
  <c r="CD121" i="42" s="1"/>
  <c r="AH121" i="42"/>
  <c r="AI121" i="42" s="1"/>
  <c r="M121" i="42"/>
  <c r="IG120" i="42"/>
  <c r="JF120" i="42" s="1"/>
  <c r="HI120" i="42"/>
  <c r="HJ120" i="42" s="1"/>
  <c r="FO120" i="42"/>
  <c r="FP120" i="42" s="1"/>
  <c r="DW120" i="42"/>
  <c r="ET120" i="42" s="1"/>
  <c r="DA120" i="42"/>
  <c r="BG120" i="42"/>
  <c r="CD120" i="42" s="1"/>
  <c r="AH120" i="42"/>
  <c r="AI120" i="42" s="1"/>
  <c r="M120" i="42"/>
  <c r="IG119" i="42"/>
  <c r="JF119" i="42" s="1"/>
  <c r="HI119" i="42"/>
  <c r="HJ119" i="42" s="1"/>
  <c r="FO119" i="42"/>
  <c r="FP119" i="42" s="1"/>
  <c r="DW119" i="42"/>
  <c r="DA119" i="42"/>
  <c r="BG119" i="42"/>
  <c r="CD119" i="42" s="1"/>
  <c r="AH119" i="42"/>
  <c r="AI119" i="42" s="1"/>
  <c r="M119" i="42"/>
  <c r="IG118" i="42"/>
  <c r="JF118" i="42" s="1"/>
  <c r="HI118" i="42"/>
  <c r="HJ118" i="42" s="1"/>
  <c r="FO118" i="42"/>
  <c r="FP118" i="42" s="1"/>
  <c r="DW118" i="42"/>
  <c r="DX118" i="42" s="1"/>
  <c r="DA118" i="42"/>
  <c r="BG118" i="42"/>
  <c r="AH118" i="42"/>
  <c r="AI118" i="42" s="1"/>
  <c r="M118" i="42"/>
  <c r="IG117" i="42"/>
  <c r="JF117" i="42" s="1"/>
  <c r="HI117" i="42"/>
  <c r="HJ117" i="42" s="1"/>
  <c r="FO117" i="42"/>
  <c r="FP117" i="42" s="1"/>
  <c r="DW117" i="42"/>
  <c r="DX117" i="42" s="1"/>
  <c r="DA117" i="42"/>
  <c r="BG117" i="42"/>
  <c r="CD117" i="42" s="1"/>
  <c r="AH117" i="42"/>
  <c r="AI117" i="42" s="1"/>
  <c r="M117" i="42"/>
  <c r="IG116" i="42"/>
  <c r="JF116" i="42" s="1"/>
  <c r="HI116" i="42"/>
  <c r="HJ116" i="42" s="1"/>
  <c r="FO116" i="42"/>
  <c r="DW116" i="42"/>
  <c r="ET116" i="42" s="1"/>
  <c r="DA116" i="42"/>
  <c r="BG116" i="42"/>
  <c r="AH116" i="42"/>
  <c r="AI116" i="42" s="1"/>
  <c r="M116" i="42"/>
  <c r="IG115" i="42"/>
  <c r="JF115" i="42" s="1"/>
  <c r="HI115" i="42"/>
  <c r="HJ115" i="42" s="1"/>
  <c r="FO115" i="42"/>
  <c r="GL115" i="42" s="1"/>
  <c r="DW115" i="42"/>
  <c r="DX115" i="42" s="1"/>
  <c r="DA115" i="42"/>
  <c r="BG115" i="42"/>
  <c r="AH115" i="42"/>
  <c r="AI115" i="42" s="1"/>
  <c r="M115" i="42"/>
  <c r="IG114" i="42"/>
  <c r="JF114" i="42" s="1"/>
  <c r="HI114" i="42"/>
  <c r="HJ114" i="42" s="1"/>
  <c r="FO114" i="42"/>
  <c r="FP114" i="42" s="1"/>
  <c r="DW114" i="42"/>
  <c r="ET114" i="42" s="1"/>
  <c r="DA114" i="42"/>
  <c r="BG114" i="42"/>
  <c r="CD114" i="42" s="1"/>
  <c r="AH114" i="42"/>
  <c r="AI114" i="42" s="1"/>
  <c r="M114" i="42"/>
  <c r="IG113" i="42"/>
  <c r="JF113" i="42" s="1"/>
  <c r="HI113" i="42"/>
  <c r="HJ113" i="42" s="1"/>
  <c r="FO113" i="42"/>
  <c r="GL113" i="42" s="1"/>
  <c r="DW113" i="42"/>
  <c r="DA113" i="42"/>
  <c r="BG113" i="42"/>
  <c r="CD113" i="42" s="1"/>
  <c r="AH113" i="42"/>
  <c r="AI113" i="42" s="1"/>
  <c r="M113" i="42"/>
  <c r="IG112" i="42"/>
  <c r="JF112" i="42" s="1"/>
  <c r="HI112" i="42"/>
  <c r="FO112" i="42"/>
  <c r="FP112" i="42" s="1"/>
  <c r="DW112" i="42"/>
  <c r="DX112" i="42" s="1"/>
  <c r="DA112" i="42"/>
  <c r="BG112" i="42"/>
  <c r="AH112" i="42"/>
  <c r="AI112" i="42" s="1"/>
  <c r="M112" i="42"/>
  <c r="IG111" i="42"/>
  <c r="JF111" i="42" s="1"/>
  <c r="HI111" i="42"/>
  <c r="HJ111" i="42" s="1"/>
  <c r="FO111" i="42"/>
  <c r="FP111" i="42" s="1"/>
  <c r="DW111" i="42"/>
  <c r="ET111" i="42" s="1"/>
  <c r="DA111" i="42"/>
  <c r="BG111" i="42"/>
  <c r="CD111" i="42" s="1"/>
  <c r="AH111" i="42"/>
  <c r="AI111" i="42" s="1"/>
  <c r="M111" i="42"/>
  <c r="ID110" i="42"/>
  <c r="IG110" i="42" s="1"/>
  <c r="JF110" i="42" s="1"/>
  <c r="HF110" i="42"/>
  <c r="HI110" i="42" s="1"/>
  <c r="HJ110" i="42" s="1"/>
  <c r="FL110" i="42"/>
  <c r="FO110" i="42" s="1"/>
  <c r="FP110" i="42" s="1"/>
  <c r="DW110" i="42"/>
  <c r="DX110" i="42" s="1"/>
  <c r="DA110" i="42"/>
  <c r="BG110" i="42"/>
  <c r="CD110" i="42" s="1"/>
  <c r="AH110" i="42"/>
  <c r="AI110" i="42" s="1"/>
  <c r="M110" i="42"/>
  <c r="IG109" i="42"/>
  <c r="JF109" i="42" s="1"/>
  <c r="HI109" i="42"/>
  <c r="HJ109" i="42" s="1"/>
  <c r="FO109" i="42"/>
  <c r="GL109" i="42" s="1"/>
  <c r="DW109" i="42"/>
  <c r="DA109" i="42"/>
  <c r="BG109" i="42"/>
  <c r="CD109" i="42" s="1"/>
  <c r="AH109" i="42"/>
  <c r="M109" i="42"/>
  <c r="IG108" i="42"/>
  <c r="JF108" i="42" s="1"/>
  <c r="HI108" i="42"/>
  <c r="FO108" i="42"/>
  <c r="FP108" i="42" s="1"/>
  <c r="DW108" i="42"/>
  <c r="ET108" i="42" s="1"/>
  <c r="DA108" i="42"/>
  <c r="BG108" i="42"/>
  <c r="CD108" i="42" s="1"/>
  <c r="AH108" i="42"/>
  <c r="AI108" i="42" s="1"/>
  <c r="M108" i="42"/>
  <c r="IG107" i="42"/>
  <c r="JF107" i="42" s="1"/>
  <c r="HI107" i="42"/>
  <c r="HJ107" i="42" s="1"/>
  <c r="FO107" i="42"/>
  <c r="GL107" i="42" s="1"/>
  <c r="DW107" i="42"/>
  <c r="DX107" i="42" s="1"/>
  <c r="DA107" i="42"/>
  <c r="BG107" i="42"/>
  <c r="AH107" i="42"/>
  <c r="AI107" i="42" s="1"/>
  <c r="M107" i="42"/>
  <c r="IG106" i="42"/>
  <c r="JF106" i="42" s="1"/>
  <c r="HI106" i="42"/>
  <c r="HJ106" i="42" s="1"/>
  <c r="FO106" i="42"/>
  <c r="FP106" i="42" s="1"/>
  <c r="DW106" i="42"/>
  <c r="ET106" i="42" s="1"/>
  <c r="DA106" i="42"/>
  <c r="BG106" i="42"/>
  <c r="AH106" i="42"/>
  <c r="AI106" i="42" s="1"/>
  <c r="M106" i="42"/>
  <c r="IG105" i="42"/>
  <c r="JF105" i="42" s="1"/>
  <c r="HI105" i="42"/>
  <c r="FO105" i="42"/>
  <c r="GL105" i="42" s="1"/>
  <c r="DW105" i="42"/>
  <c r="DX105" i="42" s="1"/>
  <c r="DA105" i="42"/>
  <c r="BG105" i="42"/>
  <c r="AH105" i="42"/>
  <c r="AI105" i="42" s="1"/>
  <c r="M105" i="42"/>
  <c r="IG104" i="42"/>
  <c r="JF104" i="42" s="1"/>
  <c r="IF104" i="42"/>
  <c r="HI104" i="42"/>
  <c r="HJ104" i="42" s="1"/>
  <c r="HH104" i="42"/>
  <c r="FO104" i="42"/>
  <c r="FP104" i="42" s="1"/>
  <c r="FN104" i="42"/>
  <c r="DW104" i="42"/>
  <c r="DX104" i="42" s="1"/>
  <c r="DV104" i="42"/>
  <c r="DA104" i="42"/>
  <c r="BG104" i="42"/>
  <c r="CD104" i="42" s="1"/>
  <c r="AH104" i="42"/>
  <c r="AI104" i="42" s="1"/>
  <c r="M104" i="42"/>
  <c r="IG103" i="42"/>
  <c r="JF103" i="42" s="1"/>
  <c r="HI103" i="42"/>
  <c r="HJ103" i="42" s="1"/>
  <c r="FO103" i="42"/>
  <c r="GL103" i="42" s="1"/>
  <c r="DW103" i="42"/>
  <c r="DX103" i="42" s="1"/>
  <c r="DA103" i="42"/>
  <c r="BG103" i="42"/>
  <c r="AH103" i="42"/>
  <c r="AI103" i="42" s="1"/>
  <c r="M103" i="42"/>
  <c r="IG102" i="42"/>
  <c r="JF102" i="42" s="1"/>
  <c r="HI102" i="42"/>
  <c r="HJ102" i="42" s="1"/>
  <c r="FO102" i="42"/>
  <c r="FP102" i="42" s="1"/>
  <c r="DW102" i="42"/>
  <c r="ET102" i="42" s="1"/>
  <c r="DA102" i="42"/>
  <c r="BG102" i="42"/>
  <c r="CD102" i="42" s="1"/>
  <c r="AH102" i="42"/>
  <c r="AI102" i="42" s="1"/>
  <c r="M102" i="42"/>
  <c r="IG101" i="42"/>
  <c r="JF101" i="42" s="1"/>
  <c r="HI101" i="42"/>
  <c r="HJ101" i="42" s="1"/>
  <c r="FO101" i="42"/>
  <c r="FP101" i="42" s="1"/>
  <c r="DW101" i="42"/>
  <c r="DX101" i="42" s="1"/>
  <c r="DA101" i="42"/>
  <c r="BG101" i="42"/>
  <c r="AH101" i="42"/>
  <c r="AI101" i="42" s="1"/>
  <c r="M101" i="42"/>
  <c r="IG100" i="42"/>
  <c r="JF100" i="42" s="1"/>
  <c r="HI100" i="42"/>
  <c r="HJ100" i="42" s="1"/>
  <c r="FO100" i="42"/>
  <c r="GL100" i="42" s="1"/>
  <c r="DW100" i="42"/>
  <c r="DX100" i="42" s="1"/>
  <c r="DA100" i="42"/>
  <c r="BG100" i="42"/>
  <c r="CD100" i="42" s="1"/>
  <c r="AH100" i="42"/>
  <c r="AI100" i="42" s="1"/>
  <c r="M100" i="42"/>
  <c r="IG99" i="42"/>
  <c r="JF99" i="42" s="1"/>
  <c r="HI99" i="42"/>
  <c r="HJ99" i="42" s="1"/>
  <c r="FO99" i="42"/>
  <c r="GL99" i="42" s="1"/>
  <c r="DW99" i="42"/>
  <c r="DX99" i="42" s="1"/>
  <c r="DA99" i="42"/>
  <c r="BG99" i="42"/>
  <c r="CD99" i="42" s="1"/>
  <c r="AH99" i="42"/>
  <c r="AI99" i="42" s="1"/>
  <c r="M99" i="42"/>
  <c r="IG98" i="42"/>
  <c r="JF98" i="42" s="1"/>
  <c r="HI98" i="42"/>
  <c r="HJ98" i="42" s="1"/>
  <c r="FO98" i="42"/>
  <c r="FP98" i="42" s="1"/>
  <c r="DW98" i="42"/>
  <c r="ET98" i="42" s="1"/>
  <c r="DA98" i="42"/>
  <c r="BG98" i="42"/>
  <c r="CD98" i="42" s="1"/>
  <c r="AH98" i="42"/>
  <c r="AI98" i="42" s="1"/>
  <c r="M98" i="42"/>
  <c r="ID97" i="42"/>
  <c r="IC97" i="42"/>
  <c r="HF97" i="42"/>
  <c r="HE97" i="42"/>
  <c r="FL97" i="42"/>
  <c r="FK97" i="42"/>
  <c r="DW97" i="42"/>
  <c r="DX97" i="42" s="1"/>
  <c r="DA97" i="42"/>
  <c r="BG97" i="42"/>
  <c r="CD97" i="42" s="1"/>
  <c r="AH97" i="42"/>
  <c r="M97" i="42"/>
  <c r="IG96" i="42"/>
  <c r="JF96" i="42" s="1"/>
  <c r="HI96" i="42"/>
  <c r="HJ96" i="42" s="1"/>
  <c r="FO96" i="42"/>
  <c r="FP96" i="42" s="1"/>
  <c r="DW96" i="42"/>
  <c r="ET96" i="42" s="1"/>
  <c r="DA96" i="42"/>
  <c r="BG96" i="42"/>
  <c r="AH96" i="42"/>
  <c r="AI96" i="42" s="1"/>
  <c r="M96" i="42"/>
  <c r="IG95" i="42"/>
  <c r="JF95" i="42" s="1"/>
  <c r="HI95" i="42"/>
  <c r="HJ95" i="42" s="1"/>
  <c r="FO95" i="42"/>
  <c r="GL95" i="42" s="1"/>
  <c r="DW95" i="42"/>
  <c r="DX95" i="42" s="1"/>
  <c r="DA95" i="42"/>
  <c r="BG95" i="42"/>
  <c r="CD95" i="42" s="1"/>
  <c r="AH95" i="42"/>
  <c r="AI95" i="42" s="1"/>
  <c r="M95" i="42"/>
  <c r="IG94" i="42"/>
  <c r="HI94" i="42"/>
  <c r="HJ94" i="42" s="1"/>
  <c r="FO94" i="42"/>
  <c r="GL94" i="42" s="1"/>
  <c r="DW94" i="42"/>
  <c r="DX94" i="42" s="1"/>
  <c r="DA94" i="42"/>
  <c r="BG94" i="42"/>
  <c r="CD94" i="42" s="1"/>
  <c r="AH94" i="42"/>
  <c r="AI94" i="42" s="1"/>
  <c r="M94" i="42"/>
  <c r="IE93" i="42"/>
  <c r="IG93" i="42" s="1"/>
  <c r="JF93" i="42" s="1"/>
  <c r="HG93" i="42"/>
  <c r="HI93" i="42" s="1"/>
  <c r="HJ93" i="42" s="1"/>
  <c r="FM93" i="42"/>
  <c r="FO93" i="42" s="1"/>
  <c r="DU93" i="42"/>
  <c r="DW93" i="42" s="1"/>
  <c r="DA93" i="42"/>
  <c r="BG93" i="42"/>
  <c r="CD93" i="42" s="1"/>
  <c r="AH93" i="42"/>
  <c r="AI93" i="42" s="1"/>
  <c r="M93" i="42"/>
  <c r="IG92" i="42"/>
  <c r="JF92" i="42" s="1"/>
  <c r="HI92" i="42"/>
  <c r="HJ92" i="42" s="1"/>
  <c r="FO92" i="42"/>
  <c r="FP92" i="42" s="1"/>
  <c r="DW92" i="42"/>
  <c r="ET92" i="42" s="1"/>
  <c r="DA92" i="42"/>
  <c r="BG92" i="42"/>
  <c r="CD92" i="42" s="1"/>
  <c r="AH92" i="42"/>
  <c r="AI92" i="42" s="1"/>
  <c r="M92" i="42"/>
  <c r="IG91" i="42"/>
  <c r="JF91" i="42" s="1"/>
  <c r="HI91" i="42"/>
  <c r="HJ91" i="42" s="1"/>
  <c r="FO91" i="42"/>
  <c r="FP91" i="42" s="1"/>
  <c r="DW91" i="42"/>
  <c r="DX91" i="42" s="1"/>
  <c r="DA91" i="42"/>
  <c r="BG91" i="42"/>
  <c r="CD91" i="42" s="1"/>
  <c r="AH91" i="42"/>
  <c r="BH91" i="42" s="1"/>
  <c r="M91" i="42"/>
  <c r="IG90" i="42"/>
  <c r="JF90" i="42" s="1"/>
  <c r="HI90" i="42"/>
  <c r="HJ90" i="42" s="1"/>
  <c r="FO90" i="42"/>
  <c r="DW90" i="42"/>
  <c r="ET90" i="42" s="1"/>
  <c r="DA90" i="42"/>
  <c r="BG90" i="42"/>
  <c r="AH90" i="42"/>
  <c r="AI90" i="42" s="1"/>
  <c r="M90" i="42"/>
  <c r="IG89" i="42"/>
  <c r="JF89" i="42" s="1"/>
  <c r="IF89" i="42"/>
  <c r="HI89" i="42"/>
  <c r="HJ89" i="42" s="1"/>
  <c r="HH89" i="42"/>
  <c r="FO89" i="42"/>
  <c r="FP89" i="42" s="1"/>
  <c r="FN89" i="42"/>
  <c r="DW89" i="42"/>
  <c r="DX89" i="42" s="1"/>
  <c r="DV89" i="42"/>
  <c r="DA89" i="42"/>
  <c r="BG89" i="42"/>
  <c r="AH89" i="42"/>
  <c r="AI89" i="42" s="1"/>
  <c r="M89" i="42"/>
  <c r="IG88" i="42"/>
  <c r="JF88" i="42" s="1"/>
  <c r="IF88" i="42"/>
  <c r="HI88" i="42"/>
  <c r="HJ88" i="42" s="1"/>
  <c r="HH88" i="42"/>
  <c r="FO88" i="42"/>
  <c r="FP88" i="42" s="1"/>
  <c r="FN88" i="42"/>
  <c r="DW88" i="42"/>
  <c r="DV88" i="42"/>
  <c r="DA88" i="42"/>
  <c r="BG88" i="42"/>
  <c r="CD88" i="42" s="1"/>
  <c r="AH88" i="42"/>
  <c r="AI88" i="42" s="1"/>
  <c r="M88" i="42"/>
  <c r="IG87" i="42"/>
  <c r="JF87" i="42" s="1"/>
  <c r="HI87" i="42"/>
  <c r="HJ87" i="42" s="1"/>
  <c r="FO87" i="42"/>
  <c r="DW87" i="42"/>
  <c r="DX87" i="42" s="1"/>
  <c r="DA87" i="42"/>
  <c r="BG87" i="42"/>
  <c r="AH87" i="42"/>
  <c r="AI87" i="42" s="1"/>
  <c r="M87" i="42"/>
  <c r="IG86" i="42"/>
  <c r="JF86" i="42" s="1"/>
  <c r="IF86" i="42"/>
  <c r="HI86" i="42"/>
  <c r="HJ86" i="42" s="1"/>
  <c r="HH86" i="42"/>
  <c r="FO86" i="42"/>
  <c r="GL86" i="42" s="1"/>
  <c r="FN86" i="42"/>
  <c r="DW86" i="42"/>
  <c r="ET86" i="42" s="1"/>
  <c r="DV86" i="42"/>
  <c r="DA86" i="42"/>
  <c r="BG86" i="42"/>
  <c r="CD86" i="42" s="1"/>
  <c r="AH86" i="42"/>
  <c r="AI86" i="42" s="1"/>
  <c r="M86" i="42"/>
  <c r="IG85" i="42"/>
  <c r="JF85" i="42" s="1"/>
  <c r="HI85" i="42"/>
  <c r="HJ85" i="42" s="1"/>
  <c r="FO85" i="42"/>
  <c r="FP85" i="42" s="1"/>
  <c r="DW85" i="42"/>
  <c r="ET85" i="42" s="1"/>
  <c r="DA85" i="42"/>
  <c r="BG85" i="42"/>
  <c r="CD85" i="42" s="1"/>
  <c r="AH85" i="42"/>
  <c r="AI85" i="42" s="1"/>
  <c r="M85" i="42"/>
  <c r="IG84" i="42"/>
  <c r="JF84" i="42" s="1"/>
  <c r="HI84" i="42"/>
  <c r="HJ84" i="42" s="1"/>
  <c r="FO84" i="42"/>
  <c r="FP84" i="42" s="1"/>
  <c r="DW84" i="42"/>
  <c r="DX84" i="42" s="1"/>
  <c r="DA84" i="42"/>
  <c r="BG84" i="42"/>
  <c r="CD84" i="42" s="1"/>
  <c r="AH84" i="42"/>
  <c r="AI84" i="42" s="1"/>
  <c r="M84" i="42"/>
  <c r="IG83" i="42"/>
  <c r="JF83" i="42" s="1"/>
  <c r="HI83" i="42"/>
  <c r="HJ83" i="42" s="1"/>
  <c r="FO83" i="42"/>
  <c r="GL83" i="42" s="1"/>
  <c r="DW83" i="42"/>
  <c r="DA83" i="42"/>
  <c r="BG83" i="42"/>
  <c r="CD83" i="42" s="1"/>
  <c r="AH83" i="42"/>
  <c r="AI83" i="42" s="1"/>
  <c r="M83" i="42"/>
  <c r="IG82" i="42"/>
  <c r="JF82" i="42" s="1"/>
  <c r="HI82" i="42"/>
  <c r="HJ82" i="42" s="1"/>
  <c r="FO82" i="42"/>
  <c r="FP82" i="42" s="1"/>
  <c r="DW82" i="42"/>
  <c r="ET82" i="42" s="1"/>
  <c r="DA82" i="42"/>
  <c r="BG82" i="42"/>
  <c r="AH82" i="42"/>
  <c r="AI82" i="42" s="1"/>
  <c r="M82" i="42"/>
  <c r="IE81" i="42"/>
  <c r="IG81" i="42" s="1"/>
  <c r="JF81" i="42" s="1"/>
  <c r="HG81" i="42"/>
  <c r="HI81" i="42" s="1"/>
  <c r="HJ81" i="42" s="1"/>
  <c r="FM81" i="42"/>
  <c r="FO81" i="42" s="1"/>
  <c r="DU81" i="42"/>
  <c r="DW81" i="42" s="1"/>
  <c r="DA81" i="42"/>
  <c r="BG81" i="42"/>
  <c r="CD81" i="42" s="1"/>
  <c r="AH81" i="42"/>
  <c r="AI81" i="42" s="1"/>
  <c r="M81" i="42"/>
  <c r="IG80" i="42"/>
  <c r="JF80" i="42" s="1"/>
  <c r="HI80" i="42"/>
  <c r="HJ80" i="42" s="1"/>
  <c r="FO80" i="42"/>
  <c r="FP80" i="42" s="1"/>
  <c r="DW80" i="42"/>
  <c r="ET80" i="42" s="1"/>
  <c r="DA80" i="42"/>
  <c r="BG80" i="42"/>
  <c r="AH80" i="42"/>
  <c r="AI80" i="42" s="1"/>
  <c r="M80" i="42"/>
  <c r="IF79" i="42"/>
  <c r="IE79" i="42"/>
  <c r="IG79" i="42" s="1"/>
  <c r="JF79" i="42" s="1"/>
  <c r="HH79" i="42"/>
  <c r="HG79" i="42"/>
  <c r="HI79" i="42" s="1"/>
  <c r="FN79" i="42"/>
  <c r="FM79" i="42"/>
  <c r="FO79" i="42" s="1"/>
  <c r="FP79" i="42" s="1"/>
  <c r="DV79" i="42"/>
  <c r="DU79" i="42"/>
  <c r="DW79" i="42" s="1"/>
  <c r="ET79" i="42" s="1"/>
  <c r="DA79" i="42"/>
  <c r="BG79" i="42"/>
  <c r="AH79" i="42"/>
  <c r="AI79" i="42" s="1"/>
  <c r="M79" i="42"/>
  <c r="IG78" i="42"/>
  <c r="JF78" i="42" s="1"/>
  <c r="HI78" i="42"/>
  <c r="HJ78" i="42" s="1"/>
  <c r="FO78" i="42"/>
  <c r="GL78" i="42" s="1"/>
  <c r="DW78" i="42"/>
  <c r="ET78" i="42" s="1"/>
  <c r="DA78" i="42"/>
  <c r="BG78" i="42"/>
  <c r="AH78" i="42"/>
  <c r="AI78" i="42" s="1"/>
  <c r="M78" i="42"/>
  <c r="IG77" i="42"/>
  <c r="JF77" i="42" s="1"/>
  <c r="HI77" i="42"/>
  <c r="HJ77" i="42" s="1"/>
  <c r="FO77" i="42"/>
  <c r="GL77" i="42" s="1"/>
  <c r="DW77" i="42"/>
  <c r="DX77" i="42" s="1"/>
  <c r="DA77" i="42"/>
  <c r="BG77" i="42"/>
  <c r="CD77" i="42" s="1"/>
  <c r="AH77" i="42"/>
  <c r="AI77" i="42" s="1"/>
  <c r="M77" i="42"/>
  <c r="IG76" i="42"/>
  <c r="JF76" i="42" s="1"/>
  <c r="HI76" i="42"/>
  <c r="FO76" i="42"/>
  <c r="FP76" i="42" s="1"/>
  <c r="DW76" i="42"/>
  <c r="ET76" i="42" s="1"/>
  <c r="DA76" i="42"/>
  <c r="BG76" i="42"/>
  <c r="CD76" i="42" s="1"/>
  <c r="AH76" i="42"/>
  <c r="AI76" i="42" s="1"/>
  <c r="M76" i="42"/>
  <c r="IG75" i="42"/>
  <c r="JF75" i="42" s="1"/>
  <c r="IF75" i="42"/>
  <c r="HI75" i="42"/>
  <c r="HJ75" i="42" s="1"/>
  <c r="HH75" i="42"/>
  <c r="FO75" i="42"/>
  <c r="GL75" i="42" s="1"/>
  <c r="FN75" i="42"/>
  <c r="DW75" i="42"/>
  <c r="ET75" i="42" s="1"/>
  <c r="DV75" i="42"/>
  <c r="DA75" i="42"/>
  <c r="BG75" i="42"/>
  <c r="CD75" i="42" s="1"/>
  <c r="AH75" i="42"/>
  <c r="M75" i="42"/>
  <c r="IG74" i="42"/>
  <c r="JF74" i="42" s="1"/>
  <c r="HI74" i="42"/>
  <c r="HJ74" i="42" s="1"/>
  <c r="FO74" i="42"/>
  <c r="GL74" i="42" s="1"/>
  <c r="DW74" i="42"/>
  <c r="DX74" i="42" s="1"/>
  <c r="DA74" i="42"/>
  <c r="BG74" i="42"/>
  <c r="CD74" i="42" s="1"/>
  <c r="AH74" i="42"/>
  <c r="AI74" i="42" s="1"/>
  <c r="M74" i="42"/>
  <c r="IG73" i="42"/>
  <c r="JF73" i="42" s="1"/>
  <c r="IF73" i="42"/>
  <c r="HI73" i="42"/>
  <c r="HJ73" i="42" s="1"/>
  <c r="HH73" i="42"/>
  <c r="FO73" i="42"/>
  <c r="GL73" i="42" s="1"/>
  <c r="FN73" i="42"/>
  <c r="DW73" i="42"/>
  <c r="ET73" i="42" s="1"/>
  <c r="DV73" i="42"/>
  <c r="DA73" i="42"/>
  <c r="BG73" i="42"/>
  <c r="CD73" i="42" s="1"/>
  <c r="AH73" i="42"/>
  <c r="AI73" i="42" s="1"/>
  <c r="M73" i="42"/>
  <c r="IG72" i="42"/>
  <c r="JF72" i="42" s="1"/>
  <c r="HI72" i="42"/>
  <c r="HJ72" i="42" s="1"/>
  <c r="FO72" i="42"/>
  <c r="FP72" i="42" s="1"/>
  <c r="DW72" i="42"/>
  <c r="ET72" i="42" s="1"/>
  <c r="DA72" i="42"/>
  <c r="BG72" i="42"/>
  <c r="AH72" i="42"/>
  <c r="AI72" i="42" s="1"/>
  <c r="M72" i="42"/>
  <c r="IG71" i="42"/>
  <c r="JF71" i="42" s="1"/>
  <c r="HI71" i="42"/>
  <c r="FO71" i="42"/>
  <c r="FP71" i="42" s="1"/>
  <c r="DW71" i="42"/>
  <c r="DX71" i="42" s="1"/>
  <c r="DA71" i="42"/>
  <c r="BG71" i="42"/>
  <c r="CD71" i="42" s="1"/>
  <c r="AH71" i="42"/>
  <c r="AI71" i="42" s="1"/>
  <c r="M71" i="42"/>
  <c r="IG70" i="42"/>
  <c r="JF70" i="42" s="1"/>
  <c r="HI70" i="42"/>
  <c r="HJ70" i="42" s="1"/>
  <c r="FO70" i="42"/>
  <c r="GL70" i="42" s="1"/>
  <c r="DW70" i="42"/>
  <c r="DA70" i="42"/>
  <c r="BG70" i="42"/>
  <c r="CD70" i="42" s="1"/>
  <c r="AH70" i="42"/>
  <c r="AI70" i="42" s="1"/>
  <c r="M70" i="42"/>
  <c r="IF69" i="42"/>
  <c r="ID69" i="42"/>
  <c r="IG69" i="42" s="1"/>
  <c r="JF69" i="42" s="1"/>
  <c r="HH69" i="42"/>
  <c r="HF69" i="42"/>
  <c r="HI69" i="42" s="1"/>
  <c r="HJ69" i="42" s="1"/>
  <c r="FN69" i="42"/>
  <c r="FL69" i="42"/>
  <c r="FO69" i="42" s="1"/>
  <c r="GL69" i="42" s="1"/>
  <c r="DW69" i="42"/>
  <c r="DX69" i="42" s="1"/>
  <c r="DV69" i="42"/>
  <c r="DA69" i="42"/>
  <c r="BG69" i="42"/>
  <c r="CD69" i="42" s="1"/>
  <c r="AH69" i="42"/>
  <c r="AI69" i="42" s="1"/>
  <c r="M69" i="42"/>
  <c r="IG68" i="42"/>
  <c r="JF68" i="42" s="1"/>
  <c r="IF68" i="42"/>
  <c r="HI68" i="42"/>
  <c r="HJ68" i="42" s="1"/>
  <c r="HH68" i="42"/>
  <c r="FO68" i="42"/>
  <c r="FP68" i="42" s="1"/>
  <c r="FN68" i="42"/>
  <c r="DW68" i="42"/>
  <c r="DX68" i="42" s="1"/>
  <c r="DV68" i="42"/>
  <c r="DA68" i="42"/>
  <c r="BG68" i="42"/>
  <c r="CD68" i="42" s="1"/>
  <c r="AH68" i="42"/>
  <c r="AI68" i="42" s="1"/>
  <c r="M68" i="42"/>
  <c r="IF67" i="42"/>
  <c r="ID67" i="42"/>
  <c r="IC67" i="42"/>
  <c r="HH67" i="42"/>
  <c r="HF67" i="42"/>
  <c r="HE67" i="42"/>
  <c r="FN67" i="42"/>
  <c r="FL67" i="42"/>
  <c r="FK67" i="42"/>
  <c r="DV67" i="42"/>
  <c r="DT67" i="42"/>
  <c r="DS67" i="42"/>
  <c r="DA67" i="42"/>
  <c r="BG67" i="42"/>
  <c r="AH67" i="42"/>
  <c r="AI67" i="42" s="1"/>
  <c r="M67" i="42"/>
  <c r="IG66" i="42"/>
  <c r="JF66" i="42" s="1"/>
  <c r="HI66" i="42"/>
  <c r="HJ66" i="42" s="1"/>
  <c r="FO66" i="42"/>
  <c r="GL66" i="42" s="1"/>
  <c r="DW66" i="42"/>
  <c r="DX66" i="42" s="1"/>
  <c r="DA66" i="42"/>
  <c r="BG66" i="42"/>
  <c r="CD66" i="42" s="1"/>
  <c r="AH66" i="42"/>
  <c r="AI66" i="42" s="1"/>
  <c r="M66" i="42"/>
  <c r="IG65" i="42"/>
  <c r="JF65" i="42" s="1"/>
  <c r="HI65" i="42"/>
  <c r="HJ65" i="42" s="1"/>
  <c r="FO65" i="42"/>
  <c r="FP65" i="42" s="1"/>
  <c r="DW65" i="42"/>
  <c r="ET65" i="42" s="1"/>
  <c r="DA65" i="42"/>
  <c r="BG65" i="42"/>
  <c r="CD65" i="42" s="1"/>
  <c r="AH65" i="42"/>
  <c r="AI65" i="42" s="1"/>
  <c r="M65" i="42"/>
  <c r="IG64" i="42"/>
  <c r="JF64" i="42" s="1"/>
  <c r="HI64" i="42"/>
  <c r="HJ64" i="42" s="1"/>
  <c r="FO64" i="42"/>
  <c r="GL64" i="42" s="1"/>
  <c r="DW64" i="42"/>
  <c r="DX64" i="42" s="1"/>
  <c r="DA64" i="42"/>
  <c r="BG64" i="42"/>
  <c r="CD64" i="42" s="1"/>
  <c r="AH64" i="42"/>
  <c r="AI64" i="42" s="1"/>
  <c r="M64" i="42"/>
  <c r="IG63" i="42"/>
  <c r="JF63" i="42" s="1"/>
  <c r="HI63" i="42"/>
  <c r="HJ63" i="42" s="1"/>
  <c r="FO63" i="42"/>
  <c r="FP63" i="42" s="1"/>
  <c r="DW63" i="42"/>
  <c r="ET63" i="42" s="1"/>
  <c r="DA63" i="42"/>
  <c r="BG63" i="42"/>
  <c r="AH63" i="42"/>
  <c r="AI63" i="42" s="1"/>
  <c r="M63" i="42"/>
  <c r="IG62" i="42"/>
  <c r="JF62" i="42" s="1"/>
  <c r="HI62" i="42"/>
  <c r="HJ62" i="42" s="1"/>
  <c r="FO62" i="42"/>
  <c r="FP62" i="42" s="1"/>
  <c r="DW62" i="42"/>
  <c r="ET62" i="42" s="1"/>
  <c r="DA62" i="42"/>
  <c r="BG62" i="42"/>
  <c r="AH62" i="42"/>
  <c r="AI62" i="42" s="1"/>
  <c r="M62" i="42"/>
  <c r="IG61" i="42"/>
  <c r="JF61" i="42" s="1"/>
  <c r="HI61" i="42"/>
  <c r="FO61" i="42"/>
  <c r="FP61" i="42" s="1"/>
  <c r="DW61" i="42"/>
  <c r="DX61" i="42" s="1"/>
  <c r="DA61" i="42"/>
  <c r="BG61" i="42"/>
  <c r="CD61" i="42" s="1"/>
  <c r="AH61" i="42"/>
  <c r="AI61" i="42" s="1"/>
  <c r="M61" i="42"/>
  <c r="IG60" i="42"/>
  <c r="JF60" i="42" s="1"/>
  <c r="IF60" i="42"/>
  <c r="HI60" i="42"/>
  <c r="HJ60" i="42" s="1"/>
  <c r="HH60" i="42"/>
  <c r="FO60" i="42"/>
  <c r="FP60" i="42" s="1"/>
  <c r="FN60" i="42"/>
  <c r="DW60" i="42"/>
  <c r="DX60" i="42" s="1"/>
  <c r="DV60" i="42"/>
  <c r="DA60" i="42"/>
  <c r="BG60" i="42"/>
  <c r="CD60" i="42" s="1"/>
  <c r="AH60" i="42"/>
  <c r="AI60" i="42" s="1"/>
  <c r="M60" i="42"/>
  <c r="IE59" i="42"/>
  <c r="HG59" i="42"/>
  <c r="FM59" i="42"/>
  <c r="DU59" i="42"/>
  <c r="DW59" i="42" s="1"/>
  <c r="DX59" i="42" s="1"/>
  <c r="DA59" i="42"/>
  <c r="BG59" i="42"/>
  <c r="AH59" i="42"/>
  <c r="AI59" i="42" s="1"/>
  <c r="M59" i="42"/>
  <c r="IG58" i="42"/>
  <c r="JF58" i="42" s="1"/>
  <c r="HI58" i="42"/>
  <c r="HJ58" i="42" s="1"/>
  <c r="FO58" i="42"/>
  <c r="FP58" i="42" s="1"/>
  <c r="DW58" i="42"/>
  <c r="ET58" i="42" s="1"/>
  <c r="DA58" i="42"/>
  <c r="BG58" i="42"/>
  <c r="CD58" i="42" s="1"/>
  <c r="AH58" i="42"/>
  <c r="AI58" i="42" s="1"/>
  <c r="M58" i="42"/>
  <c r="IG57" i="42"/>
  <c r="JF57" i="42" s="1"/>
  <c r="HI57" i="42"/>
  <c r="HJ57" i="42" s="1"/>
  <c r="FO57" i="42"/>
  <c r="GL57" i="42" s="1"/>
  <c r="DW57" i="42"/>
  <c r="DX57" i="42" s="1"/>
  <c r="DA57" i="42"/>
  <c r="BG57" i="42"/>
  <c r="CD57" i="42" s="1"/>
  <c r="AH57" i="42"/>
  <c r="AI57" i="42" s="1"/>
  <c r="M57" i="42"/>
  <c r="ID56" i="42"/>
  <c r="IC56" i="42"/>
  <c r="HF56" i="42"/>
  <c r="HE56" i="42"/>
  <c r="FL56" i="42"/>
  <c r="FK56" i="42"/>
  <c r="DT56" i="42"/>
  <c r="DS56" i="42"/>
  <c r="DA56" i="42"/>
  <c r="BG56" i="42"/>
  <c r="CD56" i="42" s="1"/>
  <c r="AH56" i="42"/>
  <c r="AI56" i="42" s="1"/>
  <c r="M56" i="42"/>
  <c r="IG55" i="42"/>
  <c r="JF55" i="42" s="1"/>
  <c r="HI55" i="42"/>
  <c r="HJ55" i="42" s="1"/>
  <c r="FO55" i="42"/>
  <c r="GL55" i="42" s="1"/>
  <c r="DW55" i="42"/>
  <c r="ET55" i="42" s="1"/>
  <c r="DA55" i="42"/>
  <c r="BG55" i="42"/>
  <c r="CD55" i="42" s="1"/>
  <c r="AH55" i="42"/>
  <c r="AI55" i="42" s="1"/>
  <c r="M55" i="42"/>
  <c r="ID54" i="42"/>
  <c r="IC54" i="42"/>
  <c r="HF54" i="42"/>
  <c r="HE54" i="42"/>
  <c r="FL54" i="42"/>
  <c r="FK54" i="42"/>
  <c r="DT54" i="42"/>
  <c r="DS54" i="42"/>
  <c r="DA54" i="42"/>
  <c r="BG54" i="42"/>
  <c r="CD54" i="42" s="1"/>
  <c r="AH54" i="42"/>
  <c r="AI54" i="42" s="1"/>
  <c r="M54" i="42"/>
  <c r="ID53" i="42"/>
  <c r="IC53" i="42"/>
  <c r="HF53" i="42"/>
  <c r="HE53" i="42"/>
  <c r="FL53" i="42"/>
  <c r="FK53" i="42"/>
  <c r="DT53" i="42"/>
  <c r="DS53" i="42"/>
  <c r="DA53" i="42"/>
  <c r="BG53" i="42"/>
  <c r="AH53" i="42"/>
  <c r="AI53" i="42" s="1"/>
  <c r="M53" i="42"/>
  <c r="ID52" i="42"/>
  <c r="IG52" i="42" s="1"/>
  <c r="JF52" i="42" s="1"/>
  <c r="HF52" i="42"/>
  <c r="HI52" i="42" s="1"/>
  <c r="HJ52" i="42" s="1"/>
  <c r="FL52" i="42"/>
  <c r="FO52" i="42" s="1"/>
  <c r="DT52" i="42"/>
  <c r="DA52" i="42"/>
  <c r="BG52" i="42"/>
  <c r="CD52" i="42" s="1"/>
  <c r="AH52" i="42"/>
  <c r="AI52" i="42" s="1"/>
  <c r="M52" i="42"/>
  <c r="IG51" i="42"/>
  <c r="JF51" i="42" s="1"/>
  <c r="HI51" i="42"/>
  <c r="HJ51" i="42" s="1"/>
  <c r="FO51" i="42"/>
  <c r="GL51" i="42" s="1"/>
  <c r="DW51" i="42"/>
  <c r="ET51" i="42" s="1"/>
  <c r="DA51" i="42"/>
  <c r="BG51" i="42"/>
  <c r="CD51" i="42" s="1"/>
  <c r="AH51" i="42"/>
  <c r="AI51" i="42" s="1"/>
  <c r="M51" i="42"/>
  <c r="IG50" i="42"/>
  <c r="JF50" i="42" s="1"/>
  <c r="HI50" i="42"/>
  <c r="HJ50" i="42" s="1"/>
  <c r="FO50" i="42"/>
  <c r="FP50" i="42" s="1"/>
  <c r="DW50" i="42"/>
  <c r="ET50" i="42" s="1"/>
  <c r="DA50" i="42"/>
  <c r="BG50" i="42"/>
  <c r="CD50" i="42" s="1"/>
  <c r="AH50" i="42"/>
  <c r="AI50" i="42" s="1"/>
  <c r="M50" i="42"/>
  <c r="IF49" i="42"/>
  <c r="ID49" i="42"/>
  <c r="IC49" i="42"/>
  <c r="HH49" i="42"/>
  <c r="HF49" i="42"/>
  <c r="HE49" i="42"/>
  <c r="FN49" i="42"/>
  <c r="FL49" i="42"/>
  <c r="FK49" i="42"/>
  <c r="DW49" i="42"/>
  <c r="DX49" i="42" s="1"/>
  <c r="DV49" i="42"/>
  <c r="DA49" i="42"/>
  <c r="BG49" i="42"/>
  <c r="CD49" i="42" s="1"/>
  <c r="AH49" i="42"/>
  <c r="AI49" i="42" s="1"/>
  <c r="M49" i="42"/>
  <c r="IG48" i="42"/>
  <c r="JF48" i="42" s="1"/>
  <c r="HI48" i="42"/>
  <c r="HJ48" i="42" s="1"/>
  <c r="FO48" i="42"/>
  <c r="DW48" i="42"/>
  <c r="DX48" i="42" s="1"/>
  <c r="DA48" i="42"/>
  <c r="BG48" i="42"/>
  <c r="CD48" i="42" s="1"/>
  <c r="AH48" i="42"/>
  <c r="AI48" i="42" s="1"/>
  <c r="M48" i="42"/>
  <c r="E44" i="42"/>
  <c r="E43" i="42"/>
  <c r="HJ166" i="42" s="1"/>
  <c r="E42" i="42"/>
  <c r="GL166" i="42" s="1"/>
  <c r="E41" i="42"/>
  <c r="FP166" i="42" s="1"/>
  <c r="E40" i="42"/>
  <c r="ET166" i="42" s="1"/>
  <c r="E39" i="42"/>
  <c r="E38" i="42"/>
  <c r="DA166" i="42" s="1"/>
  <c r="E37" i="42"/>
  <c r="CD166" i="42" s="1"/>
  <c r="E36" i="42"/>
  <c r="BH166" i="42" s="1"/>
  <c r="E35" i="42"/>
  <c r="AI166" i="42" s="1"/>
  <c r="E34" i="42"/>
  <c r="M166" i="42" s="1"/>
  <c r="E31" i="42"/>
  <c r="E30" i="42"/>
  <c r="E29" i="42"/>
  <c r="E28" i="42"/>
  <c r="E27" i="42"/>
  <c r="E26" i="42"/>
  <c r="F26" i="42" s="1"/>
  <c r="E25" i="42"/>
  <c r="N24" i="42"/>
  <c r="E24" i="42"/>
  <c r="E23" i="42"/>
  <c r="N22" i="42"/>
  <c r="E22" i="42"/>
  <c r="E21" i="42"/>
  <c r="L16" i="42"/>
  <c r="E16" i="42"/>
  <c r="N15" i="42"/>
  <c r="E15" i="42"/>
  <c r="HL166" i="42" s="1"/>
  <c r="N14" i="42"/>
  <c r="E14" i="42"/>
  <c r="E13" i="42"/>
  <c r="E12" i="42"/>
  <c r="EV166" i="42" s="1"/>
  <c r="E11" i="42"/>
  <c r="DZ166" i="42" s="1"/>
  <c r="HY10" i="42"/>
  <c r="IA10" i="42" s="1"/>
  <c r="HA10" i="42"/>
  <c r="HC10" i="42" s="1"/>
  <c r="GC10" i="42"/>
  <c r="GE10" i="42" s="1"/>
  <c r="E10" i="42"/>
  <c r="DC166" i="42" s="1"/>
  <c r="E9" i="42"/>
  <c r="CF166" i="42" s="1"/>
  <c r="E8" i="42"/>
  <c r="AA7" i="42"/>
  <c r="L7" i="42"/>
  <c r="E7" i="42"/>
  <c r="F35" i="42" s="1"/>
  <c r="E6" i="42"/>
  <c r="O166" i="42" s="1"/>
  <c r="HY5" i="42"/>
  <c r="IA5" i="42" s="1"/>
  <c r="HA5" i="42"/>
  <c r="HC5" i="42" s="1"/>
  <c r="GC5" i="42"/>
  <c r="GE5" i="42" s="1"/>
  <c r="HZ4" i="42"/>
  <c r="HB4" i="42"/>
  <c r="GD4" i="42"/>
  <c r="HY3" i="42"/>
  <c r="HY4" i="42" s="1"/>
  <c r="HA3" i="42"/>
  <c r="HA4" i="42" s="1"/>
  <c r="GC3" i="42"/>
  <c r="GE3" i="42" s="1"/>
  <c r="IA2" i="42"/>
  <c r="HC2" i="42"/>
  <c r="GE2" i="42"/>
  <c r="AA2" i="42"/>
  <c r="AC2" i="42" s="1"/>
  <c r="L2" i="42"/>
  <c r="N2" i="42" s="1"/>
  <c r="AC1" i="42"/>
  <c r="N1" i="42"/>
  <c r="DS182" i="53" l="1"/>
  <c r="EQ183" i="53" s="1"/>
  <c r="EQ49" i="53"/>
  <c r="F27" i="42"/>
  <c r="IH157" i="42"/>
  <c r="IH161" i="42"/>
  <c r="HI67" i="42"/>
  <c r="HJ67" i="42" s="1"/>
  <c r="IY4" i="42"/>
  <c r="IY6" i="42"/>
  <c r="IY7" i="42" s="1"/>
  <c r="IH94" i="42"/>
  <c r="IY3" i="42"/>
  <c r="ET128" i="42"/>
  <c r="IY10" i="42"/>
  <c r="IH150" i="42"/>
  <c r="BH136" i="42"/>
  <c r="IH147" i="42"/>
  <c r="IH61" i="42"/>
  <c r="F21" i="42"/>
  <c r="F42" i="42"/>
  <c r="GM166" i="42" s="1"/>
  <c r="F45" i="42"/>
  <c r="BH103" i="42"/>
  <c r="IA4" i="42"/>
  <c r="JF94" i="42"/>
  <c r="HI56" i="42"/>
  <c r="HJ56" i="42" s="1"/>
  <c r="IH141" i="42"/>
  <c r="IH143" i="42"/>
  <c r="F41" i="42"/>
  <c r="FQ166" i="42" s="1"/>
  <c r="GM57" i="42"/>
  <c r="GN57" i="42" s="1"/>
  <c r="F28" i="42"/>
  <c r="F32" i="42"/>
  <c r="FO56" i="42"/>
  <c r="FP56" i="42" s="1"/>
  <c r="BH150" i="42"/>
  <c r="FO67" i="42"/>
  <c r="GL67" i="42" s="1"/>
  <c r="BH89" i="42"/>
  <c r="IH114" i="42"/>
  <c r="IH116" i="42"/>
  <c r="IH118" i="42"/>
  <c r="IH119" i="42"/>
  <c r="IH123" i="42"/>
  <c r="IH124" i="42"/>
  <c r="DX162" i="42"/>
  <c r="FM165" i="42"/>
  <c r="IH129" i="42"/>
  <c r="IH132" i="42"/>
  <c r="DX152" i="42"/>
  <c r="IH154" i="42"/>
  <c r="IH156" i="42"/>
  <c r="FO54" i="42"/>
  <c r="FP54" i="42" s="1"/>
  <c r="BH107" i="42"/>
  <c r="BH124" i="42"/>
  <c r="IH136" i="42"/>
  <c r="IH138" i="42"/>
  <c r="DX51" i="42"/>
  <c r="IH74" i="42"/>
  <c r="FP75" i="42"/>
  <c r="BH132" i="42"/>
  <c r="IH84" i="42"/>
  <c r="F22" i="42"/>
  <c r="ET112" i="42"/>
  <c r="N3" i="42"/>
  <c r="HC4" i="42"/>
  <c r="HR166" i="42" s="1"/>
  <c r="HH165" i="42"/>
  <c r="IG56" i="42"/>
  <c r="JF56" i="42" s="1"/>
  <c r="IG67" i="42"/>
  <c r="JF67" i="42" s="1"/>
  <c r="IH87" i="42"/>
  <c r="II87" i="42" s="1"/>
  <c r="IH90" i="42"/>
  <c r="IH140" i="42"/>
  <c r="IH126" i="42"/>
  <c r="CD103" i="42"/>
  <c r="AC3" i="42"/>
  <c r="GL68" i="42"/>
  <c r="IH72" i="42"/>
  <c r="DX78" i="42"/>
  <c r="BH90" i="42"/>
  <c r="IG97" i="42"/>
  <c r="JF97" i="42" s="1"/>
  <c r="IH105" i="42"/>
  <c r="BH126" i="42"/>
  <c r="IH128" i="42"/>
  <c r="FP133" i="42"/>
  <c r="CD136" i="42"/>
  <c r="BH139" i="42"/>
  <c r="DX159" i="42"/>
  <c r="IH57" i="42"/>
  <c r="IH81" i="42"/>
  <c r="DX86" i="42"/>
  <c r="GE6" i="42"/>
  <c r="GS166" i="42" s="1"/>
  <c r="F29" i="42"/>
  <c r="BH82" i="42"/>
  <c r="IH99" i="42"/>
  <c r="BH127" i="42"/>
  <c r="IH152" i="42"/>
  <c r="IH153" i="42"/>
  <c r="IH155" i="42"/>
  <c r="IE165" i="42"/>
  <c r="N16" i="42"/>
  <c r="N23" i="42" s="1"/>
  <c r="M23" i="42" s="1"/>
  <c r="F30" i="42"/>
  <c r="HE165" i="42"/>
  <c r="DX65" i="42"/>
  <c r="BH72" i="42"/>
  <c r="IH78" i="42"/>
  <c r="IH112" i="42"/>
  <c r="IH58" i="42"/>
  <c r="IH65" i="42"/>
  <c r="IH88" i="42"/>
  <c r="F24" i="42"/>
  <c r="IH60" i="42"/>
  <c r="DX126" i="42"/>
  <c r="ET144" i="42"/>
  <c r="IH159" i="42"/>
  <c r="HI53" i="42"/>
  <c r="HJ53" i="42" s="1"/>
  <c r="IG54" i="42"/>
  <c r="JF54" i="42" s="1"/>
  <c r="DX63" i="42"/>
  <c r="DX76" i="42"/>
  <c r="FO97" i="42"/>
  <c r="GL114" i="42"/>
  <c r="GM114" i="42" s="1"/>
  <c r="GN114" i="42" s="1"/>
  <c r="BH128" i="42"/>
  <c r="FP161" i="42"/>
  <c r="IG53" i="42"/>
  <c r="DW54" i="42"/>
  <c r="ET54" i="42" s="1"/>
  <c r="IH55" i="42"/>
  <c r="HG165" i="42"/>
  <c r="IH62" i="42"/>
  <c r="ET64" i="42"/>
  <c r="IH73" i="42"/>
  <c r="GL89" i="42"/>
  <c r="ET94" i="42"/>
  <c r="BH99" i="42"/>
  <c r="IH100" i="42"/>
  <c r="DX102" i="42"/>
  <c r="CD107" i="42"/>
  <c r="IH110" i="42"/>
  <c r="ET115" i="42"/>
  <c r="IH120" i="42"/>
  <c r="DX122" i="42"/>
  <c r="ET131" i="42"/>
  <c r="FP135" i="42"/>
  <c r="DX139" i="42"/>
  <c r="BH143" i="42"/>
  <c r="IH145" i="42"/>
  <c r="GL155" i="42"/>
  <c r="GM155" i="42" s="1"/>
  <c r="GN155" i="42" s="1"/>
  <c r="IH82" i="42"/>
  <c r="IH86" i="42"/>
  <c r="IH101" i="42"/>
  <c r="IH104" i="42"/>
  <c r="HJ105" i="42"/>
  <c r="IH144" i="42"/>
  <c r="GL163" i="42"/>
  <c r="FP51" i="42"/>
  <c r="FQ51" i="42" s="1"/>
  <c r="FR51" i="42" s="1"/>
  <c r="FS51" i="42" s="1"/>
  <c r="FU51" i="42" s="1"/>
  <c r="FW51" i="42" s="1"/>
  <c r="DW53" i="42"/>
  <c r="DX53" i="42" s="1"/>
  <c r="BH59" i="42"/>
  <c r="GL80" i="42"/>
  <c r="CD82" i="42"/>
  <c r="CD89" i="42"/>
  <c r="GL106" i="42"/>
  <c r="GL117" i="42"/>
  <c r="GM117" i="42" s="1"/>
  <c r="GN117" i="42" s="1"/>
  <c r="FP131" i="42"/>
  <c r="FQ131" i="42" s="1"/>
  <c r="FR131" i="42" s="1"/>
  <c r="FS131" i="42" s="1"/>
  <c r="FU131" i="42" s="1"/>
  <c r="FW131" i="42" s="1"/>
  <c r="ET132" i="42"/>
  <c r="HJ147" i="42"/>
  <c r="GL148" i="42"/>
  <c r="GL157" i="42"/>
  <c r="CD59" i="42"/>
  <c r="BH63" i="42"/>
  <c r="BH68" i="42"/>
  <c r="IH83" i="42"/>
  <c r="ET91" i="42"/>
  <c r="ET99" i="42"/>
  <c r="HJ112" i="42"/>
  <c r="IH115" i="42"/>
  <c r="GL118" i="42"/>
  <c r="FP136" i="42"/>
  <c r="BH138" i="42"/>
  <c r="IH139" i="42"/>
  <c r="FP149" i="42"/>
  <c r="IH51" i="42"/>
  <c r="DX58" i="42"/>
  <c r="DW67" i="42"/>
  <c r="DX67" i="42" s="1"/>
  <c r="IH70" i="42"/>
  <c r="IH80" i="42"/>
  <c r="IH85" i="42"/>
  <c r="IH89" i="42"/>
  <c r="FP95" i="42"/>
  <c r="ET100" i="42"/>
  <c r="GL108" i="42"/>
  <c r="FP113" i="42"/>
  <c r="DX114" i="42"/>
  <c r="BH121" i="42"/>
  <c r="IH122" i="42"/>
  <c r="DX124" i="42"/>
  <c r="IH127" i="42"/>
  <c r="BH131" i="42"/>
  <c r="ET137" i="42"/>
  <c r="CD138" i="42"/>
  <c r="IH142" i="42"/>
  <c r="ET143" i="42"/>
  <c r="FP150" i="42"/>
  <c r="DX55" i="42"/>
  <c r="IH66" i="42"/>
  <c r="DX82" i="42"/>
  <c r="GL91" i="42"/>
  <c r="IH108" i="42"/>
  <c r="DX120" i="42"/>
  <c r="DX130" i="42"/>
  <c r="IH151" i="42"/>
  <c r="DX81" i="42"/>
  <c r="ET81" i="42"/>
  <c r="IA6" i="42"/>
  <c r="IA7" i="42" s="1"/>
  <c r="IQ166" i="42" s="1"/>
  <c r="HI97" i="42"/>
  <c r="HJ97" i="42" s="1"/>
  <c r="IH160" i="42"/>
  <c r="IC165" i="42"/>
  <c r="BH52" i="42"/>
  <c r="FO53" i="42"/>
  <c r="GL53" i="42" s="1"/>
  <c r="GM53" i="42" s="1"/>
  <c r="BH54" i="42"/>
  <c r="HI54" i="42"/>
  <c r="HJ54" i="42" s="1"/>
  <c r="FP57" i="42"/>
  <c r="FO59" i="42"/>
  <c r="FP59" i="42" s="1"/>
  <c r="BH60" i="42"/>
  <c r="BH62" i="42"/>
  <c r="BH69" i="42"/>
  <c r="BH70" i="42"/>
  <c r="DX72" i="42"/>
  <c r="BH73" i="42"/>
  <c r="FP73" i="42"/>
  <c r="DX75" i="42"/>
  <c r="IH75" i="42"/>
  <c r="GL76" i="42"/>
  <c r="BH78" i="42"/>
  <c r="BH83" i="42"/>
  <c r="DX92" i="42"/>
  <c r="DX96" i="42"/>
  <c r="DX98" i="42"/>
  <c r="BH106" i="42"/>
  <c r="IH111" i="42"/>
  <c r="FP115" i="42"/>
  <c r="ET118" i="42"/>
  <c r="GL120" i="42"/>
  <c r="GM120" i="42" s="1"/>
  <c r="GN120" i="42" s="1"/>
  <c r="GL122" i="42"/>
  <c r="GM122" i="42" s="1"/>
  <c r="GN122" i="42" s="1"/>
  <c r="AI126" i="42"/>
  <c r="AJ126" i="42" s="1"/>
  <c r="AK126" i="42" s="1"/>
  <c r="FP137" i="42"/>
  <c r="FP139" i="42"/>
  <c r="BH146" i="42"/>
  <c r="IH146" i="42"/>
  <c r="BH148" i="42"/>
  <c r="DX149" i="42"/>
  <c r="AI150" i="42"/>
  <c r="AJ150" i="42" s="1"/>
  <c r="AK150" i="42" s="1"/>
  <c r="HJ150" i="42"/>
  <c r="FP153" i="42"/>
  <c r="DX156" i="42"/>
  <c r="IH164" i="42"/>
  <c r="ID165" i="42"/>
  <c r="CD62" i="42"/>
  <c r="BH74" i="42"/>
  <c r="DX85" i="42"/>
  <c r="BH86" i="42"/>
  <c r="FP86" i="42"/>
  <c r="DX90" i="42"/>
  <c r="FP94" i="42"/>
  <c r="FP100" i="42"/>
  <c r="IH102" i="42"/>
  <c r="FP105" i="42"/>
  <c r="CD106" i="42"/>
  <c r="IH106" i="42"/>
  <c r="HJ108" i="42"/>
  <c r="GL112" i="42"/>
  <c r="DX116" i="42"/>
  <c r="BH117" i="42"/>
  <c r="IH117" i="42"/>
  <c r="AI128" i="42"/>
  <c r="AJ128" i="42" s="1"/>
  <c r="AK128" i="42" s="1"/>
  <c r="HJ128" i="42"/>
  <c r="ET129" i="42"/>
  <c r="FP132" i="42"/>
  <c r="DX134" i="42"/>
  <c r="DX136" i="42"/>
  <c r="BH137" i="42"/>
  <c r="FP144" i="42"/>
  <c r="CD146" i="42"/>
  <c r="FP147" i="42"/>
  <c r="FQ147" i="42" s="1"/>
  <c r="FR147" i="42" s="1"/>
  <c r="FS147" i="42" s="1"/>
  <c r="FU147" i="42" s="1"/>
  <c r="FW147" i="42" s="1"/>
  <c r="IH148" i="42"/>
  <c r="HJ157" i="42"/>
  <c r="IH158" i="42"/>
  <c r="FP162" i="42"/>
  <c r="DX50" i="42"/>
  <c r="BH51" i="42"/>
  <c r="DT165" i="42"/>
  <c r="HI59" i="42"/>
  <c r="HJ59" i="42" s="1"/>
  <c r="IH69" i="42"/>
  <c r="FP77" i="42"/>
  <c r="ET89" i="42"/>
  <c r="GL92" i="42"/>
  <c r="IH95" i="42"/>
  <c r="ET97" i="42"/>
  <c r="BH102" i="42"/>
  <c r="FP103" i="42"/>
  <c r="FP107" i="42"/>
  <c r="FP109" i="42"/>
  <c r="ET121" i="42"/>
  <c r="ET127" i="42"/>
  <c r="BH130" i="42"/>
  <c r="IH130" i="42"/>
  <c r="IH133" i="42"/>
  <c r="AI137" i="42"/>
  <c r="AJ137" i="42" s="1"/>
  <c r="AK137" i="42" s="1"/>
  <c r="DX138" i="42"/>
  <c r="FP140" i="42"/>
  <c r="BH142" i="42"/>
  <c r="IH163" i="42"/>
  <c r="F34" i="42"/>
  <c r="N48" i="42" s="1"/>
  <c r="O48" i="42" s="1"/>
  <c r="FL165" i="42"/>
  <c r="IH63" i="42"/>
  <c r="BH65" i="42"/>
  <c r="BH84" i="42"/>
  <c r="GL85" i="42"/>
  <c r="FN165" i="42"/>
  <c r="BH56" i="42"/>
  <c r="HJ61" i="42"/>
  <c r="DX62" i="42"/>
  <c r="CD63" i="42"/>
  <c r="FP64" i="42"/>
  <c r="FQ64" i="42" s="1"/>
  <c r="FR64" i="42" s="1"/>
  <c r="FS64" i="42" s="1"/>
  <c r="FU64" i="42" s="1"/>
  <c r="FW64" i="42" s="1"/>
  <c r="FP66" i="42"/>
  <c r="ET68" i="42"/>
  <c r="FP70" i="42"/>
  <c r="IH77" i="42"/>
  <c r="FP83" i="42"/>
  <c r="GL88" i="42"/>
  <c r="BH94" i="42"/>
  <c r="BH100" i="42"/>
  <c r="GL101" i="42"/>
  <c r="IH103" i="42"/>
  <c r="DX106" i="42"/>
  <c r="IH109" i="42"/>
  <c r="DX111" i="42"/>
  <c r="BH114" i="42"/>
  <c r="FP121" i="42"/>
  <c r="FQ121" i="42" s="1"/>
  <c r="FR121" i="42" s="1"/>
  <c r="FS121" i="42" s="1"/>
  <c r="FU121" i="42" s="1"/>
  <c r="FW121" i="42" s="1"/>
  <c r="FP123" i="42"/>
  <c r="FQ123" i="42" s="1"/>
  <c r="FR123" i="42" s="1"/>
  <c r="FS123" i="42" s="1"/>
  <c r="FU123" i="42" s="1"/>
  <c r="FW123" i="42" s="1"/>
  <c r="CD124" i="42"/>
  <c r="FP127" i="42"/>
  <c r="CD132" i="42"/>
  <c r="DX135" i="42"/>
  <c r="BH144" i="42"/>
  <c r="DX146" i="42"/>
  <c r="BH147" i="42"/>
  <c r="DX148" i="42"/>
  <c r="BH153" i="42"/>
  <c r="DX164" i="42"/>
  <c r="HC6" i="42"/>
  <c r="F44" i="42"/>
  <c r="II166" i="42" s="1"/>
  <c r="FP55" i="42"/>
  <c r="DU165" i="42"/>
  <c r="CD72" i="42"/>
  <c r="DX73" i="42"/>
  <c r="FP74" i="42"/>
  <c r="DX80" i="42"/>
  <c r="ET87" i="42"/>
  <c r="BH88" i="42"/>
  <c r="ET95" i="42"/>
  <c r="FP99" i="42"/>
  <c r="IH107" i="42"/>
  <c r="DX108" i="42"/>
  <c r="ET117" i="42"/>
  <c r="IH125" i="42"/>
  <c r="IH134" i="42"/>
  <c r="DX142" i="42"/>
  <c r="FP143" i="42"/>
  <c r="IH149" i="42"/>
  <c r="FP152" i="42"/>
  <c r="FQ152" i="42" s="1"/>
  <c r="FR152" i="42" s="1"/>
  <c r="FS152" i="42" s="1"/>
  <c r="FU152" i="42" s="1"/>
  <c r="FW152" i="42" s="1"/>
  <c r="GL154" i="42"/>
  <c r="GM154" i="42" s="1"/>
  <c r="GN154" i="42" s="1"/>
  <c r="DX158" i="42"/>
  <c r="ET163" i="42"/>
  <c r="GL54" i="42"/>
  <c r="IP166" i="42"/>
  <c r="FP52" i="42"/>
  <c r="GL52" i="42"/>
  <c r="AJ166" i="42"/>
  <c r="AJ152" i="42"/>
  <c r="AK152" i="42" s="1"/>
  <c r="AJ148" i="42"/>
  <c r="AJ153" i="42"/>
  <c r="AK153" i="42" s="1"/>
  <c r="AJ142" i="42"/>
  <c r="AK142" i="42" s="1"/>
  <c r="AJ151" i="42"/>
  <c r="AK151" i="42" s="1"/>
  <c r="AJ147" i="42"/>
  <c r="AK147" i="42" s="1"/>
  <c r="AJ146" i="42"/>
  <c r="AK146" i="42" s="1"/>
  <c r="AJ145" i="42"/>
  <c r="AK145" i="42" s="1"/>
  <c r="AJ143" i="42"/>
  <c r="AK143" i="42" s="1"/>
  <c r="AJ139" i="42"/>
  <c r="AJ138" i="42"/>
  <c r="AK138" i="42" s="1"/>
  <c r="AJ134" i="42"/>
  <c r="AK134" i="42" s="1"/>
  <c r="AJ131" i="42"/>
  <c r="AK131" i="42" s="1"/>
  <c r="AJ130" i="42"/>
  <c r="AK130" i="42" s="1"/>
  <c r="AJ132" i="42"/>
  <c r="AK132" i="42" s="1"/>
  <c r="AJ141" i="42"/>
  <c r="AK141" i="42" s="1"/>
  <c r="AJ127" i="42"/>
  <c r="AK127" i="42" s="1"/>
  <c r="AJ124" i="42"/>
  <c r="AK124" i="42" s="1"/>
  <c r="AJ136" i="42"/>
  <c r="AK136" i="42" s="1"/>
  <c r="AJ144" i="42"/>
  <c r="AK144" i="42" s="1"/>
  <c r="AJ133" i="42"/>
  <c r="AK133" i="42" s="1"/>
  <c r="AJ129" i="42"/>
  <c r="AK129" i="42" s="1"/>
  <c r="AJ120" i="42"/>
  <c r="AK120" i="42" s="1"/>
  <c r="AJ112" i="42"/>
  <c r="AK112" i="42" s="1"/>
  <c r="AJ121" i="42"/>
  <c r="AK121" i="42" s="1"/>
  <c r="AJ118" i="42"/>
  <c r="AK118" i="42" s="1"/>
  <c r="AJ116" i="42"/>
  <c r="AK116" i="42" s="1"/>
  <c r="AJ123" i="42"/>
  <c r="AK123" i="42" s="1"/>
  <c r="AJ110" i="42"/>
  <c r="AK110" i="42" s="1"/>
  <c r="AJ113" i="42"/>
  <c r="AK113" i="42" s="1"/>
  <c r="AJ119" i="42"/>
  <c r="AK119" i="42" s="1"/>
  <c r="AJ114" i="42"/>
  <c r="AK114" i="42" s="1"/>
  <c r="AJ102" i="42"/>
  <c r="AK102" i="42" s="1"/>
  <c r="AJ88" i="42"/>
  <c r="AK88" i="42" s="1"/>
  <c r="AJ105" i="42"/>
  <c r="AK105" i="42" s="1"/>
  <c r="AJ101" i="42"/>
  <c r="AK101" i="42" s="1"/>
  <c r="AJ106" i="42"/>
  <c r="AK106" i="42" s="1"/>
  <c r="AJ100" i="42"/>
  <c r="AK100" i="42" s="1"/>
  <c r="AJ99" i="42"/>
  <c r="AK99" i="42" s="1"/>
  <c r="AJ115" i="42"/>
  <c r="AK115" i="42" s="1"/>
  <c r="AJ98" i="42"/>
  <c r="AK98" i="42" s="1"/>
  <c r="AJ96" i="42"/>
  <c r="AK96" i="42" s="1"/>
  <c r="AJ92" i="42"/>
  <c r="AK92" i="42" s="1"/>
  <c r="AJ108" i="42"/>
  <c r="AK108" i="42" s="1"/>
  <c r="AJ122" i="42"/>
  <c r="AK122" i="42" s="1"/>
  <c r="AJ107" i="42"/>
  <c r="AK107" i="42" s="1"/>
  <c r="AJ103" i="42"/>
  <c r="AK103" i="42" s="1"/>
  <c r="AJ89" i="42"/>
  <c r="AK89" i="42" s="1"/>
  <c r="AJ111" i="42"/>
  <c r="AK111" i="42" s="1"/>
  <c r="AJ86" i="42"/>
  <c r="AK86" i="42" s="1"/>
  <c r="AJ93" i="42"/>
  <c r="AK93" i="42" s="1"/>
  <c r="AJ90" i="42"/>
  <c r="AK90" i="42" s="1"/>
  <c r="AJ104" i="42"/>
  <c r="AK104" i="42" s="1"/>
  <c r="AJ95" i="42"/>
  <c r="AK95" i="42" s="1"/>
  <c r="AJ117" i="42"/>
  <c r="AK117" i="42" s="1"/>
  <c r="AJ94" i="42"/>
  <c r="AK94" i="42" s="1"/>
  <c r="AJ85" i="42"/>
  <c r="AK85" i="42" s="1"/>
  <c r="AJ84" i="42"/>
  <c r="AK84" i="42" s="1"/>
  <c r="AJ80" i="42"/>
  <c r="AK80" i="42" s="1"/>
  <c r="AJ83" i="42"/>
  <c r="AK83" i="42" s="1"/>
  <c r="AJ79" i="42"/>
  <c r="AK79" i="42" s="1"/>
  <c r="AJ82" i="42"/>
  <c r="AK82" i="42" s="1"/>
  <c r="AJ76" i="42"/>
  <c r="AK76" i="42" s="1"/>
  <c r="AJ87" i="42"/>
  <c r="AK87" i="42" s="1"/>
  <c r="AJ67" i="42"/>
  <c r="AK67" i="42" s="1"/>
  <c r="AJ73" i="42"/>
  <c r="AK73" i="42" s="1"/>
  <c r="AJ68" i="42"/>
  <c r="AK68" i="42" s="1"/>
  <c r="AJ72" i="42"/>
  <c r="AK72" i="42" s="1"/>
  <c r="AJ63" i="42"/>
  <c r="AK63" i="42" s="1"/>
  <c r="AJ77" i="42"/>
  <c r="AK77" i="42" s="1"/>
  <c r="AJ81" i="42"/>
  <c r="AK81" i="42" s="1"/>
  <c r="AJ78" i="42"/>
  <c r="AK78" i="42" s="1"/>
  <c r="AJ74" i="42"/>
  <c r="AK74" i="42" s="1"/>
  <c r="AJ58" i="42"/>
  <c r="AK58" i="42" s="1"/>
  <c r="AJ48" i="42"/>
  <c r="AK48" i="42" s="1"/>
  <c r="AJ71" i="42"/>
  <c r="AK71" i="42" s="1"/>
  <c r="AJ66" i="42"/>
  <c r="AK66" i="42" s="1"/>
  <c r="AJ57" i="42"/>
  <c r="AK57" i="42" s="1"/>
  <c r="AJ69" i="42"/>
  <c r="AK69" i="42" s="1"/>
  <c r="AJ60" i="42"/>
  <c r="AK60" i="42" s="1"/>
  <c r="AJ70" i="42"/>
  <c r="AK70" i="42" s="1"/>
  <c r="AJ65" i="42"/>
  <c r="AK65" i="42" s="1"/>
  <c r="AJ55" i="42"/>
  <c r="AK55" i="42" s="1"/>
  <c r="AJ62" i="42"/>
  <c r="AK62" i="42" s="1"/>
  <c r="AJ54" i="42"/>
  <c r="AK54" i="42" s="1"/>
  <c r="AJ50" i="42"/>
  <c r="AK50" i="42" s="1"/>
  <c r="AJ64" i="42"/>
  <c r="AK64" i="42" s="1"/>
  <c r="AJ61" i="42"/>
  <c r="AK61" i="42" s="1"/>
  <c r="AJ59" i="42"/>
  <c r="AK59" i="42" s="1"/>
  <c r="F7" i="42"/>
  <c r="AJ53" i="42"/>
  <c r="AK53" i="42" s="1"/>
  <c r="AJ52" i="42"/>
  <c r="AK52" i="42" s="1"/>
  <c r="AJ56" i="42"/>
  <c r="AK56" i="42" s="1"/>
  <c r="AJ51" i="42"/>
  <c r="AK51" i="42" s="1"/>
  <c r="AJ49" i="42"/>
  <c r="AK49" i="42" s="1"/>
  <c r="FQ164" i="42"/>
  <c r="FR164" i="42" s="1"/>
  <c r="FS164" i="42" s="1"/>
  <c r="FU164" i="42" s="1"/>
  <c r="FW164" i="42" s="1"/>
  <c r="FQ146" i="42"/>
  <c r="FR146" i="42" s="1"/>
  <c r="FS146" i="42" s="1"/>
  <c r="FU146" i="42" s="1"/>
  <c r="FW146" i="42" s="1"/>
  <c r="FQ137" i="42"/>
  <c r="FR137" i="42" s="1"/>
  <c r="FS137" i="42" s="1"/>
  <c r="FU137" i="42" s="1"/>
  <c r="FW137" i="42" s="1"/>
  <c r="FQ114" i="42"/>
  <c r="FR114" i="42" s="1"/>
  <c r="FS114" i="42" s="1"/>
  <c r="FU114" i="42" s="1"/>
  <c r="FW114" i="42" s="1"/>
  <c r="FQ106" i="42"/>
  <c r="FR106" i="42" s="1"/>
  <c r="FS106" i="42" s="1"/>
  <c r="FU106" i="42" s="1"/>
  <c r="FW106" i="42" s="1"/>
  <c r="FQ104" i="42"/>
  <c r="FR104" i="42" s="1"/>
  <c r="FS104" i="42" s="1"/>
  <c r="FU104" i="42" s="1"/>
  <c r="FW104" i="42" s="1"/>
  <c r="FQ88" i="42"/>
  <c r="FR88" i="42" s="1"/>
  <c r="FS88" i="42" s="1"/>
  <c r="FU88" i="42" s="1"/>
  <c r="FW88" i="42" s="1"/>
  <c r="FQ71" i="42"/>
  <c r="FR71" i="42" s="1"/>
  <c r="FS71" i="42" s="1"/>
  <c r="FU71" i="42" s="1"/>
  <c r="FW71" i="42" s="1"/>
  <c r="FQ82" i="42"/>
  <c r="FR82" i="42" s="1"/>
  <c r="FS82" i="42" s="1"/>
  <c r="FU82" i="42" s="1"/>
  <c r="FW82" i="42" s="1"/>
  <c r="FQ58" i="42"/>
  <c r="FR58" i="42" s="1"/>
  <c r="FS58" i="42" s="1"/>
  <c r="FU58" i="42" s="1"/>
  <c r="FW58" i="42" s="1"/>
  <c r="FQ63" i="42"/>
  <c r="FR63" i="42" s="1"/>
  <c r="FS63" i="42" s="1"/>
  <c r="FU63" i="42" s="1"/>
  <c r="FW63" i="42" s="1"/>
  <c r="F37" i="42"/>
  <c r="M165" i="42"/>
  <c r="GM55" i="42"/>
  <c r="GN55" i="42" s="1"/>
  <c r="HC3" i="42"/>
  <c r="N7" i="42"/>
  <c r="H21" i="42"/>
  <c r="BG165" i="42"/>
  <c r="BH48" i="42"/>
  <c r="FP48" i="42"/>
  <c r="IH48" i="42"/>
  <c r="FK165" i="42"/>
  <c r="FO49" i="42"/>
  <c r="IG49" i="42"/>
  <c r="JF49" i="42" s="1"/>
  <c r="CD53" i="42"/>
  <c r="BH53" i="42"/>
  <c r="N150" i="42"/>
  <c r="O150" i="42" s="1"/>
  <c r="N147" i="42"/>
  <c r="O147" i="42" s="1"/>
  <c r="N134" i="42"/>
  <c r="O134" i="42" s="1"/>
  <c r="N118" i="42"/>
  <c r="O118" i="42" s="1"/>
  <c r="N119" i="42"/>
  <c r="O119" i="42" s="1"/>
  <c r="N106" i="42"/>
  <c r="O106" i="42" s="1"/>
  <c r="N109" i="42"/>
  <c r="O109" i="42" s="1"/>
  <c r="N93" i="42"/>
  <c r="O93" i="42" s="1"/>
  <c r="N85" i="42"/>
  <c r="O85" i="42" s="1"/>
  <c r="N88" i="42"/>
  <c r="O88" i="42" s="1"/>
  <c r="N86" i="42"/>
  <c r="O86" i="42" s="1"/>
  <c r="N57" i="42"/>
  <c r="O57" i="42" s="1"/>
  <c r="N67" i="42"/>
  <c r="O67" i="42" s="1"/>
  <c r="GM152" i="42"/>
  <c r="GN152" i="42" s="1"/>
  <c r="GM149" i="42"/>
  <c r="GN149" i="42" s="1"/>
  <c r="GM144" i="42"/>
  <c r="GN144" i="42" s="1"/>
  <c r="GM135" i="42"/>
  <c r="GN135" i="42" s="1"/>
  <c r="GM123" i="42"/>
  <c r="GN123" i="42" s="1"/>
  <c r="GM121" i="42"/>
  <c r="GN121" i="42" s="1"/>
  <c r="GM107" i="42"/>
  <c r="GN107" i="42" s="1"/>
  <c r="GM105" i="42"/>
  <c r="GN105" i="42" s="1"/>
  <c r="GM74" i="42"/>
  <c r="GN74" i="42" s="1"/>
  <c r="GM70" i="42"/>
  <c r="GN70" i="42" s="1"/>
  <c r="F14" i="42"/>
  <c r="GM64" i="42"/>
  <c r="GN64" i="42" s="1"/>
  <c r="IA3" i="42"/>
  <c r="AC7" i="42"/>
  <c r="BH49" i="42"/>
  <c r="BH50" i="42"/>
  <c r="F38" i="42"/>
  <c r="GC4" i="42"/>
  <c r="GE4" i="42" s="1"/>
  <c r="H22" i="42"/>
  <c r="F39" i="42"/>
  <c r="F43" i="42"/>
  <c r="ET49" i="42"/>
  <c r="IH50" i="42"/>
  <c r="DW56" i="42"/>
  <c r="FP67" i="42"/>
  <c r="DV155" i="42"/>
  <c r="DV165" i="42" s="1"/>
  <c r="HI49" i="42"/>
  <c r="HJ49" i="42" s="1"/>
  <c r="F23" i="42"/>
  <c r="F36" i="42"/>
  <c r="F40" i="42"/>
  <c r="BH57" i="42"/>
  <c r="ET57" i="42"/>
  <c r="F25" i="42"/>
  <c r="F31" i="42"/>
  <c r="AH165" i="42"/>
  <c r="GL48" i="42"/>
  <c r="DW52" i="42"/>
  <c r="IH52" i="42"/>
  <c r="BH55" i="42"/>
  <c r="GL63" i="42"/>
  <c r="GL65" i="42"/>
  <c r="IH68" i="42"/>
  <c r="HJ79" i="42"/>
  <c r="IH79" i="42"/>
  <c r="GL58" i="42"/>
  <c r="ET60" i="42"/>
  <c r="GL60" i="42"/>
  <c r="IH64" i="42"/>
  <c r="II64" i="42" s="1"/>
  <c r="IH76" i="42"/>
  <c r="HJ76" i="42"/>
  <c r="FP81" i="42"/>
  <c r="GL81" i="42"/>
  <c r="DA165" i="42"/>
  <c r="ET48" i="42"/>
  <c r="HF165" i="42"/>
  <c r="IF165" i="42"/>
  <c r="BH58" i="42"/>
  <c r="CD67" i="42"/>
  <c r="BH67" i="42"/>
  <c r="IH71" i="42"/>
  <c r="HJ71" i="42"/>
  <c r="BH64" i="42"/>
  <c r="FP69" i="42"/>
  <c r="ET59" i="42"/>
  <c r="GL61" i="42"/>
  <c r="BH75" i="42"/>
  <c r="AI75" i="42"/>
  <c r="AJ75" i="42" s="1"/>
  <c r="GL50" i="42"/>
  <c r="DS165" i="42"/>
  <c r="IG59" i="42"/>
  <c r="JF59" i="42" s="1"/>
  <c r="BH61" i="42"/>
  <c r="ET61" i="42"/>
  <c r="GL62" i="42"/>
  <c r="DX83" i="42"/>
  <c r="ET83" i="42"/>
  <c r="BH66" i="42"/>
  <c r="ET66" i="42"/>
  <c r="DX70" i="42"/>
  <c r="ET70" i="42"/>
  <c r="CD79" i="42"/>
  <c r="BH79" i="42"/>
  <c r="GL90" i="42"/>
  <c r="FP90" i="42"/>
  <c r="BH76" i="42"/>
  <c r="GL87" i="42"/>
  <c r="FP87" i="42"/>
  <c r="FP78" i="42"/>
  <c r="BH77" i="42"/>
  <c r="ET77" i="42"/>
  <c r="CD78" i="42"/>
  <c r="GL82" i="42"/>
  <c r="GL71" i="42"/>
  <c r="ET74" i="42"/>
  <c r="GL79" i="42"/>
  <c r="ET69" i="42"/>
  <c r="BH71" i="42"/>
  <c r="ET71" i="42"/>
  <c r="GL72" i="42"/>
  <c r="DX79" i="42"/>
  <c r="CD80" i="42"/>
  <c r="BH80" i="42"/>
  <c r="ET84" i="42"/>
  <c r="GL84" i="42"/>
  <c r="IH91" i="42"/>
  <c r="BH81" i="42"/>
  <c r="AI97" i="42"/>
  <c r="BH97" i="42"/>
  <c r="IH92" i="42"/>
  <c r="ET93" i="42"/>
  <c r="DX93" i="42"/>
  <c r="BH96" i="42"/>
  <c r="CD96" i="42"/>
  <c r="ET88" i="42"/>
  <c r="DX88" i="42"/>
  <c r="GL97" i="42"/>
  <c r="FP97" i="42"/>
  <c r="CD101" i="42"/>
  <c r="BH101" i="42"/>
  <c r="BH85" i="42"/>
  <c r="CD87" i="42"/>
  <c r="BH87" i="42"/>
  <c r="FP93" i="42"/>
  <c r="GL93" i="42"/>
  <c r="BH118" i="42"/>
  <c r="CD118" i="42"/>
  <c r="BH98" i="42"/>
  <c r="AI109" i="42"/>
  <c r="BH109" i="42"/>
  <c r="CD90" i="42"/>
  <c r="BH95" i="42"/>
  <c r="AI91" i="42"/>
  <c r="AJ91" i="42" s="1"/>
  <c r="BH92" i="42"/>
  <c r="IH96" i="42"/>
  <c r="CD105" i="42"/>
  <c r="BH105" i="42"/>
  <c r="BH116" i="42"/>
  <c r="CD116" i="42"/>
  <c r="BH93" i="42"/>
  <c r="IH93" i="42"/>
  <c r="IH98" i="42"/>
  <c r="ET109" i="42"/>
  <c r="DX109" i="42"/>
  <c r="ET101" i="42"/>
  <c r="GL102" i="42"/>
  <c r="ET105" i="42"/>
  <c r="BH108" i="42"/>
  <c r="GL110" i="42"/>
  <c r="ET107" i="42"/>
  <c r="ET103" i="42"/>
  <c r="FP116" i="42"/>
  <c r="GL116" i="42"/>
  <c r="BH104" i="42"/>
  <c r="CD115" i="42"/>
  <c r="BH115" i="42"/>
  <c r="GL96" i="42"/>
  <c r="GL98" i="42"/>
  <c r="ET104" i="42"/>
  <c r="GL104" i="42"/>
  <c r="BH110" i="42"/>
  <c r="ET110" i="42"/>
  <c r="CD112" i="42"/>
  <c r="BH112" i="42"/>
  <c r="DX113" i="42"/>
  <c r="ET113" i="42"/>
  <c r="GL119" i="42"/>
  <c r="AI125" i="42"/>
  <c r="BH125" i="42"/>
  <c r="GL111" i="42"/>
  <c r="BH122" i="42"/>
  <c r="BH111" i="42"/>
  <c r="IH113" i="42"/>
  <c r="FP124" i="42"/>
  <c r="GL124" i="42"/>
  <c r="GM124" i="42" s="1"/>
  <c r="FP125" i="42"/>
  <c r="FQ125" i="42" s="1"/>
  <c r="GL125" i="42"/>
  <c r="BH113" i="42"/>
  <c r="DX119" i="42"/>
  <c r="ET119" i="42"/>
  <c r="BH123" i="42"/>
  <c r="ET123" i="42"/>
  <c r="ET125" i="42"/>
  <c r="FP129" i="42"/>
  <c r="BH129" i="42"/>
  <c r="FP130" i="42"/>
  <c r="GL130" i="42"/>
  <c r="AI135" i="42"/>
  <c r="BH135" i="42"/>
  <c r="BH120" i="42"/>
  <c r="IH121" i="42"/>
  <c r="GL126" i="42"/>
  <c r="BH119" i="42"/>
  <c r="GL128" i="42"/>
  <c r="FP141" i="42"/>
  <c r="GL141" i="42"/>
  <c r="AK139" i="42"/>
  <c r="DX133" i="42"/>
  <c r="ET133" i="42"/>
  <c r="IH135" i="42"/>
  <c r="IH137" i="42"/>
  <c r="HJ137" i="42"/>
  <c r="CD133" i="42"/>
  <c r="BH133" i="42"/>
  <c r="CD134" i="42"/>
  <c r="BH134" i="42"/>
  <c r="IH131" i="42"/>
  <c r="FP138" i="42"/>
  <c r="GL138" i="42"/>
  <c r="AK148" i="42"/>
  <c r="GL134" i="42"/>
  <c r="BH140" i="42"/>
  <c r="AI140" i="42"/>
  <c r="AJ140" i="42" s="1"/>
  <c r="CD145" i="42"/>
  <c r="BH145" i="42"/>
  <c r="HJ140" i="42"/>
  <c r="AI149" i="42"/>
  <c r="AJ149" i="42" s="1"/>
  <c r="BH149" i="42"/>
  <c r="ET141" i="42"/>
  <c r="ET147" i="42"/>
  <c r="ET140" i="42"/>
  <c r="BH141" i="42"/>
  <c r="GL142" i="42"/>
  <c r="GM142" i="42" s="1"/>
  <c r="HJ145" i="42"/>
  <c r="CD142" i="42"/>
  <c r="GL145" i="42"/>
  <c r="DX161" i="42"/>
  <c r="ET161" i="42"/>
  <c r="ET145" i="42"/>
  <c r="GL146" i="42"/>
  <c r="ET150" i="42"/>
  <c r="BH152" i="42"/>
  <c r="DX155" i="42"/>
  <c r="DX160" i="42"/>
  <c r="ET153" i="42"/>
  <c r="DX157" i="42"/>
  <c r="GL151" i="42"/>
  <c r="GL156" i="42"/>
  <c r="GM156" i="42" s="1"/>
  <c r="BH151" i="42"/>
  <c r="ET151" i="42"/>
  <c r="FP160" i="42"/>
  <c r="FP159" i="42"/>
  <c r="GL159" i="42"/>
  <c r="HJ161" i="42"/>
  <c r="ET154" i="42"/>
  <c r="IH162" i="42"/>
  <c r="GL164" i="42"/>
  <c r="GM164" i="42" s="1"/>
  <c r="GL158" i="42"/>
  <c r="EQ182" i="53" l="1"/>
  <c r="FO183" i="53" s="1"/>
  <c r="FO49" i="53"/>
  <c r="N53" i="42"/>
  <c r="O53" i="42" s="1"/>
  <c r="N62" i="42"/>
  <c r="O62" i="42" s="1"/>
  <c r="N58" i="42"/>
  <c r="O58" i="42" s="1"/>
  <c r="N65" i="42"/>
  <c r="O65" i="42" s="1"/>
  <c r="N96" i="42"/>
  <c r="O96" i="42" s="1"/>
  <c r="N87" i="42"/>
  <c r="O87" i="42" s="1"/>
  <c r="N107" i="42"/>
  <c r="O107" i="42" s="1"/>
  <c r="N116" i="42"/>
  <c r="O116" i="42" s="1"/>
  <c r="P116" i="42" s="1"/>
  <c r="Q116" i="42" s="1"/>
  <c r="N111" i="42"/>
  <c r="O111" i="42" s="1"/>
  <c r="N120" i="42"/>
  <c r="O120" i="42" s="1"/>
  <c r="N131" i="42"/>
  <c r="O131" i="42" s="1"/>
  <c r="N138" i="42"/>
  <c r="O138" i="42" s="1"/>
  <c r="N139" i="42"/>
  <c r="O139" i="42" s="1"/>
  <c r="N152" i="42"/>
  <c r="O152" i="42" s="1"/>
  <c r="F6" i="42"/>
  <c r="N49" i="42"/>
  <c r="N63" i="42"/>
  <c r="O63" i="42" s="1"/>
  <c r="N73" i="42"/>
  <c r="O73" i="42" s="1"/>
  <c r="N77" i="42"/>
  <c r="O77" i="42" s="1"/>
  <c r="N78" i="42"/>
  <c r="O78" i="42" s="1"/>
  <c r="P78" i="42" s="1"/>
  <c r="Q78" i="42" s="1"/>
  <c r="N89" i="42"/>
  <c r="O89" i="42" s="1"/>
  <c r="N115" i="42"/>
  <c r="O115" i="42" s="1"/>
  <c r="N102" i="42"/>
  <c r="O102" i="42" s="1"/>
  <c r="N112" i="42"/>
  <c r="O112" i="42" s="1"/>
  <c r="N126" i="42"/>
  <c r="O126" i="42" s="1"/>
  <c r="N135" i="42"/>
  <c r="O135" i="42" s="1"/>
  <c r="N140" i="42"/>
  <c r="O140" i="42" s="1"/>
  <c r="N145" i="42"/>
  <c r="O145" i="42" s="1"/>
  <c r="N166" i="42"/>
  <c r="N99" i="42"/>
  <c r="O99" i="42" s="1"/>
  <c r="N55" i="42"/>
  <c r="O55" i="42" s="1"/>
  <c r="N52" i="42"/>
  <c r="O52" i="42" s="1"/>
  <c r="N59" i="42"/>
  <c r="O59" i="42" s="1"/>
  <c r="N75" i="42"/>
  <c r="O75" i="42" s="1"/>
  <c r="N82" i="42"/>
  <c r="O82" i="42" s="1"/>
  <c r="N95" i="42"/>
  <c r="O95" i="42" s="1"/>
  <c r="N103" i="42"/>
  <c r="O103" i="42" s="1"/>
  <c r="P103" i="42" s="1"/>
  <c r="Q103" i="42" s="1"/>
  <c r="N110" i="42"/>
  <c r="O110" i="42" s="1"/>
  <c r="N129" i="42"/>
  <c r="O129" i="42" s="1"/>
  <c r="N127" i="42"/>
  <c r="O127" i="42" s="1"/>
  <c r="N128" i="42"/>
  <c r="O128" i="42" s="1"/>
  <c r="N151" i="42"/>
  <c r="O151" i="42" s="1"/>
  <c r="N51" i="42"/>
  <c r="O51" i="42" s="1"/>
  <c r="N56" i="42"/>
  <c r="O56" i="42" s="1"/>
  <c r="N66" i="42"/>
  <c r="O66" i="42" s="1"/>
  <c r="P66" i="42" s="1"/>
  <c r="N80" i="42"/>
  <c r="O80" i="42" s="1"/>
  <c r="N79" i="42"/>
  <c r="O79" i="42" s="1"/>
  <c r="N98" i="42"/>
  <c r="O98" i="42" s="1"/>
  <c r="N108" i="42"/>
  <c r="O108" i="42" s="1"/>
  <c r="N90" i="42"/>
  <c r="O90" i="42" s="1"/>
  <c r="N113" i="42"/>
  <c r="O113" i="42" s="1"/>
  <c r="N114" i="42"/>
  <c r="O114" i="42" s="1"/>
  <c r="N137" i="42"/>
  <c r="O137" i="42" s="1"/>
  <c r="P137" i="42" s="1"/>
  <c r="Q137" i="42" s="1"/>
  <c r="N136" i="42"/>
  <c r="O136" i="42" s="1"/>
  <c r="N149" i="42"/>
  <c r="O149" i="42" s="1"/>
  <c r="N60" i="42"/>
  <c r="O60" i="42" s="1"/>
  <c r="N68" i="42"/>
  <c r="O68" i="42" s="1"/>
  <c r="N69" i="42"/>
  <c r="O69" i="42" s="1"/>
  <c r="N83" i="42"/>
  <c r="O83" i="42" s="1"/>
  <c r="N92" i="42"/>
  <c r="O92" i="42" s="1"/>
  <c r="P92" i="42" s="1"/>
  <c r="Q92" i="42" s="1"/>
  <c r="N100" i="42"/>
  <c r="O100" i="42" s="1"/>
  <c r="N94" i="42"/>
  <c r="O94" i="42" s="1"/>
  <c r="N124" i="42"/>
  <c r="O124" i="42" s="1"/>
  <c r="N121" i="42"/>
  <c r="O121" i="42" s="1"/>
  <c r="N132" i="42"/>
  <c r="O132" i="42" s="1"/>
  <c r="N141" i="42"/>
  <c r="O141" i="42" s="1"/>
  <c r="N144" i="42"/>
  <c r="O144" i="42" s="1"/>
  <c r="N54" i="42"/>
  <c r="O54" i="42" s="1"/>
  <c r="N50" i="42"/>
  <c r="O50" i="42" s="1"/>
  <c r="N64" i="42"/>
  <c r="O64" i="42" s="1"/>
  <c r="P64" i="42" s="1"/>
  <c r="Q64" i="42" s="1"/>
  <c r="N72" i="42"/>
  <c r="O72" i="42" s="1"/>
  <c r="N70" i="42"/>
  <c r="O70" i="42" s="1"/>
  <c r="N81" i="42"/>
  <c r="O81" i="42" s="1"/>
  <c r="N97" i="42"/>
  <c r="O97" i="42" s="1"/>
  <c r="N101" i="42"/>
  <c r="O101" i="42" s="1"/>
  <c r="N104" i="42"/>
  <c r="O104" i="42" s="1"/>
  <c r="N123" i="42"/>
  <c r="O123" i="42" s="1"/>
  <c r="N122" i="42"/>
  <c r="O122" i="42" s="1"/>
  <c r="P122" i="42" s="1"/>
  <c r="N143" i="42"/>
  <c r="O143" i="42" s="1"/>
  <c r="N142" i="42"/>
  <c r="O142" i="42" s="1"/>
  <c r="N148" i="42"/>
  <c r="O148" i="42" s="1"/>
  <c r="N61" i="42"/>
  <c r="O61" i="42" s="1"/>
  <c r="N71" i="42"/>
  <c r="O71" i="42" s="1"/>
  <c r="N76" i="42"/>
  <c r="O76" i="42" s="1"/>
  <c r="N74" i="42"/>
  <c r="O74" i="42" s="1"/>
  <c r="P74" i="42" s="1"/>
  <c r="Q74" i="42" s="1"/>
  <c r="N84" i="42"/>
  <c r="O84" i="42" s="1"/>
  <c r="N91" i="42"/>
  <c r="O91" i="42" s="1"/>
  <c r="N105" i="42"/>
  <c r="O105" i="42" s="1"/>
  <c r="N117" i="42"/>
  <c r="O117" i="42" s="1"/>
  <c r="N125" i="42"/>
  <c r="O125" i="42" s="1"/>
  <c r="N130" i="42"/>
  <c r="O130" i="42" s="1"/>
  <c r="N133" i="42"/>
  <c r="O133" i="42" s="1"/>
  <c r="N146" i="42"/>
  <c r="O146" i="42" s="1"/>
  <c r="N153" i="42"/>
  <c r="O153" i="42" s="1"/>
  <c r="GM84" i="42"/>
  <c r="GM52" i="42"/>
  <c r="GM78" i="42"/>
  <c r="GN78" i="42" s="1"/>
  <c r="GM109" i="42"/>
  <c r="GN109" i="42" s="1"/>
  <c r="GM132" i="42"/>
  <c r="GN132" i="42" s="1"/>
  <c r="GM136" i="42"/>
  <c r="GN136" i="42" s="1"/>
  <c r="GO136" i="42" s="1"/>
  <c r="GQ136" i="42" s="1"/>
  <c r="GM153" i="42"/>
  <c r="GN153" i="42" s="1"/>
  <c r="FQ60" i="42"/>
  <c r="FR60" i="42" s="1"/>
  <c r="FS60" i="42" s="1"/>
  <c r="FU60" i="42" s="1"/>
  <c r="FW60" i="42" s="1"/>
  <c r="FQ80" i="42"/>
  <c r="FR80" i="42" s="1"/>
  <c r="FS80" i="42" s="1"/>
  <c r="FU80" i="42" s="1"/>
  <c r="FW80" i="42" s="1"/>
  <c r="FQ117" i="42"/>
  <c r="FR117" i="42" s="1"/>
  <c r="FS117" i="42" s="1"/>
  <c r="FU117" i="42" s="1"/>
  <c r="FW117" i="42" s="1"/>
  <c r="FQ122" i="42"/>
  <c r="FR122" i="42" s="1"/>
  <c r="FS122" i="42" s="1"/>
  <c r="FU122" i="42" s="1"/>
  <c r="FW122" i="42" s="1"/>
  <c r="FQ148" i="42"/>
  <c r="FR148" i="42" s="1"/>
  <c r="FS148" i="42" s="1"/>
  <c r="FU148" i="42" s="1"/>
  <c r="FW148" i="42" s="1"/>
  <c r="FQ105" i="42"/>
  <c r="FR105" i="42" s="1"/>
  <c r="FS105" i="42" s="1"/>
  <c r="FU105" i="42" s="1"/>
  <c r="FW105" i="42" s="1"/>
  <c r="GM96" i="42"/>
  <c r="GN96" i="42" s="1"/>
  <c r="GM79" i="42"/>
  <c r="FQ87" i="42"/>
  <c r="FQ69" i="42"/>
  <c r="GM66" i="42"/>
  <c r="GN66" i="42" s="1"/>
  <c r="GM83" i="42"/>
  <c r="GN83" i="42" s="1"/>
  <c r="GM103" i="42"/>
  <c r="GN103" i="42" s="1"/>
  <c r="GM129" i="42"/>
  <c r="GN129" i="42" s="1"/>
  <c r="GM137" i="42"/>
  <c r="GN137" i="42" s="1"/>
  <c r="GO137" i="42" s="1"/>
  <c r="GQ137" i="42" s="1"/>
  <c r="GM163" i="42"/>
  <c r="GN163" i="42" s="1"/>
  <c r="FQ61" i="42"/>
  <c r="FR61" i="42" s="1"/>
  <c r="FS61" i="42" s="1"/>
  <c r="FU61" i="42" s="1"/>
  <c r="FW61" i="42" s="1"/>
  <c r="FQ96" i="42"/>
  <c r="FR96" i="42" s="1"/>
  <c r="FS96" i="42" s="1"/>
  <c r="FU96" i="42" s="1"/>
  <c r="FW96" i="42" s="1"/>
  <c r="FQ100" i="42"/>
  <c r="FR100" i="42" s="1"/>
  <c r="FS100" i="42" s="1"/>
  <c r="FU100" i="42" s="1"/>
  <c r="FW100" i="42" s="1"/>
  <c r="FQ110" i="42"/>
  <c r="FR110" i="42" s="1"/>
  <c r="FS110" i="42" s="1"/>
  <c r="FU110" i="42" s="1"/>
  <c r="FW110" i="42" s="1"/>
  <c r="FQ144" i="42"/>
  <c r="FR144" i="42" s="1"/>
  <c r="FS144" i="42" s="1"/>
  <c r="FU144" i="42" s="1"/>
  <c r="FW144" i="42" s="1"/>
  <c r="FQ143" i="42"/>
  <c r="FR143" i="42" s="1"/>
  <c r="FS143" i="42" s="1"/>
  <c r="FU143" i="42" s="1"/>
  <c r="FW143" i="42" s="1"/>
  <c r="FQ97" i="42"/>
  <c r="FR97" i="42" s="1"/>
  <c r="FS97" i="42" s="1"/>
  <c r="FU97" i="42" s="1"/>
  <c r="FW97" i="42" s="1"/>
  <c r="GM87" i="42"/>
  <c r="GM73" i="42"/>
  <c r="GN73" i="42" s="1"/>
  <c r="GM100" i="42"/>
  <c r="GN100" i="42" s="1"/>
  <c r="GM113" i="42"/>
  <c r="GN113" i="42" s="1"/>
  <c r="GM131" i="42"/>
  <c r="GN131" i="42" s="1"/>
  <c r="GM150" i="42"/>
  <c r="GN150" i="42" s="1"/>
  <c r="GM162" i="42"/>
  <c r="GN162" i="42" s="1"/>
  <c r="FQ72" i="42"/>
  <c r="FR72" i="42" s="1"/>
  <c r="FS72" i="42" s="1"/>
  <c r="FU72" i="42" s="1"/>
  <c r="FW72" i="42" s="1"/>
  <c r="FQ79" i="42"/>
  <c r="FR79" i="42" s="1"/>
  <c r="FS79" i="42" s="1"/>
  <c r="FU79" i="42" s="1"/>
  <c r="FW79" i="42" s="1"/>
  <c r="FQ89" i="42"/>
  <c r="FR89" i="42" s="1"/>
  <c r="FS89" i="42" s="1"/>
  <c r="FU89" i="42" s="1"/>
  <c r="FW89" i="42" s="1"/>
  <c r="FQ126" i="42"/>
  <c r="FR126" i="42" s="1"/>
  <c r="FS126" i="42" s="1"/>
  <c r="FU126" i="42" s="1"/>
  <c r="FW126" i="42" s="1"/>
  <c r="FQ150" i="42"/>
  <c r="FR150" i="42" s="1"/>
  <c r="FS150" i="42" s="1"/>
  <c r="FU150" i="42" s="1"/>
  <c r="FW150" i="42" s="1"/>
  <c r="FQ141" i="42"/>
  <c r="GM93" i="42"/>
  <c r="GM77" i="42"/>
  <c r="GN77" i="42" s="1"/>
  <c r="GM94" i="42"/>
  <c r="GN94" i="42" s="1"/>
  <c r="GO94" i="42" s="1"/>
  <c r="GQ94" i="42" s="1"/>
  <c r="GM106" i="42"/>
  <c r="GN106" i="42" s="1"/>
  <c r="GM133" i="42"/>
  <c r="GN133" i="42" s="1"/>
  <c r="GM139" i="42"/>
  <c r="GN139" i="42" s="1"/>
  <c r="GM160" i="42"/>
  <c r="GN160" i="42" s="1"/>
  <c r="F13" i="42"/>
  <c r="FQ85" i="42"/>
  <c r="FR85" i="42" s="1"/>
  <c r="FS85" i="42" s="1"/>
  <c r="FU85" i="42" s="1"/>
  <c r="FW85" i="42" s="1"/>
  <c r="FQ84" i="42"/>
  <c r="FR84" i="42" s="1"/>
  <c r="FS84" i="42" s="1"/>
  <c r="FU84" i="42" s="1"/>
  <c r="FW84" i="42" s="1"/>
  <c r="FQ101" i="42"/>
  <c r="FR101" i="42" s="1"/>
  <c r="FS101" i="42" s="1"/>
  <c r="FU101" i="42" s="1"/>
  <c r="FW101" i="42" s="1"/>
  <c r="FQ128" i="42"/>
  <c r="FR128" i="42" s="1"/>
  <c r="FS128" i="42" s="1"/>
  <c r="FU128" i="42" s="1"/>
  <c r="FW128" i="42" s="1"/>
  <c r="FQ151" i="42"/>
  <c r="FR151" i="42" s="1"/>
  <c r="FS151" i="42" s="1"/>
  <c r="FU151" i="42" s="1"/>
  <c r="FW151" i="42" s="1"/>
  <c r="GM138" i="42"/>
  <c r="GM128" i="42"/>
  <c r="GM82" i="42"/>
  <c r="FQ90" i="42"/>
  <c r="GM81" i="42"/>
  <c r="GM86" i="42"/>
  <c r="GN86" i="42" s="1"/>
  <c r="GM99" i="42"/>
  <c r="GN99" i="42" s="1"/>
  <c r="GM115" i="42"/>
  <c r="GN115" i="42" s="1"/>
  <c r="GM127" i="42"/>
  <c r="GN127" i="42" s="1"/>
  <c r="GM140" i="42"/>
  <c r="GN140" i="42" s="1"/>
  <c r="GM161" i="42"/>
  <c r="GN161" i="42" s="1"/>
  <c r="GM51" i="42"/>
  <c r="GN51" i="42" s="1"/>
  <c r="FQ55" i="42"/>
  <c r="FR55" i="42" s="1"/>
  <c r="FS55" i="42" s="1"/>
  <c r="FU55" i="42" s="1"/>
  <c r="FW55" i="42" s="1"/>
  <c r="FQ68" i="42"/>
  <c r="FR68" i="42" s="1"/>
  <c r="FS68" i="42" s="1"/>
  <c r="FU68" i="42" s="1"/>
  <c r="FW68" i="42" s="1"/>
  <c r="FQ92" i="42"/>
  <c r="FR92" i="42" s="1"/>
  <c r="FS92" i="42" s="1"/>
  <c r="FU92" i="42" s="1"/>
  <c r="FW92" i="42" s="1"/>
  <c r="FQ108" i="42"/>
  <c r="FR108" i="42" s="1"/>
  <c r="FS108" i="42" s="1"/>
  <c r="FU108" i="42" s="1"/>
  <c r="FW108" i="42" s="1"/>
  <c r="FQ120" i="42"/>
  <c r="FR120" i="42" s="1"/>
  <c r="FS120" i="42" s="1"/>
  <c r="FU120" i="42" s="1"/>
  <c r="FW120" i="42" s="1"/>
  <c r="FQ156" i="42"/>
  <c r="FR156" i="42" s="1"/>
  <c r="FS156" i="42" s="1"/>
  <c r="FU156" i="42" s="1"/>
  <c r="FW156" i="42" s="1"/>
  <c r="GM158" i="42"/>
  <c r="GM125" i="42"/>
  <c r="GM116" i="42"/>
  <c r="GM90" i="42"/>
  <c r="GN90" i="42" s="1"/>
  <c r="FQ81" i="42"/>
  <c r="GM48" i="42"/>
  <c r="GM69" i="42"/>
  <c r="GN69" i="42" s="1"/>
  <c r="GM75" i="42"/>
  <c r="GN75" i="42" s="1"/>
  <c r="GM95" i="42"/>
  <c r="GN95" i="42" s="1"/>
  <c r="GM118" i="42"/>
  <c r="GN118" i="42" s="1"/>
  <c r="GM147" i="42"/>
  <c r="GN147" i="42" s="1"/>
  <c r="GM143" i="42"/>
  <c r="GN143" i="42" s="1"/>
  <c r="GO143" i="42" s="1"/>
  <c r="GQ143" i="42" s="1"/>
  <c r="FQ62" i="42"/>
  <c r="FR62" i="42" s="1"/>
  <c r="FS62" i="42" s="1"/>
  <c r="FU62" i="42" s="1"/>
  <c r="FW62" i="42" s="1"/>
  <c r="FQ76" i="42"/>
  <c r="FR76" i="42" s="1"/>
  <c r="FS76" i="42" s="1"/>
  <c r="FU76" i="42" s="1"/>
  <c r="FW76" i="42" s="1"/>
  <c r="FQ99" i="42"/>
  <c r="FR99" i="42" s="1"/>
  <c r="FS99" i="42" s="1"/>
  <c r="FU99" i="42" s="1"/>
  <c r="FW99" i="42" s="1"/>
  <c r="FQ91" i="42"/>
  <c r="FR91" i="42" s="1"/>
  <c r="FS91" i="42" s="1"/>
  <c r="FU91" i="42" s="1"/>
  <c r="FW91" i="42" s="1"/>
  <c r="FQ134" i="42"/>
  <c r="FR134" i="42" s="1"/>
  <c r="FS134" i="42" s="1"/>
  <c r="FU134" i="42" s="1"/>
  <c r="FW134" i="42" s="1"/>
  <c r="FQ157" i="42"/>
  <c r="FR157" i="42" s="1"/>
  <c r="FS157" i="42" s="1"/>
  <c r="FU157" i="42" s="1"/>
  <c r="FW157" i="42" s="1"/>
  <c r="FQ74" i="42"/>
  <c r="FR74" i="42" s="1"/>
  <c r="FS74" i="42" s="1"/>
  <c r="FU74" i="42" s="1"/>
  <c r="FW74" i="42" s="1"/>
  <c r="GM101" i="42"/>
  <c r="GN101" i="42" s="1"/>
  <c r="GO101" i="42" s="1"/>
  <c r="GQ101" i="42" s="1"/>
  <c r="FQ66" i="42"/>
  <c r="FQ107" i="42"/>
  <c r="FR107" i="42" s="1"/>
  <c r="FS107" i="42" s="1"/>
  <c r="FU107" i="42" s="1"/>
  <c r="FW107" i="42" s="1"/>
  <c r="FQ95" i="42"/>
  <c r="FR95" i="42" s="1"/>
  <c r="FS95" i="42" s="1"/>
  <c r="FU95" i="42" s="1"/>
  <c r="FW95" i="42" s="1"/>
  <c r="FQ149" i="42"/>
  <c r="FR149" i="42" s="1"/>
  <c r="FS149" i="42" s="1"/>
  <c r="FU149" i="42" s="1"/>
  <c r="FW149" i="42" s="1"/>
  <c r="GM89" i="42"/>
  <c r="GN89" i="42" s="1"/>
  <c r="FQ161" i="42"/>
  <c r="FR161" i="42" s="1"/>
  <c r="FS161" i="42" s="1"/>
  <c r="FU161" i="42" s="1"/>
  <c r="FW161" i="42" s="1"/>
  <c r="II138" i="42"/>
  <c r="IJ138" i="42" s="1"/>
  <c r="JP166" i="42"/>
  <c r="FQ52" i="42"/>
  <c r="GM88" i="42"/>
  <c r="GN88" i="42" s="1"/>
  <c r="F17" i="42"/>
  <c r="JG49" i="42"/>
  <c r="JG57" i="42"/>
  <c r="JH57" i="42" s="1"/>
  <c r="JG65" i="42"/>
  <c r="JH65" i="42" s="1"/>
  <c r="JG73" i="42"/>
  <c r="JH73" i="42" s="1"/>
  <c r="JG81" i="42"/>
  <c r="JH81" i="42" s="1"/>
  <c r="JG89" i="42"/>
  <c r="JH89" i="42" s="1"/>
  <c r="JG97" i="42"/>
  <c r="JH97" i="42" s="1"/>
  <c r="JG105" i="42"/>
  <c r="JH105" i="42" s="1"/>
  <c r="JG113" i="42"/>
  <c r="JH113" i="42" s="1"/>
  <c r="JG121" i="42"/>
  <c r="JH121" i="42" s="1"/>
  <c r="JG129" i="42"/>
  <c r="JH129" i="42" s="1"/>
  <c r="JG137" i="42"/>
  <c r="JH137" i="42" s="1"/>
  <c r="JG145" i="42"/>
  <c r="JH145" i="42" s="1"/>
  <c r="JG153" i="42"/>
  <c r="JH153" i="42" s="1"/>
  <c r="JG161" i="42"/>
  <c r="JH161" i="42" s="1"/>
  <c r="JG50" i="42"/>
  <c r="JH50" i="42" s="1"/>
  <c r="JG58" i="42"/>
  <c r="JH58" i="42" s="1"/>
  <c r="JG66" i="42"/>
  <c r="JH66" i="42" s="1"/>
  <c r="JG74" i="42"/>
  <c r="JH74" i="42" s="1"/>
  <c r="JG82" i="42"/>
  <c r="JH82" i="42" s="1"/>
  <c r="JG90" i="42"/>
  <c r="JH90" i="42" s="1"/>
  <c r="JG98" i="42"/>
  <c r="JH98" i="42" s="1"/>
  <c r="JG106" i="42"/>
  <c r="JH106" i="42" s="1"/>
  <c r="JG114" i="42"/>
  <c r="JH114" i="42" s="1"/>
  <c r="JG122" i="42"/>
  <c r="JH122" i="42" s="1"/>
  <c r="JG130" i="42"/>
  <c r="JH130" i="42" s="1"/>
  <c r="JG138" i="42"/>
  <c r="JH138" i="42" s="1"/>
  <c r="JG146" i="42"/>
  <c r="JH146" i="42" s="1"/>
  <c r="JG154" i="42"/>
  <c r="JH154" i="42" s="1"/>
  <c r="JG162" i="42"/>
  <c r="JH162" i="42" s="1"/>
  <c r="JG51" i="42"/>
  <c r="JH51" i="42" s="1"/>
  <c r="JG59" i="42"/>
  <c r="JH59" i="42" s="1"/>
  <c r="JG67" i="42"/>
  <c r="JG75" i="42"/>
  <c r="JH75" i="42" s="1"/>
  <c r="JG83" i="42"/>
  <c r="JH83" i="42" s="1"/>
  <c r="JG91" i="42"/>
  <c r="JH91" i="42" s="1"/>
  <c r="JG99" i="42"/>
  <c r="JH99" i="42" s="1"/>
  <c r="JG107" i="42"/>
  <c r="JH107" i="42" s="1"/>
  <c r="JG115" i="42"/>
  <c r="JH115" i="42" s="1"/>
  <c r="JG123" i="42"/>
  <c r="JH123" i="42" s="1"/>
  <c r="JG131" i="42"/>
  <c r="JH131" i="42" s="1"/>
  <c r="JG139" i="42"/>
  <c r="JH139" i="42" s="1"/>
  <c r="JG147" i="42"/>
  <c r="JH147" i="42" s="1"/>
  <c r="JG155" i="42"/>
  <c r="JH155" i="42" s="1"/>
  <c r="JG163" i="42"/>
  <c r="JH163" i="42" s="1"/>
  <c r="JG52" i="42"/>
  <c r="JH52" i="42" s="1"/>
  <c r="JG60" i="42"/>
  <c r="JH60" i="42" s="1"/>
  <c r="JG68" i="42"/>
  <c r="JH68" i="42" s="1"/>
  <c r="JG76" i="42"/>
  <c r="JH76" i="42" s="1"/>
  <c r="JG84" i="42"/>
  <c r="JH84" i="42" s="1"/>
  <c r="JG92" i="42"/>
  <c r="JH92" i="42" s="1"/>
  <c r="JG100" i="42"/>
  <c r="JH100" i="42" s="1"/>
  <c r="JG108" i="42"/>
  <c r="JH108" i="42" s="1"/>
  <c r="JG116" i="42"/>
  <c r="JH116" i="42" s="1"/>
  <c r="JG124" i="42"/>
  <c r="JH124" i="42" s="1"/>
  <c r="JG132" i="42"/>
  <c r="JH132" i="42" s="1"/>
  <c r="JG140" i="42"/>
  <c r="JH140" i="42" s="1"/>
  <c r="JG148" i="42"/>
  <c r="JH148" i="42" s="1"/>
  <c r="JG156" i="42"/>
  <c r="JH156" i="42" s="1"/>
  <c r="JG164" i="42"/>
  <c r="JH164" i="42" s="1"/>
  <c r="JG61" i="42"/>
  <c r="JH61" i="42" s="1"/>
  <c r="JG69" i="42"/>
  <c r="JH69" i="42" s="1"/>
  <c r="JG77" i="42"/>
  <c r="JH77" i="42" s="1"/>
  <c r="JG85" i="42"/>
  <c r="JH85" i="42" s="1"/>
  <c r="JG93" i="42"/>
  <c r="JH93" i="42" s="1"/>
  <c r="JG101" i="42"/>
  <c r="JH101" i="42" s="1"/>
  <c r="JG109" i="42"/>
  <c r="JH109" i="42" s="1"/>
  <c r="JG117" i="42"/>
  <c r="JH117" i="42" s="1"/>
  <c r="JG125" i="42"/>
  <c r="JH125" i="42" s="1"/>
  <c r="JG133" i="42"/>
  <c r="JH133" i="42" s="1"/>
  <c r="JG141" i="42"/>
  <c r="JH141" i="42" s="1"/>
  <c r="JG149" i="42"/>
  <c r="JH149" i="42" s="1"/>
  <c r="JG157" i="42"/>
  <c r="JH157" i="42" s="1"/>
  <c r="JG48" i="42"/>
  <c r="JH48" i="42" s="1"/>
  <c r="JI48" i="42" s="1"/>
  <c r="JG54" i="42"/>
  <c r="JH54" i="42" s="1"/>
  <c r="JG62" i="42"/>
  <c r="JH62" i="42" s="1"/>
  <c r="JG70" i="42"/>
  <c r="JH70" i="42" s="1"/>
  <c r="JG78" i="42"/>
  <c r="JH78" i="42" s="1"/>
  <c r="JG86" i="42"/>
  <c r="JH86" i="42" s="1"/>
  <c r="JG94" i="42"/>
  <c r="JG102" i="42"/>
  <c r="JH102" i="42" s="1"/>
  <c r="JG110" i="42"/>
  <c r="JH110" i="42" s="1"/>
  <c r="JG118" i="42"/>
  <c r="JH118" i="42" s="1"/>
  <c r="JG126" i="42"/>
  <c r="JH126" i="42" s="1"/>
  <c r="JG134" i="42"/>
  <c r="JH134" i="42" s="1"/>
  <c r="JG142" i="42"/>
  <c r="JH142" i="42" s="1"/>
  <c r="JG150" i="42"/>
  <c r="JH150" i="42" s="1"/>
  <c r="JG158" i="42"/>
  <c r="JH158" i="42" s="1"/>
  <c r="JG166" i="42"/>
  <c r="JG56" i="42"/>
  <c r="JG64" i="42"/>
  <c r="JH64" i="42" s="1"/>
  <c r="JG72" i="42"/>
  <c r="JH72" i="42" s="1"/>
  <c r="JG80" i="42"/>
  <c r="JH80" i="42" s="1"/>
  <c r="JG88" i="42"/>
  <c r="JH88" i="42" s="1"/>
  <c r="JG96" i="42"/>
  <c r="JH96" i="42" s="1"/>
  <c r="JG104" i="42"/>
  <c r="JH104" i="42" s="1"/>
  <c r="JG112" i="42"/>
  <c r="JH112" i="42" s="1"/>
  <c r="JG120" i="42"/>
  <c r="JH120" i="42" s="1"/>
  <c r="JG128" i="42"/>
  <c r="JH128" i="42" s="1"/>
  <c r="JG136" i="42"/>
  <c r="JH136" i="42" s="1"/>
  <c r="JG144" i="42"/>
  <c r="JH144" i="42" s="1"/>
  <c r="JG152" i="42"/>
  <c r="JH152" i="42" s="1"/>
  <c r="JG160" i="42"/>
  <c r="JH160" i="42" s="1"/>
  <c r="JG79" i="42"/>
  <c r="JH79" i="42" s="1"/>
  <c r="JG143" i="42"/>
  <c r="JH143" i="42" s="1"/>
  <c r="JG87" i="42"/>
  <c r="JH87" i="42" s="1"/>
  <c r="JG151" i="42"/>
  <c r="JH151" i="42" s="1"/>
  <c r="JG95" i="42"/>
  <c r="JH95" i="42" s="1"/>
  <c r="JG159" i="42"/>
  <c r="JH159" i="42" s="1"/>
  <c r="JG103" i="42"/>
  <c r="JH103" i="42" s="1"/>
  <c r="JG119" i="42"/>
  <c r="JH119" i="42" s="1"/>
  <c r="JG63" i="42"/>
  <c r="JH63" i="42" s="1"/>
  <c r="JG127" i="42"/>
  <c r="JH127" i="42" s="1"/>
  <c r="JG111" i="42"/>
  <c r="JH111" i="42" s="1"/>
  <c r="JG71" i="42"/>
  <c r="JH71" i="42" s="1"/>
  <c r="JG135" i="42"/>
  <c r="JH135" i="42" s="1"/>
  <c r="JG55" i="42"/>
  <c r="JH55" i="42" s="1"/>
  <c r="FQ115" i="42"/>
  <c r="FR115" i="42" s="1"/>
  <c r="FS115" i="42" s="1"/>
  <c r="FU115" i="42" s="1"/>
  <c r="FW115" i="42" s="1"/>
  <c r="GM76" i="42"/>
  <c r="GN76" i="42" s="1"/>
  <c r="FQ102" i="42"/>
  <c r="FR102" i="42" s="1"/>
  <c r="FS102" i="42" s="1"/>
  <c r="FU102" i="42" s="1"/>
  <c r="FW102" i="42" s="1"/>
  <c r="FQ118" i="42"/>
  <c r="FR118" i="42" s="1"/>
  <c r="FS118" i="42" s="1"/>
  <c r="FU118" i="42" s="1"/>
  <c r="FW118" i="42" s="1"/>
  <c r="FQ136" i="42"/>
  <c r="FR136" i="42" s="1"/>
  <c r="FS136" i="42" s="1"/>
  <c r="FU136" i="42" s="1"/>
  <c r="FW136" i="42" s="1"/>
  <c r="FQ145" i="42"/>
  <c r="FR145" i="42" s="1"/>
  <c r="FS145" i="42" s="1"/>
  <c r="FU145" i="42" s="1"/>
  <c r="FW145" i="42" s="1"/>
  <c r="FQ154" i="42"/>
  <c r="FR154" i="42" s="1"/>
  <c r="FS154" i="42" s="1"/>
  <c r="FU154" i="42" s="1"/>
  <c r="FW154" i="42" s="1"/>
  <c r="FP53" i="42"/>
  <c r="FQ53" i="42" s="1"/>
  <c r="GM92" i="42"/>
  <c r="FQ162" i="42"/>
  <c r="FQ94" i="42"/>
  <c r="FQ113" i="42"/>
  <c r="FR113" i="42" s="1"/>
  <c r="FS113" i="42" s="1"/>
  <c r="FU113" i="42" s="1"/>
  <c r="FW113" i="42" s="1"/>
  <c r="FQ135" i="42"/>
  <c r="FR135" i="42" s="1"/>
  <c r="FS135" i="42" s="1"/>
  <c r="FU135" i="42" s="1"/>
  <c r="FW135" i="42" s="1"/>
  <c r="JH67" i="42"/>
  <c r="JH49" i="42"/>
  <c r="FQ50" i="42"/>
  <c r="FR50" i="42" s="1"/>
  <c r="FS50" i="42" s="1"/>
  <c r="FU50" i="42" s="1"/>
  <c r="FW50" i="42" s="1"/>
  <c r="FQ65" i="42"/>
  <c r="FR65" i="42" s="1"/>
  <c r="FS65" i="42" s="1"/>
  <c r="FU65" i="42" s="1"/>
  <c r="FW65" i="42" s="1"/>
  <c r="FQ83" i="42"/>
  <c r="FR83" i="42" s="1"/>
  <c r="FS83" i="42" s="1"/>
  <c r="FU83" i="42" s="1"/>
  <c r="FW83" i="42" s="1"/>
  <c r="FQ98" i="42"/>
  <c r="FR98" i="42" s="1"/>
  <c r="FS98" i="42" s="1"/>
  <c r="FU98" i="42" s="1"/>
  <c r="FW98" i="42" s="1"/>
  <c r="FQ103" i="42"/>
  <c r="FR103" i="42" s="1"/>
  <c r="FS103" i="42" s="1"/>
  <c r="FU103" i="42" s="1"/>
  <c r="FW103" i="42" s="1"/>
  <c r="FQ111" i="42"/>
  <c r="FR111" i="42" s="1"/>
  <c r="FS111" i="42" s="1"/>
  <c r="FU111" i="42" s="1"/>
  <c r="FW111" i="42" s="1"/>
  <c r="FQ119" i="42"/>
  <c r="FR119" i="42" s="1"/>
  <c r="FS119" i="42" s="1"/>
  <c r="FU119" i="42" s="1"/>
  <c r="FW119" i="42" s="1"/>
  <c r="FQ155" i="42"/>
  <c r="FR155" i="42" s="1"/>
  <c r="FS155" i="42" s="1"/>
  <c r="FU155" i="42" s="1"/>
  <c r="FW155" i="42" s="1"/>
  <c r="FQ163" i="42"/>
  <c r="FR163" i="42" s="1"/>
  <c r="FS163" i="42" s="1"/>
  <c r="FU163" i="42" s="1"/>
  <c r="FW163" i="42" s="1"/>
  <c r="GM54" i="42"/>
  <c r="FQ70" i="42"/>
  <c r="FQ139" i="42"/>
  <c r="FR139" i="42" s="1"/>
  <c r="FS139" i="42" s="1"/>
  <c r="FU139" i="42" s="1"/>
  <c r="FW139" i="42" s="1"/>
  <c r="FQ59" i="42"/>
  <c r="FR59" i="42" s="1"/>
  <c r="FS59" i="42" s="1"/>
  <c r="FU59" i="42" s="1"/>
  <c r="FW59" i="42" s="1"/>
  <c r="GM91" i="42"/>
  <c r="GN91" i="42" s="1"/>
  <c r="GM108" i="42"/>
  <c r="GN108" i="42" s="1"/>
  <c r="GM148" i="42"/>
  <c r="GN148" i="42" s="1"/>
  <c r="GO148" i="42" s="1"/>
  <c r="GQ148" i="42" s="1"/>
  <c r="GM80" i="42"/>
  <c r="GN80" i="42" s="1"/>
  <c r="JH56" i="42"/>
  <c r="JH94" i="42"/>
  <c r="FQ112" i="42"/>
  <c r="FR112" i="42" s="1"/>
  <c r="FS112" i="42" s="1"/>
  <c r="FU112" i="42" s="1"/>
  <c r="FW112" i="42" s="1"/>
  <c r="FQ142" i="42"/>
  <c r="FR142" i="42" s="1"/>
  <c r="FS142" i="42" s="1"/>
  <c r="FU142" i="42" s="1"/>
  <c r="FW142" i="42" s="1"/>
  <c r="FQ158" i="42"/>
  <c r="FR158" i="42" s="1"/>
  <c r="FS158" i="42" s="1"/>
  <c r="FU158" i="42" s="1"/>
  <c r="FW158" i="42" s="1"/>
  <c r="FQ127" i="42"/>
  <c r="FR127" i="42" s="1"/>
  <c r="FS127" i="42" s="1"/>
  <c r="FU127" i="42" s="1"/>
  <c r="FW127" i="42" s="1"/>
  <c r="GM85" i="42"/>
  <c r="GN85" i="42" s="1"/>
  <c r="GO85" i="42" s="1"/>
  <c r="GQ85" i="42" s="1"/>
  <c r="FQ140" i="42"/>
  <c r="FR140" i="42" s="1"/>
  <c r="FS140" i="42" s="1"/>
  <c r="FU140" i="42" s="1"/>
  <c r="FW140" i="42" s="1"/>
  <c r="FQ109" i="42"/>
  <c r="FR109" i="42" s="1"/>
  <c r="FS109" i="42" s="1"/>
  <c r="FU109" i="42" s="1"/>
  <c r="FW109" i="42" s="1"/>
  <c r="FQ77" i="42"/>
  <c r="FR77" i="42" s="1"/>
  <c r="FS77" i="42" s="1"/>
  <c r="FU77" i="42" s="1"/>
  <c r="FW77" i="42" s="1"/>
  <c r="FQ132" i="42"/>
  <c r="FR132" i="42" s="1"/>
  <c r="FS132" i="42" s="1"/>
  <c r="FU132" i="42" s="1"/>
  <c r="FW132" i="42" s="1"/>
  <c r="FQ86" i="42"/>
  <c r="FR86" i="42" s="1"/>
  <c r="FS86" i="42" s="1"/>
  <c r="FU86" i="42" s="1"/>
  <c r="FW86" i="42" s="1"/>
  <c r="FQ73" i="42"/>
  <c r="FR73" i="42" s="1"/>
  <c r="FS73" i="42" s="1"/>
  <c r="FU73" i="42" s="1"/>
  <c r="FW73" i="42" s="1"/>
  <c r="FQ57" i="42"/>
  <c r="FR57" i="42" s="1"/>
  <c r="FS57" i="42" s="1"/>
  <c r="FU57" i="42" s="1"/>
  <c r="FW57" i="42" s="1"/>
  <c r="FQ54" i="42"/>
  <c r="FR54" i="42" s="1"/>
  <c r="FS54" i="42" s="1"/>
  <c r="FU54" i="42" s="1"/>
  <c r="FW54" i="42" s="1"/>
  <c r="HC7" i="42"/>
  <c r="FQ133" i="42"/>
  <c r="FR133" i="42" s="1"/>
  <c r="FS133" i="42" s="1"/>
  <c r="FU133" i="42" s="1"/>
  <c r="FW133" i="42" s="1"/>
  <c r="GM68" i="42"/>
  <c r="GN68" i="42" s="1"/>
  <c r="FQ75" i="42"/>
  <c r="FR75" i="42" s="1"/>
  <c r="FS75" i="42" s="1"/>
  <c r="FU75" i="42" s="1"/>
  <c r="FW75" i="42" s="1"/>
  <c r="FQ56" i="42"/>
  <c r="II89" i="42"/>
  <c r="IJ89" i="42" s="1"/>
  <c r="IK89" i="42" s="1"/>
  <c r="IM89" i="42" s="1"/>
  <c r="II139" i="42"/>
  <c r="IJ139" i="42" s="1"/>
  <c r="II121" i="42"/>
  <c r="IJ121" i="42" s="1"/>
  <c r="II102" i="42"/>
  <c r="IJ102" i="42" s="1"/>
  <c r="II148" i="42"/>
  <c r="IJ148" i="42" s="1"/>
  <c r="II109" i="42"/>
  <c r="IJ109" i="42" s="1"/>
  <c r="II163" i="42"/>
  <c r="IJ163" i="42" s="1"/>
  <c r="II66" i="42"/>
  <c r="IJ66" i="42" s="1"/>
  <c r="IK66" i="42" s="1"/>
  <c r="IM66" i="42" s="1"/>
  <c r="II110" i="42"/>
  <c r="IJ110" i="42" s="1"/>
  <c r="IK110" i="42" s="1"/>
  <c r="IM110" i="42" s="1"/>
  <c r="II157" i="42"/>
  <c r="IJ157" i="42" s="1"/>
  <c r="IK157" i="42" s="1"/>
  <c r="IM157" i="42" s="1"/>
  <c r="II95" i="42"/>
  <c r="IJ95" i="42" s="1"/>
  <c r="IK95" i="42" s="1"/>
  <c r="IM95" i="42" s="1"/>
  <c r="II106" i="42"/>
  <c r="IJ106" i="42" s="1"/>
  <c r="II159" i="42"/>
  <c r="IJ159" i="42" s="1"/>
  <c r="II162" i="42"/>
  <c r="II98" i="42"/>
  <c r="II70" i="42"/>
  <c r="IJ70" i="42" s="1"/>
  <c r="IK70" i="42" s="1"/>
  <c r="IM70" i="42" s="1"/>
  <c r="II127" i="42"/>
  <c r="IJ127" i="42" s="1"/>
  <c r="IK127" i="42" s="1"/>
  <c r="IM127" i="42" s="1"/>
  <c r="H32" i="42"/>
  <c r="II93" i="42"/>
  <c r="IJ93" i="42" s="1"/>
  <c r="H31" i="42"/>
  <c r="II78" i="42"/>
  <c r="IJ78" i="42" s="1"/>
  <c r="II129" i="42"/>
  <c r="IJ129" i="42" s="1"/>
  <c r="GL59" i="42"/>
  <c r="GM59" i="42" s="1"/>
  <c r="DX54" i="42"/>
  <c r="DY54" i="42" s="1"/>
  <c r="DZ54" i="42" s="1"/>
  <c r="EA54" i="42" s="1"/>
  <c r="EC54" i="42" s="1"/>
  <c r="EE54" i="42" s="1"/>
  <c r="IH56" i="42"/>
  <c r="II56" i="42" s="1"/>
  <c r="II65" i="42"/>
  <c r="IJ65" i="42" s="1"/>
  <c r="IK65" i="42" s="1"/>
  <c r="IM65" i="42" s="1"/>
  <c r="II63" i="42"/>
  <c r="IJ63" i="42" s="1"/>
  <c r="II85" i="42"/>
  <c r="IJ85" i="42" s="1"/>
  <c r="II105" i="42"/>
  <c r="IJ105" i="42" s="1"/>
  <c r="II118" i="42"/>
  <c r="IJ118" i="42" s="1"/>
  <c r="II132" i="42"/>
  <c r="IJ132" i="42" s="1"/>
  <c r="IK132" i="42" s="1"/>
  <c r="IM132" i="42" s="1"/>
  <c r="II140" i="42"/>
  <c r="IJ140" i="42" s="1"/>
  <c r="IK140" i="42" s="1"/>
  <c r="IM140" i="42" s="1"/>
  <c r="II150" i="42"/>
  <c r="IJ150" i="42" s="1"/>
  <c r="IK150" i="42" s="1"/>
  <c r="IM150" i="42" s="1"/>
  <c r="IH53" i="42"/>
  <c r="II53" i="42" s="1"/>
  <c r="IJ53" i="42" s="1"/>
  <c r="IK53" i="42" s="1"/>
  <c r="IM53" i="42" s="1"/>
  <c r="JF53" i="42"/>
  <c r="II131" i="42"/>
  <c r="II135" i="42"/>
  <c r="IH54" i="42"/>
  <c r="II61" i="42"/>
  <c r="IJ61" i="42" s="1"/>
  <c r="IK61" i="42" s="1"/>
  <c r="IM61" i="42" s="1"/>
  <c r="II72" i="42"/>
  <c r="IJ72" i="42" s="1"/>
  <c r="IK72" i="42" s="1"/>
  <c r="IM72" i="42" s="1"/>
  <c r="II90" i="42"/>
  <c r="IJ90" i="42" s="1"/>
  <c r="IK90" i="42" s="1"/>
  <c r="IM90" i="42" s="1"/>
  <c r="II112" i="42"/>
  <c r="IJ112" i="42" s="1"/>
  <c r="IK112" i="42" s="1"/>
  <c r="IM112" i="42" s="1"/>
  <c r="II117" i="42"/>
  <c r="IJ117" i="42" s="1"/>
  <c r="IK117" i="42" s="1"/>
  <c r="IM117" i="42" s="1"/>
  <c r="II126" i="42"/>
  <c r="IJ126" i="42" s="1"/>
  <c r="II141" i="42"/>
  <c r="IJ141" i="42" s="1"/>
  <c r="II151" i="42"/>
  <c r="IJ151" i="42" s="1"/>
  <c r="F16" i="42"/>
  <c r="II62" i="42"/>
  <c r="IJ62" i="42" s="1"/>
  <c r="IK62" i="42" s="1"/>
  <c r="IM62" i="42" s="1"/>
  <c r="II82" i="42"/>
  <c r="IJ82" i="42" s="1"/>
  <c r="IK82" i="42" s="1"/>
  <c r="IM82" i="42" s="1"/>
  <c r="II104" i="42"/>
  <c r="II114" i="42"/>
  <c r="IJ114" i="42" s="1"/>
  <c r="II119" i="42"/>
  <c r="IJ119" i="42" s="1"/>
  <c r="IK119" i="42" s="1"/>
  <c r="IM119" i="42" s="1"/>
  <c r="II136" i="42"/>
  <c r="IJ136" i="42" s="1"/>
  <c r="II142" i="42"/>
  <c r="IJ142" i="42" s="1"/>
  <c r="II155" i="42"/>
  <c r="IJ155" i="42" s="1"/>
  <c r="IK155" i="42" s="1"/>
  <c r="IM155" i="42" s="1"/>
  <c r="GL56" i="42"/>
  <c r="GM56" i="42" s="1"/>
  <c r="FO165" i="42"/>
  <c r="II57" i="42"/>
  <c r="IJ57" i="42" s="1"/>
  <c r="II77" i="42"/>
  <c r="IJ77" i="42" s="1"/>
  <c r="IK77" i="42" s="1"/>
  <c r="IM77" i="42" s="1"/>
  <c r="II80" i="42"/>
  <c r="IJ80" i="42" s="1"/>
  <c r="II99" i="42"/>
  <c r="IJ99" i="42" s="1"/>
  <c r="II88" i="42"/>
  <c r="IJ88" i="42" s="1"/>
  <c r="II116" i="42"/>
  <c r="IJ116" i="42" s="1"/>
  <c r="IK116" i="42" s="1"/>
  <c r="IM116" i="42" s="1"/>
  <c r="II143" i="42"/>
  <c r="IJ143" i="42" s="1"/>
  <c r="IK143" i="42" s="1"/>
  <c r="IM143" i="42" s="1"/>
  <c r="II147" i="42"/>
  <c r="IJ147" i="42" s="1"/>
  <c r="IK147" i="42" s="1"/>
  <c r="IM147" i="42" s="1"/>
  <c r="II156" i="42"/>
  <c r="IJ156" i="42" s="1"/>
  <c r="IK156" i="42" s="1"/>
  <c r="IM156" i="42" s="1"/>
  <c r="II55" i="42"/>
  <c r="IJ55" i="42" s="1"/>
  <c r="IK55" i="42" s="1"/>
  <c r="IM55" i="42" s="1"/>
  <c r="II69" i="42"/>
  <c r="IJ69" i="42" s="1"/>
  <c r="II94" i="42"/>
  <c r="IJ94" i="42" s="1"/>
  <c r="II101" i="42"/>
  <c r="IJ101" i="42" s="1"/>
  <c r="IK101" i="42" s="1"/>
  <c r="IM101" i="42" s="1"/>
  <c r="II122" i="42"/>
  <c r="IJ122" i="42" s="1"/>
  <c r="IK122" i="42" s="1"/>
  <c r="IM122" i="42" s="1"/>
  <c r="II124" i="42"/>
  <c r="IJ124" i="42" s="1"/>
  <c r="IK124" i="42" s="1"/>
  <c r="IM124" i="42" s="1"/>
  <c r="II130" i="42"/>
  <c r="IJ130" i="42" s="1"/>
  <c r="IK130" i="42" s="1"/>
  <c r="IM130" i="42" s="1"/>
  <c r="II152" i="42"/>
  <c r="IJ152" i="42" s="1"/>
  <c r="IK152" i="42" s="1"/>
  <c r="IM152" i="42" s="1"/>
  <c r="II161" i="42"/>
  <c r="IJ161" i="42" s="1"/>
  <c r="II48" i="42"/>
  <c r="II51" i="42"/>
  <c r="IJ51" i="42" s="1"/>
  <c r="II73" i="42"/>
  <c r="IJ73" i="42" s="1"/>
  <c r="II83" i="42"/>
  <c r="IJ83" i="42" s="1"/>
  <c r="IK83" i="42" s="1"/>
  <c r="IM83" i="42" s="1"/>
  <c r="II107" i="42"/>
  <c r="IJ107" i="42" s="1"/>
  <c r="IK107" i="42" s="1"/>
  <c r="IM107" i="42" s="1"/>
  <c r="II123" i="42"/>
  <c r="IJ123" i="42" s="1"/>
  <c r="IK123" i="42" s="1"/>
  <c r="IM123" i="42" s="1"/>
  <c r="II120" i="42"/>
  <c r="IJ120" i="42" s="1"/>
  <c r="IK120" i="42" s="1"/>
  <c r="IM120" i="42" s="1"/>
  <c r="II144" i="42"/>
  <c r="IJ144" i="42" s="1"/>
  <c r="IK144" i="42" s="1"/>
  <c r="IM144" i="42" s="1"/>
  <c r="II145" i="42"/>
  <c r="IJ145" i="42" s="1"/>
  <c r="II86" i="42"/>
  <c r="IJ86" i="42" s="1"/>
  <c r="IK86" i="42" s="1"/>
  <c r="IM86" i="42" s="1"/>
  <c r="II58" i="42"/>
  <c r="IJ58" i="42" s="1"/>
  <c r="IK58" i="42" s="1"/>
  <c r="IM58" i="42" s="1"/>
  <c r="II128" i="42"/>
  <c r="IJ128" i="42" s="1"/>
  <c r="IK128" i="42" s="1"/>
  <c r="IM128" i="42" s="1"/>
  <c r="II74" i="42"/>
  <c r="IJ74" i="42" s="1"/>
  <c r="IK74" i="42" s="1"/>
  <c r="IM74" i="42" s="1"/>
  <c r="II154" i="42"/>
  <c r="IJ154" i="42" s="1"/>
  <c r="IK154" i="42" s="1"/>
  <c r="IM154" i="42" s="1"/>
  <c r="FQ153" i="42"/>
  <c r="FR153" i="42" s="1"/>
  <c r="FS153" i="42" s="1"/>
  <c r="FU153" i="42" s="1"/>
  <c r="FW153" i="42" s="1"/>
  <c r="II153" i="42"/>
  <c r="IJ153" i="42" s="1"/>
  <c r="IK153" i="42" s="1"/>
  <c r="IM153" i="42" s="1"/>
  <c r="II81" i="42"/>
  <c r="IJ81" i="42" s="1"/>
  <c r="II149" i="42"/>
  <c r="IJ149" i="42" s="1"/>
  <c r="IK149" i="42" s="1"/>
  <c r="IM149" i="42" s="1"/>
  <c r="II133" i="42"/>
  <c r="IJ133" i="42" s="1"/>
  <c r="IK133" i="42" s="1"/>
  <c r="IM133" i="42" s="1"/>
  <c r="II60" i="42"/>
  <c r="IJ60" i="42" s="1"/>
  <c r="IK60" i="42" s="1"/>
  <c r="IM60" i="42" s="1"/>
  <c r="IJ87" i="42"/>
  <c r="IK87" i="42" s="1"/>
  <c r="IM87" i="42" s="1"/>
  <c r="II108" i="42"/>
  <c r="IJ108" i="42" s="1"/>
  <c r="IK108" i="42" s="1"/>
  <c r="IM108" i="42" s="1"/>
  <c r="IJ104" i="42"/>
  <c r="IK104" i="42" s="1"/>
  <c r="IM104" i="42" s="1"/>
  <c r="II100" i="42"/>
  <c r="IJ100" i="42" s="1"/>
  <c r="IK100" i="42" s="1"/>
  <c r="IM100" i="42" s="1"/>
  <c r="II103" i="42"/>
  <c r="IJ103" i="42" s="1"/>
  <c r="IK103" i="42" s="1"/>
  <c r="IM103" i="42" s="1"/>
  <c r="GM157" i="42"/>
  <c r="GN157" i="42" s="1"/>
  <c r="GO157" i="42" s="1"/>
  <c r="GQ157" i="42" s="1"/>
  <c r="II84" i="42"/>
  <c r="IJ84" i="42" s="1"/>
  <c r="ET67" i="42"/>
  <c r="II115" i="42"/>
  <c r="IJ115" i="42" s="1"/>
  <c r="IK115" i="42" s="1"/>
  <c r="IM115" i="42" s="1"/>
  <c r="FR66" i="42"/>
  <c r="FS66" i="42" s="1"/>
  <c r="FU66" i="42" s="1"/>
  <c r="FW66" i="42" s="1"/>
  <c r="IH67" i="42"/>
  <c r="IH97" i="42"/>
  <c r="II97" i="42" s="1"/>
  <c r="IJ97" i="42" s="1"/>
  <c r="IH59" i="42"/>
  <c r="II59" i="42" s="1"/>
  <c r="GN92" i="42"/>
  <c r="GO92" i="42" s="1"/>
  <c r="GQ92" i="42" s="1"/>
  <c r="FR94" i="42"/>
  <c r="FS94" i="42" s="1"/>
  <c r="FU94" i="42" s="1"/>
  <c r="FW94" i="42" s="1"/>
  <c r="II146" i="42"/>
  <c r="IJ146" i="42" s="1"/>
  <c r="IK146" i="42" s="1"/>
  <c r="IM146" i="42" s="1"/>
  <c r="II158" i="42"/>
  <c r="IJ158" i="42" s="1"/>
  <c r="II160" i="42"/>
  <c r="IJ160" i="42" s="1"/>
  <c r="IK160" i="42" s="1"/>
  <c r="IM160" i="42" s="1"/>
  <c r="II134" i="42"/>
  <c r="IJ134" i="42" s="1"/>
  <c r="IK134" i="42" s="1"/>
  <c r="IM134" i="42" s="1"/>
  <c r="ET53" i="42"/>
  <c r="EU53" i="42" s="1"/>
  <c r="EV53" i="42" s="1"/>
  <c r="EW53" i="42" s="1"/>
  <c r="EY53" i="42" s="1"/>
  <c r="FA53" i="42" s="1"/>
  <c r="H25" i="42"/>
  <c r="FR162" i="42"/>
  <c r="FS162" i="42" s="1"/>
  <c r="FU162" i="42" s="1"/>
  <c r="FW162" i="42" s="1"/>
  <c r="GM112" i="42"/>
  <c r="GN112" i="42" s="1"/>
  <c r="II111" i="42"/>
  <c r="IJ111" i="42" s="1"/>
  <c r="FR70" i="42"/>
  <c r="FS70" i="42" s="1"/>
  <c r="FU70" i="42" s="1"/>
  <c r="FW70" i="42" s="1"/>
  <c r="HI165" i="42"/>
  <c r="II75" i="42"/>
  <c r="IJ75" i="42" s="1"/>
  <c r="IK75" i="42" s="1"/>
  <c r="IM75" i="42" s="1"/>
  <c r="II125" i="42"/>
  <c r="IJ125" i="42" s="1"/>
  <c r="IK125" i="42" s="1"/>
  <c r="IM125" i="42" s="1"/>
  <c r="II164" i="42"/>
  <c r="IJ164" i="42" s="1"/>
  <c r="IK164" i="42" s="1"/>
  <c r="IM164" i="42" s="1"/>
  <c r="GO88" i="42"/>
  <c r="GQ88" i="42" s="1"/>
  <c r="P63" i="42"/>
  <c r="Q63" i="42" s="1"/>
  <c r="IK51" i="42"/>
  <c r="IM51" i="42" s="1"/>
  <c r="P59" i="42"/>
  <c r="Q59" i="42" s="1"/>
  <c r="GO76" i="42"/>
  <c r="GQ76" i="42" s="1"/>
  <c r="P56" i="42"/>
  <c r="AL51" i="42"/>
  <c r="AN51" i="42" s="1"/>
  <c r="P51" i="42"/>
  <c r="P50" i="42"/>
  <c r="Q50" i="42" s="1"/>
  <c r="AL53" i="42"/>
  <c r="AN53" i="42" s="1"/>
  <c r="AL55" i="42"/>
  <c r="AN55" i="42" s="1"/>
  <c r="P54" i="42"/>
  <c r="P153" i="42"/>
  <c r="IK151" i="42"/>
  <c r="IM151" i="42" s="1"/>
  <c r="GO140" i="42"/>
  <c r="GQ140" i="42" s="1"/>
  <c r="P131" i="42"/>
  <c r="Q131" i="42" s="1"/>
  <c r="IK105" i="42"/>
  <c r="IM105" i="42" s="1"/>
  <c r="GO89" i="42"/>
  <c r="GQ89" i="42" s="1"/>
  <c r="P106" i="42"/>
  <c r="AL105" i="42"/>
  <c r="AN105" i="42" s="1"/>
  <c r="P98" i="42"/>
  <c r="Q98" i="42" s="1"/>
  <c r="AL89" i="42"/>
  <c r="AN89" i="42" s="1"/>
  <c r="AL104" i="42"/>
  <c r="AN104" i="42" s="1"/>
  <c r="P81" i="42"/>
  <c r="P90" i="42"/>
  <c r="Q90" i="42" s="1"/>
  <c r="IK73" i="42"/>
  <c r="IM73" i="42" s="1"/>
  <c r="H23" i="42"/>
  <c r="EU161" i="42"/>
  <c r="EV161" i="42" s="1"/>
  <c r="EW161" i="42" s="1"/>
  <c r="EY161" i="42" s="1"/>
  <c r="FA161" i="42" s="1"/>
  <c r="EU164" i="42"/>
  <c r="EV164" i="42" s="1"/>
  <c r="EW164" i="42" s="1"/>
  <c r="EY164" i="42" s="1"/>
  <c r="FA164" i="42" s="1"/>
  <c r="EU166" i="42"/>
  <c r="EU163" i="42"/>
  <c r="EV163" i="42" s="1"/>
  <c r="EW163" i="42" s="1"/>
  <c r="EY163" i="42" s="1"/>
  <c r="FA163" i="42" s="1"/>
  <c r="EU157" i="42"/>
  <c r="EV157" i="42" s="1"/>
  <c r="EW157" i="42" s="1"/>
  <c r="EY157" i="42" s="1"/>
  <c r="FA157" i="42" s="1"/>
  <c r="EU154" i="42"/>
  <c r="EV154" i="42" s="1"/>
  <c r="EW154" i="42" s="1"/>
  <c r="EY154" i="42" s="1"/>
  <c r="FA154" i="42" s="1"/>
  <c r="EU159" i="42"/>
  <c r="EV159" i="42" s="1"/>
  <c r="EW159" i="42" s="1"/>
  <c r="EY159" i="42" s="1"/>
  <c r="FA159" i="42" s="1"/>
  <c r="EU160" i="42"/>
  <c r="EV160" i="42" s="1"/>
  <c r="EW160" i="42" s="1"/>
  <c r="EY160" i="42" s="1"/>
  <c r="FA160" i="42" s="1"/>
  <c r="EU158" i="42"/>
  <c r="EV158" i="42" s="1"/>
  <c r="EW158" i="42" s="1"/>
  <c r="EY158" i="42" s="1"/>
  <c r="FA158" i="42" s="1"/>
  <c r="EU162" i="42"/>
  <c r="EV162" i="42" s="1"/>
  <c r="EW162" i="42" s="1"/>
  <c r="EY162" i="42" s="1"/>
  <c r="FA162" i="42" s="1"/>
  <c r="EU156" i="42"/>
  <c r="EV156" i="42" s="1"/>
  <c r="EW156" i="42" s="1"/>
  <c r="EY156" i="42" s="1"/>
  <c r="FA156" i="42" s="1"/>
  <c r="EU152" i="42"/>
  <c r="EV152" i="42" s="1"/>
  <c r="EW152" i="42" s="1"/>
  <c r="EY152" i="42" s="1"/>
  <c r="FA152" i="42" s="1"/>
  <c r="EU151" i="42"/>
  <c r="EV151" i="42" s="1"/>
  <c r="EW151" i="42" s="1"/>
  <c r="EY151" i="42" s="1"/>
  <c r="FA151" i="42" s="1"/>
  <c r="EU150" i="42"/>
  <c r="EV150" i="42" s="1"/>
  <c r="EW150" i="42" s="1"/>
  <c r="EY150" i="42" s="1"/>
  <c r="FA150" i="42" s="1"/>
  <c r="EU155" i="42"/>
  <c r="EV155" i="42" s="1"/>
  <c r="EW155" i="42" s="1"/>
  <c r="EY155" i="42" s="1"/>
  <c r="FA155" i="42" s="1"/>
  <c r="EU153" i="42"/>
  <c r="EV153" i="42" s="1"/>
  <c r="EW153" i="42" s="1"/>
  <c r="EY153" i="42" s="1"/>
  <c r="FA153" i="42" s="1"/>
  <c r="EU145" i="42"/>
  <c r="EV145" i="42" s="1"/>
  <c r="EW145" i="42" s="1"/>
  <c r="EY145" i="42" s="1"/>
  <c r="FA145" i="42" s="1"/>
  <c r="EU148" i="42"/>
  <c r="EV148" i="42" s="1"/>
  <c r="EW148" i="42" s="1"/>
  <c r="EY148" i="42" s="1"/>
  <c r="FA148" i="42" s="1"/>
  <c r="EU144" i="42"/>
  <c r="EV144" i="42" s="1"/>
  <c r="EW144" i="42" s="1"/>
  <c r="EY144" i="42" s="1"/>
  <c r="FA144" i="42" s="1"/>
  <c r="EU149" i="42"/>
  <c r="EV149" i="42" s="1"/>
  <c r="EW149" i="42" s="1"/>
  <c r="EY149" i="42" s="1"/>
  <c r="FA149" i="42" s="1"/>
  <c r="EU147" i="42"/>
  <c r="EV147" i="42" s="1"/>
  <c r="EW147" i="42" s="1"/>
  <c r="EY147" i="42" s="1"/>
  <c r="FA147" i="42" s="1"/>
  <c r="EU140" i="42"/>
  <c r="EV140" i="42" s="1"/>
  <c r="EW140" i="42" s="1"/>
  <c r="EY140" i="42" s="1"/>
  <c r="FA140" i="42" s="1"/>
  <c r="EU141" i="42"/>
  <c r="EV141" i="42" s="1"/>
  <c r="EW141" i="42" s="1"/>
  <c r="EY141" i="42" s="1"/>
  <c r="FA141" i="42" s="1"/>
  <c r="EU146" i="42"/>
  <c r="EV146" i="42" s="1"/>
  <c r="EW146" i="42" s="1"/>
  <c r="EY146" i="42" s="1"/>
  <c r="FA146" i="42" s="1"/>
  <c r="EU143" i="42"/>
  <c r="EV143" i="42" s="1"/>
  <c r="EW143" i="42" s="1"/>
  <c r="EY143" i="42" s="1"/>
  <c r="FA143" i="42" s="1"/>
  <c r="EU142" i="42"/>
  <c r="EV142" i="42" s="1"/>
  <c r="EW142" i="42" s="1"/>
  <c r="EY142" i="42" s="1"/>
  <c r="FA142" i="42" s="1"/>
  <c r="EU137" i="42"/>
  <c r="EV137" i="42" s="1"/>
  <c r="EW137" i="42" s="1"/>
  <c r="EY137" i="42" s="1"/>
  <c r="FA137" i="42" s="1"/>
  <c r="EU129" i="42"/>
  <c r="EV129" i="42" s="1"/>
  <c r="EW129" i="42" s="1"/>
  <c r="EY129" i="42" s="1"/>
  <c r="FA129" i="42" s="1"/>
  <c r="EU135" i="42"/>
  <c r="EV135" i="42" s="1"/>
  <c r="EW135" i="42" s="1"/>
  <c r="EY135" i="42" s="1"/>
  <c r="FA135" i="42" s="1"/>
  <c r="EU138" i="42"/>
  <c r="EV138" i="42" s="1"/>
  <c r="EW138" i="42" s="1"/>
  <c r="EY138" i="42" s="1"/>
  <c r="FA138" i="42" s="1"/>
  <c r="EU134" i="42"/>
  <c r="EV134" i="42" s="1"/>
  <c r="EW134" i="42" s="1"/>
  <c r="EY134" i="42" s="1"/>
  <c r="FA134" i="42" s="1"/>
  <c r="EU133" i="42"/>
  <c r="EV133" i="42" s="1"/>
  <c r="EW133" i="42" s="1"/>
  <c r="EY133" i="42" s="1"/>
  <c r="FA133" i="42" s="1"/>
  <c r="EU131" i="42"/>
  <c r="EV131" i="42" s="1"/>
  <c r="EW131" i="42" s="1"/>
  <c r="EY131" i="42" s="1"/>
  <c r="FA131" i="42" s="1"/>
  <c r="EU136" i="42"/>
  <c r="EV136" i="42" s="1"/>
  <c r="EW136" i="42" s="1"/>
  <c r="EY136" i="42" s="1"/>
  <c r="FA136" i="42" s="1"/>
  <c r="EU139" i="42"/>
  <c r="EV139" i="42" s="1"/>
  <c r="EW139" i="42" s="1"/>
  <c r="EY139" i="42" s="1"/>
  <c r="FA139" i="42" s="1"/>
  <c r="EU130" i="42"/>
  <c r="EV130" i="42" s="1"/>
  <c r="EW130" i="42" s="1"/>
  <c r="EY130" i="42" s="1"/>
  <c r="FA130" i="42" s="1"/>
  <c r="EU119" i="42"/>
  <c r="EV119" i="42" s="1"/>
  <c r="EW119" i="42" s="1"/>
  <c r="EY119" i="42" s="1"/>
  <c r="FA119" i="42" s="1"/>
  <c r="EU127" i="42"/>
  <c r="EV127" i="42" s="1"/>
  <c r="EW127" i="42" s="1"/>
  <c r="EY127" i="42" s="1"/>
  <c r="FA127" i="42" s="1"/>
  <c r="EU123" i="42"/>
  <c r="EV123" i="42" s="1"/>
  <c r="EW123" i="42" s="1"/>
  <c r="EY123" i="42" s="1"/>
  <c r="FA123" i="42" s="1"/>
  <c r="EU126" i="42"/>
  <c r="EV126" i="42" s="1"/>
  <c r="EW126" i="42" s="1"/>
  <c r="EY126" i="42" s="1"/>
  <c r="FA126" i="42" s="1"/>
  <c r="EU115" i="42"/>
  <c r="EV115" i="42" s="1"/>
  <c r="EW115" i="42" s="1"/>
  <c r="EY115" i="42" s="1"/>
  <c r="FA115" i="42" s="1"/>
  <c r="EU132" i="42"/>
  <c r="EV132" i="42" s="1"/>
  <c r="EW132" i="42" s="1"/>
  <c r="EY132" i="42" s="1"/>
  <c r="FA132" i="42" s="1"/>
  <c r="EU118" i="42"/>
  <c r="EV118" i="42" s="1"/>
  <c r="EW118" i="42" s="1"/>
  <c r="EY118" i="42" s="1"/>
  <c r="FA118" i="42" s="1"/>
  <c r="EU125" i="42"/>
  <c r="EV125" i="42" s="1"/>
  <c r="EW125" i="42" s="1"/>
  <c r="EY125" i="42" s="1"/>
  <c r="FA125" i="42" s="1"/>
  <c r="EU124" i="42"/>
  <c r="EV124" i="42" s="1"/>
  <c r="EW124" i="42" s="1"/>
  <c r="EY124" i="42" s="1"/>
  <c r="FA124" i="42" s="1"/>
  <c r="EU128" i="42"/>
  <c r="EV128" i="42" s="1"/>
  <c r="EW128" i="42" s="1"/>
  <c r="EY128" i="42" s="1"/>
  <c r="FA128" i="42" s="1"/>
  <c r="EU122" i="42"/>
  <c r="EV122" i="42" s="1"/>
  <c r="EW122" i="42" s="1"/>
  <c r="EY122" i="42" s="1"/>
  <c r="FA122" i="42" s="1"/>
  <c r="EU120" i="42"/>
  <c r="EV120" i="42" s="1"/>
  <c r="EW120" i="42" s="1"/>
  <c r="EY120" i="42" s="1"/>
  <c r="FA120" i="42" s="1"/>
  <c r="EU111" i="42"/>
  <c r="EV111" i="42" s="1"/>
  <c r="EW111" i="42" s="1"/>
  <c r="EY111" i="42" s="1"/>
  <c r="FA111" i="42" s="1"/>
  <c r="EU105" i="42"/>
  <c r="EV105" i="42" s="1"/>
  <c r="EW105" i="42" s="1"/>
  <c r="EY105" i="42" s="1"/>
  <c r="FA105" i="42" s="1"/>
  <c r="EU117" i="42"/>
  <c r="EV117" i="42" s="1"/>
  <c r="EW117" i="42" s="1"/>
  <c r="EY117" i="42" s="1"/>
  <c r="FA117" i="42" s="1"/>
  <c r="EU116" i="42"/>
  <c r="EV116" i="42" s="1"/>
  <c r="EW116" i="42" s="1"/>
  <c r="EY116" i="42" s="1"/>
  <c r="FA116" i="42" s="1"/>
  <c r="EU110" i="42"/>
  <c r="EV110" i="42" s="1"/>
  <c r="EW110" i="42" s="1"/>
  <c r="EY110" i="42" s="1"/>
  <c r="FA110" i="42" s="1"/>
  <c r="EU121" i="42"/>
  <c r="EV121" i="42" s="1"/>
  <c r="EW121" i="42" s="1"/>
  <c r="EY121" i="42" s="1"/>
  <c r="FA121" i="42" s="1"/>
  <c r="EU112" i="42"/>
  <c r="EV112" i="42" s="1"/>
  <c r="EW112" i="42" s="1"/>
  <c r="EY112" i="42" s="1"/>
  <c r="FA112" i="42" s="1"/>
  <c r="EU107" i="42"/>
  <c r="EV107" i="42" s="1"/>
  <c r="EW107" i="42" s="1"/>
  <c r="EY107" i="42" s="1"/>
  <c r="FA107" i="42" s="1"/>
  <c r="EU114" i="42"/>
  <c r="EV114" i="42" s="1"/>
  <c r="EW114" i="42" s="1"/>
  <c r="EY114" i="42" s="1"/>
  <c r="FA114" i="42" s="1"/>
  <c r="EU113" i="42"/>
  <c r="EV113" i="42" s="1"/>
  <c r="EW113" i="42" s="1"/>
  <c r="EY113" i="42" s="1"/>
  <c r="FA113" i="42" s="1"/>
  <c r="EU104" i="42"/>
  <c r="EV104" i="42" s="1"/>
  <c r="EW104" i="42" s="1"/>
  <c r="EY104" i="42" s="1"/>
  <c r="FA104" i="42" s="1"/>
  <c r="EU95" i="42"/>
  <c r="EV95" i="42" s="1"/>
  <c r="EW95" i="42" s="1"/>
  <c r="EY95" i="42" s="1"/>
  <c r="FA95" i="42" s="1"/>
  <c r="EU91" i="42"/>
  <c r="EV91" i="42" s="1"/>
  <c r="EW91" i="42" s="1"/>
  <c r="EY91" i="42" s="1"/>
  <c r="FA91" i="42" s="1"/>
  <c r="EU109" i="42"/>
  <c r="EV109" i="42" s="1"/>
  <c r="EW109" i="42" s="1"/>
  <c r="EY109" i="42" s="1"/>
  <c r="FA109" i="42" s="1"/>
  <c r="EU108" i="42"/>
  <c r="EV108" i="42" s="1"/>
  <c r="EW108" i="42" s="1"/>
  <c r="EY108" i="42" s="1"/>
  <c r="FA108" i="42" s="1"/>
  <c r="EU103" i="42"/>
  <c r="EV103" i="42" s="1"/>
  <c r="EW103" i="42" s="1"/>
  <c r="EY103" i="42" s="1"/>
  <c r="FA103" i="42" s="1"/>
  <c r="EU102" i="42"/>
  <c r="EV102" i="42" s="1"/>
  <c r="EW102" i="42" s="1"/>
  <c r="EY102" i="42" s="1"/>
  <c r="FA102" i="42" s="1"/>
  <c r="EU101" i="42"/>
  <c r="EV101" i="42" s="1"/>
  <c r="EW101" i="42" s="1"/>
  <c r="EY101" i="42" s="1"/>
  <c r="FA101" i="42" s="1"/>
  <c r="EU87" i="42"/>
  <c r="EV87" i="42" s="1"/>
  <c r="EW87" i="42" s="1"/>
  <c r="EY87" i="42" s="1"/>
  <c r="FA87" i="42" s="1"/>
  <c r="EU100" i="42"/>
  <c r="EV100" i="42" s="1"/>
  <c r="EW100" i="42" s="1"/>
  <c r="EY100" i="42" s="1"/>
  <c r="FA100" i="42" s="1"/>
  <c r="EU92" i="42"/>
  <c r="EV92" i="42" s="1"/>
  <c r="EW92" i="42" s="1"/>
  <c r="EY92" i="42" s="1"/>
  <c r="FA92" i="42" s="1"/>
  <c r="EU88" i="42"/>
  <c r="EV88" i="42" s="1"/>
  <c r="EW88" i="42" s="1"/>
  <c r="EY88" i="42" s="1"/>
  <c r="FA88" i="42" s="1"/>
  <c r="EU90" i="42"/>
  <c r="EV90" i="42" s="1"/>
  <c r="EW90" i="42" s="1"/>
  <c r="EY90" i="42" s="1"/>
  <c r="FA90" i="42" s="1"/>
  <c r="EU97" i="42"/>
  <c r="EV97" i="42" s="1"/>
  <c r="EW97" i="42" s="1"/>
  <c r="EY97" i="42" s="1"/>
  <c r="FA97" i="42" s="1"/>
  <c r="EU98" i="42"/>
  <c r="EV98" i="42" s="1"/>
  <c r="EW98" i="42" s="1"/>
  <c r="EY98" i="42" s="1"/>
  <c r="FA98" i="42" s="1"/>
  <c r="EU96" i="42"/>
  <c r="EV96" i="42" s="1"/>
  <c r="EW96" i="42" s="1"/>
  <c r="EY96" i="42" s="1"/>
  <c r="FA96" i="42" s="1"/>
  <c r="EU89" i="42"/>
  <c r="EV89" i="42" s="1"/>
  <c r="EW89" i="42" s="1"/>
  <c r="EY89" i="42" s="1"/>
  <c r="FA89" i="42" s="1"/>
  <c r="EU99" i="42"/>
  <c r="EV99" i="42" s="1"/>
  <c r="EW99" i="42" s="1"/>
  <c r="EY99" i="42" s="1"/>
  <c r="FA99" i="42" s="1"/>
  <c r="EU94" i="42"/>
  <c r="EV94" i="42" s="1"/>
  <c r="EW94" i="42" s="1"/>
  <c r="EY94" i="42" s="1"/>
  <c r="FA94" i="42" s="1"/>
  <c r="EU93" i="42"/>
  <c r="EV93" i="42" s="1"/>
  <c r="EW93" i="42" s="1"/>
  <c r="EY93" i="42" s="1"/>
  <c r="FA93" i="42" s="1"/>
  <c r="EU84" i="42"/>
  <c r="EV84" i="42" s="1"/>
  <c r="EW84" i="42" s="1"/>
  <c r="EY84" i="42" s="1"/>
  <c r="FA84" i="42" s="1"/>
  <c r="EU86" i="42"/>
  <c r="EV86" i="42" s="1"/>
  <c r="EW86" i="42" s="1"/>
  <c r="EY86" i="42" s="1"/>
  <c r="FA86" i="42" s="1"/>
  <c r="EU81" i="42"/>
  <c r="EV81" i="42" s="1"/>
  <c r="EW81" i="42" s="1"/>
  <c r="EY81" i="42" s="1"/>
  <c r="FA81" i="42" s="1"/>
  <c r="EU80" i="42"/>
  <c r="EV80" i="42" s="1"/>
  <c r="EW80" i="42" s="1"/>
  <c r="EY80" i="42" s="1"/>
  <c r="FA80" i="42" s="1"/>
  <c r="EU83" i="42"/>
  <c r="EV83" i="42" s="1"/>
  <c r="EW83" i="42" s="1"/>
  <c r="EY83" i="42" s="1"/>
  <c r="FA83" i="42" s="1"/>
  <c r="EU106" i="42"/>
  <c r="EV106" i="42" s="1"/>
  <c r="EW106" i="42" s="1"/>
  <c r="EY106" i="42" s="1"/>
  <c r="FA106" i="42" s="1"/>
  <c r="EU75" i="42"/>
  <c r="EV75" i="42" s="1"/>
  <c r="EW75" i="42" s="1"/>
  <c r="EY75" i="42" s="1"/>
  <c r="FA75" i="42" s="1"/>
  <c r="EU71" i="42"/>
  <c r="EV71" i="42" s="1"/>
  <c r="EW71" i="42" s="1"/>
  <c r="EY71" i="42" s="1"/>
  <c r="FA71" i="42" s="1"/>
  <c r="EU69" i="42"/>
  <c r="EV69" i="42" s="1"/>
  <c r="EW69" i="42" s="1"/>
  <c r="EY69" i="42" s="1"/>
  <c r="FA69" i="42" s="1"/>
  <c r="EU67" i="42"/>
  <c r="EV67" i="42" s="1"/>
  <c r="EW67" i="42" s="1"/>
  <c r="EY67" i="42" s="1"/>
  <c r="FA67" i="42" s="1"/>
  <c r="EU74" i="42"/>
  <c r="EV74" i="42" s="1"/>
  <c r="EW74" i="42" s="1"/>
  <c r="EY74" i="42" s="1"/>
  <c r="FA74" i="42" s="1"/>
  <c r="EU70" i="42"/>
  <c r="EV70" i="42" s="1"/>
  <c r="EW70" i="42" s="1"/>
  <c r="EY70" i="42" s="1"/>
  <c r="FA70" i="42" s="1"/>
  <c r="EU77" i="42"/>
  <c r="EV77" i="42" s="1"/>
  <c r="EW77" i="42" s="1"/>
  <c r="EY77" i="42" s="1"/>
  <c r="FA77" i="42" s="1"/>
  <c r="EU76" i="42"/>
  <c r="EV76" i="42" s="1"/>
  <c r="EW76" i="42" s="1"/>
  <c r="EY76" i="42" s="1"/>
  <c r="FA76" i="42" s="1"/>
  <c r="EU79" i="42"/>
  <c r="EV79" i="42" s="1"/>
  <c r="EW79" i="42" s="1"/>
  <c r="EY79" i="42" s="1"/>
  <c r="FA79" i="42" s="1"/>
  <c r="EU66" i="42"/>
  <c r="EV66" i="42" s="1"/>
  <c r="EW66" i="42" s="1"/>
  <c r="EY66" i="42" s="1"/>
  <c r="FA66" i="42" s="1"/>
  <c r="EU82" i="42"/>
  <c r="EV82" i="42" s="1"/>
  <c r="EW82" i="42" s="1"/>
  <c r="EY82" i="42" s="1"/>
  <c r="FA82" i="42" s="1"/>
  <c r="EU61" i="42"/>
  <c r="EV61" i="42" s="1"/>
  <c r="EW61" i="42" s="1"/>
  <c r="EY61" i="42" s="1"/>
  <c r="FA61" i="42" s="1"/>
  <c r="EU73" i="42"/>
  <c r="EV73" i="42" s="1"/>
  <c r="EW73" i="42" s="1"/>
  <c r="EY73" i="42" s="1"/>
  <c r="FA73" i="42" s="1"/>
  <c r="EU65" i="42"/>
  <c r="EV65" i="42" s="1"/>
  <c r="EW65" i="42" s="1"/>
  <c r="EY65" i="42" s="1"/>
  <c r="FA65" i="42" s="1"/>
  <c r="EU59" i="42"/>
  <c r="EV59" i="42" s="1"/>
  <c r="EW59" i="42" s="1"/>
  <c r="EY59" i="42" s="1"/>
  <c r="FA59" i="42" s="1"/>
  <c r="EU64" i="42"/>
  <c r="EV64" i="42" s="1"/>
  <c r="EW64" i="42" s="1"/>
  <c r="EY64" i="42" s="1"/>
  <c r="FA64" i="42" s="1"/>
  <c r="EU63" i="42"/>
  <c r="EV63" i="42" s="1"/>
  <c r="EW63" i="42" s="1"/>
  <c r="EY63" i="42" s="1"/>
  <c r="FA63" i="42" s="1"/>
  <c r="EU85" i="42"/>
  <c r="EV85" i="42" s="1"/>
  <c r="EW85" i="42" s="1"/>
  <c r="EY85" i="42" s="1"/>
  <c r="FA85" i="42" s="1"/>
  <c r="EU72" i="42"/>
  <c r="EV72" i="42" s="1"/>
  <c r="EW72" i="42" s="1"/>
  <c r="EY72" i="42" s="1"/>
  <c r="FA72" i="42" s="1"/>
  <c r="EU58" i="42"/>
  <c r="EV58" i="42" s="1"/>
  <c r="EW58" i="42" s="1"/>
  <c r="EY58" i="42" s="1"/>
  <c r="FA58" i="42" s="1"/>
  <c r="EU68" i="42"/>
  <c r="EV68" i="42" s="1"/>
  <c r="EW68" i="42" s="1"/>
  <c r="EY68" i="42" s="1"/>
  <c r="FA68" i="42" s="1"/>
  <c r="EU60" i="42"/>
  <c r="EV60" i="42" s="1"/>
  <c r="EW60" i="42" s="1"/>
  <c r="EY60" i="42" s="1"/>
  <c r="FA60" i="42" s="1"/>
  <c r="EU57" i="42"/>
  <c r="EV57" i="42" s="1"/>
  <c r="EW57" i="42" s="1"/>
  <c r="EY57" i="42" s="1"/>
  <c r="FA57" i="42" s="1"/>
  <c r="EU78" i="42"/>
  <c r="EV78" i="42" s="1"/>
  <c r="EW78" i="42" s="1"/>
  <c r="EY78" i="42" s="1"/>
  <c r="FA78" i="42" s="1"/>
  <c r="EU62" i="42"/>
  <c r="EV62" i="42" s="1"/>
  <c r="EW62" i="42" s="1"/>
  <c r="EY62" i="42" s="1"/>
  <c r="FA62" i="42" s="1"/>
  <c r="EU51" i="42"/>
  <c r="EV51" i="42" s="1"/>
  <c r="EW51" i="42" s="1"/>
  <c r="EY51" i="42" s="1"/>
  <c r="FA51" i="42" s="1"/>
  <c r="EU54" i="42"/>
  <c r="EV54" i="42" s="1"/>
  <c r="EW54" i="42" s="1"/>
  <c r="EY54" i="42" s="1"/>
  <c r="FA54" i="42" s="1"/>
  <c r="EU49" i="42"/>
  <c r="EV49" i="42" s="1"/>
  <c r="EW49" i="42" s="1"/>
  <c r="EY49" i="42" s="1"/>
  <c r="FA49" i="42" s="1"/>
  <c r="EU48" i="42"/>
  <c r="EV48" i="42" s="1"/>
  <c r="EU50" i="42"/>
  <c r="EV50" i="42" s="1"/>
  <c r="EW50" i="42" s="1"/>
  <c r="EY50" i="42" s="1"/>
  <c r="FA50" i="42" s="1"/>
  <c r="F12" i="42"/>
  <c r="EU55" i="42"/>
  <c r="EV55" i="42" s="1"/>
  <c r="EW55" i="42" s="1"/>
  <c r="EY55" i="42" s="1"/>
  <c r="FA55" i="42" s="1"/>
  <c r="GM67" i="42"/>
  <c r="GN67" i="42" s="1"/>
  <c r="GO131" i="42"/>
  <c r="GQ131" i="42" s="1"/>
  <c r="AL59" i="42"/>
  <c r="AN59" i="42" s="1"/>
  <c r="P69" i="42"/>
  <c r="Q69" i="42" s="1"/>
  <c r="P83" i="42"/>
  <c r="P100" i="42"/>
  <c r="Q100" i="42" s="1"/>
  <c r="P141" i="42"/>
  <c r="AL60" i="42"/>
  <c r="AN60" i="42" s="1"/>
  <c r="GO55" i="42"/>
  <c r="GQ55" i="42" s="1"/>
  <c r="AL50" i="42"/>
  <c r="AN50" i="42" s="1"/>
  <c r="II68" i="42"/>
  <c r="IJ68" i="42" s="1"/>
  <c r="IK118" i="42"/>
  <c r="IM118" i="42" s="1"/>
  <c r="AL49" i="42"/>
  <c r="AN49" i="42" s="1"/>
  <c r="AL94" i="42"/>
  <c r="AN94" i="42" s="1"/>
  <c r="AL96" i="42"/>
  <c r="AN96" i="42" s="1"/>
  <c r="AL132" i="42"/>
  <c r="AN132" i="42" s="1"/>
  <c r="AL143" i="42"/>
  <c r="AN143" i="42" s="1"/>
  <c r="GN52" i="42"/>
  <c r="AL151" i="42"/>
  <c r="AN151" i="42" s="1"/>
  <c r="GO150" i="42"/>
  <c r="GQ150" i="42" s="1"/>
  <c r="AL147" i="42"/>
  <c r="AN147" i="42" s="1"/>
  <c r="AL141" i="42"/>
  <c r="AN141" i="42" s="1"/>
  <c r="AL133" i="42"/>
  <c r="AN133" i="42" s="1"/>
  <c r="GO139" i="42"/>
  <c r="GQ139" i="42" s="1"/>
  <c r="FR141" i="42"/>
  <c r="FS141" i="42" s="1"/>
  <c r="FU141" i="42" s="1"/>
  <c r="FW141" i="42" s="1"/>
  <c r="IK138" i="42"/>
  <c r="IM138" i="42" s="1"/>
  <c r="GO117" i="42"/>
  <c r="GQ117" i="42" s="1"/>
  <c r="AL120" i="42"/>
  <c r="AN120" i="42" s="1"/>
  <c r="GO123" i="42"/>
  <c r="GQ123" i="42" s="1"/>
  <c r="P110" i="42"/>
  <c r="GO114" i="42"/>
  <c r="GQ114" i="42" s="1"/>
  <c r="AL115" i="42"/>
  <c r="AN115" i="42" s="1"/>
  <c r="AL119" i="42"/>
  <c r="AN119" i="42" s="1"/>
  <c r="P89" i="42"/>
  <c r="GO105" i="42"/>
  <c r="GQ105" i="42" s="1"/>
  <c r="AL112" i="42"/>
  <c r="AN112" i="42" s="1"/>
  <c r="IK88" i="42"/>
  <c r="IM88" i="42" s="1"/>
  <c r="GO99" i="42"/>
  <c r="GQ99" i="42" s="1"/>
  <c r="AL107" i="42"/>
  <c r="AN107" i="42" s="1"/>
  <c r="GO80" i="42"/>
  <c r="GQ80" i="42" s="1"/>
  <c r="AL85" i="42"/>
  <c r="AN85" i="42" s="1"/>
  <c r="GO70" i="42"/>
  <c r="GQ70" i="42" s="1"/>
  <c r="GO74" i="42"/>
  <c r="GQ74" i="42" s="1"/>
  <c r="AL77" i="42"/>
  <c r="AN77" i="42" s="1"/>
  <c r="BI151" i="42"/>
  <c r="BJ151" i="42" s="1"/>
  <c r="BI153" i="42"/>
  <c r="BJ153" i="42" s="1"/>
  <c r="BI150" i="42"/>
  <c r="BJ150" i="42" s="1"/>
  <c r="BI152" i="42"/>
  <c r="BJ152" i="42" s="1"/>
  <c r="BI166" i="42"/>
  <c r="BI145" i="42"/>
  <c r="BJ145" i="42" s="1"/>
  <c r="BI144" i="42"/>
  <c r="BJ144" i="42" s="1"/>
  <c r="BI149" i="42"/>
  <c r="BJ149" i="42" s="1"/>
  <c r="BI148" i="42"/>
  <c r="BJ148" i="42" s="1"/>
  <c r="BI147" i="42"/>
  <c r="BJ147" i="42" s="1"/>
  <c r="BI141" i="42"/>
  <c r="BJ141" i="42" s="1"/>
  <c r="BI140" i="42"/>
  <c r="BJ140" i="42" s="1"/>
  <c r="BI143" i="42"/>
  <c r="BJ143" i="42" s="1"/>
  <c r="BI139" i="42"/>
  <c r="BJ139" i="42" s="1"/>
  <c r="BI137" i="42"/>
  <c r="BJ137" i="42" s="1"/>
  <c r="BI129" i="42"/>
  <c r="BJ129" i="42" s="1"/>
  <c r="BI135" i="42"/>
  <c r="BJ135" i="42" s="1"/>
  <c r="BI146" i="42"/>
  <c r="BJ146" i="42" s="1"/>
  <c r="BI142" i="42"/>
  <c r="BJ142" i="42" s="1"/>
  <c r="BI134" i="42"/>
  <c r="BJ134" i="42" s="1"/>
  <c r="BI133" i="42"/>
  <c r="BI138" i="42"/>
  <c r="BJ138" i="42" s="1"/>
  <c r="BI119" i="42"/>
  <c r="BJ119" i="42" s="1"/>
  <c r="BI130" i="42"/>
  <c r="BJ130" i="42" s="1"/>
  <c r="BI123" i="42"/>
  <c r="BJ123" i="42" s="1"/>
  <c r="BI136" i="42"/>
  <c r="BJ136" i="42" s="1"/>
  <c r="BI120" i="42"/>
  <c r="BJ120" i="42" s="1"/>
  <c r="BI115" i="42"/>
  <c r="BJ115" i="42" s="1"/>
  <c r="BI126" i="42"/>
  <c r="BJ126" i="42" s="1"/>
  <c r="BI132" i="42"/>
  <c r="BJ132" i="42" s="1"/>
  <c r="BI128" i="42"/>
  <c r="BJ128" i="42" s="1"/>
  <c r="BI125" i="42"/>
  <c r="BJ125" i="42" s="1"/>
  <c r="BI131" i="42"/>
  <c r="BJ131" i="42" s="1"/>
  <c r="BI124" i="42"/>
  <c r="BJ124" i="42" s="1"/>
  <c r="BI122" i="42"/>
  <c r="BJ122" i="42" s="1"/>
  <c r="BI121" i="42"/>
  <c r="BJ121" i="42" s="1"/>
  <c r="BI111" i="42"/>
  <c r="BJ111" i="42" s="1"/>
  <c r="BI118" i="42"/>
  <c r="BJ118" i="42" s="1"/>
  <c r="BI117" i="42"/>
  <c r="BJ117" i="42" s="1"/>
  <c r="BI112" i="42"/>
  <c r="BJ112" i="42" s="1"/>
  <c r="BI110" i="42"/>
  <c r="BJ110" i="42" s="1"/>
  <c r="BI127" i="42"/>
  <c r="BJ127" i="42" s="1"/>
  <c r="BI113" i="42"/>
  <c r="BJ113" i="42" s="1"/>
  <c r="BI107" i="42"/>
  <c r="BJ107" i="42" s="1"/>
  <c r="BI106" i="42"/>
  <c r="BJ106" i="42" s="1"/>
  <c r="BI95" i="42"/>
  <c r="BI91" i="42"/>
  <c r="BJ91" i="42" s="1"/>
  <c r="BI114" i="42"/>
  <c r="BJ114" i="42" s="1"/>
  <c r="BI104" i="42"/>
  <c r="BJ104" i="42" s="1"/>
  <c r="BI103" i="42"/>
  <c r="BJ103" i="42" s="1"/>
  <c r="BI102" i="42"/>
  <c r="BJ102" i="42" s="1"/>
  <c r="BI108" i="42"/>
  <c r="BJ108" i="42" s="1"/>
  <c r="BI105" i="42"/>
  <c r="BJ105" i="42" s="1"/>
  <c r="BI101" i="42"/>
  <c r="BI87" i="42"/>
  <c r="BJ87" i="42" s="1"/>
  <c r="BI116" i="42"/>
  <c r="BJ116" i="42" s="1"/>
  <c r="BI100" i="42"/>
  <c r="BJ100" i="42" s="1"/>
  <c r="BI93" i="42"/>
  <c r="BJ93" i="42" s="1"/>
  <c r="BI92" i="42"/>
  <c r="BJ92" i="42" s="1"/>
  <c r="BI90" i="42"/>
  <c r="BJ90" i="42" s="1"/>
  <c r="BI109" i="42"/>
  <c r="BJ109" i="42" s="1"/>
  <c r="BI97" i="42"/>
  <c r="BJ97" i="42" s="1"/>
  <c r="BI99" i="42"/>
  <c r="BJ99" i="42" s="1"/>
  <c r="BI96" i="42"/>
  <c r="BJ96" i="42" s="1"/>
  <c r="BI94" i="42"/>
  <c r="BJ94" i="42" s="1"/>
  <c r="BI84" i="42"/>
  <c r="BJ84" i="42" s="1"/>
  <c r="BI98" i="42"/>
  <c r="BJ98" i="42" s="1"/>
  <c r="BI89" i="42"/>
  <c r="BJ89" i="42" s="1"/>
  <c r="BI88" i="42"/>
  <c r="BJ88" i="42" s="1"/>
  <c r="BI80" i="42"/>
  <c r="BJ80" i="42" s="1"/>
  <c r="BI83" i="42"/>
  <c r="BJ83" i="42" s="1"/>
  <c r="BI79" i="42"/>
  <c r="BJ79" i="42" s="1"/>
  <c r="BI75" i="42"/>
  <c r="BJ75" i="42" s="1"/>
  <c r="BI86" i="42"/>
  <c r="BJ86" i="42" s="1"/>
  <c r="BI82" i="42"/>
  <c r="BJ82" i="42" s="1"/>
  <c r="BI71" i="42"/>
  <c r="BJ71" i="42" s="1"/>
  <c r="BI74" i="42"/>
  <c r="BJ74" i="42" s="1"/>
  <c r="BI70" i="42"/>
  <c r="BJ70" i="42" s="1"/>
  <c r="BI69" i="42"/>
  <c r="BJ69" i="42" s="1"/>
  <c r="BI85" i="42"/>
  <c r="BJ85" i="42" s="1"/>
  <c r="BI77" i="42"/>
  <c r="BJ77" i="42" s="1"/>
  <c r="BI67" i="42"/>
  <c r="BJ67" i="42" s="1"/>
  <c r="BI76" i="42"/>
  <c r="BJ76" i="42" s="1"/>
  <c r="BI66" i="42"/>
  <c r="BJ66" i="42" s="1"/>
  <c r="BI81" i="42"/>
  <c r="BJ81" i="42" s="1"/>
  <c r="BI73" i="42"/>
  <c r="BJ73" i="42" s="1"/>
  <c r="BI61" i="42"/>
  <c r="BJ61" i="42" s="1"/>
  <c r="BI53" i="42"/>
  <c r="BJ53" i="42" s="1"/>
  <c r="BI65" i="42"/>
  <c r="BJ65" i="42" s="1"/>
  <c r="BI78" i="42"/>
  <c r="BJ78" i="42" s="1"/>
  <c r="BI64" i="42"/>
  <c r="BJ64" i="42" s="1"/>
  <c r="BI59" i="42"/>
  <c r="BJ59" i="42" s="1"/>
  <c r="BI58" i="42"/>
  <c r="BJ58" i="42" s="1"/>
  <c r="BI63" i="42"/>
  <c r="BJ63" i="42" s="1"/>
  <c r="BI57" i="42"/>
  <c r="BJ57" i="42" s="1"/>
  <c r="BI72" i="42"/>
  <c r="BJ72" i="42" s="1"/>
  <c r="BI68" i="42"/>
  <c r="BJ68" i="42" s="1"/>
  <c r="BI60" i="42"/>
  <c r="BJ60" i="42" s="1"/>
  <c r="BI62" i="42"/>
  <c r="BJ62" i="42" s="1"/>
  <c r="BI50" i="42"/>
  <c r="BJ50" i="42" s="1"/>
  <c r="BI49" i="42"/>
  <c r="BJ49" i="42" s="1"/>
  <c r="BI48" i="42"/>
  <c r="BJ48" i="42" s="1"/>
  <c r="BI52" i="42"/>
  <c r="BJ52" i="42" s="1"/>
  <c r="BI51" i="42"/>
  <c r="BJ51" i="42" s="1"/>
  <c r="BI56" i="42"/>
  <c r="BJ56" i="42" s="1"/>
  <c r="BI54" i="42"/>
  <c r="BJ54" i="42" s="1"/>
  <c r="BI55" i="42"/>
  <c r="BJ55" i="42" s="1"/>
  <c r="F8" i="42"/>
  <c r="H7" i="42"/>
  <c r="H6" i="42"/>
  <c r="P55" i="42"/>
  <c r="Q55" i="42" s="1"/>
  <c r="GM151" i="42"/>
  <c r="GN151" i="42" s="1"/>
  <c r="P70" i="42"/>
  <c r="Q70" i="42" s="1"/>
  <c r="P101" i="42"/>
  <c r="P104" i="42"/>
  <c r="Q104" i="42" s="1"/>
  <c r="P123" i="42"/>
  <c r="P142" i="42"/>
  <c r="Q142" i="42" s="1"/>
  <c r="P148" i="42"/>
  <c r="Q148" i="42" s="1"/>
  <c r="AL62" i="42"/>
  <c r="AN62" i="42" s="1"/>
  <c r="GO51" i="42"/>
  <c r="GQ51" i="42" s="1"/>
  <c r="II52" i="42"/>
  <c r="IJ52" i="42" s="1"/>
  <c r="II76" i="42"/>
  <c r="IJ76" i="42" s="1"/>
  <c r="IK136" i="42"/>
  <c r="IM136" i="42" s="1"/>
  <c r="AL117" i="42"/>
  <c r="AN117" i="42" s="1"/>
  <c r="AJ125" i="42"/>
  <c r="AK125" i="42" s="1"/>
  <c r="AL144" i="42"/>
  <c r="AN144" i="42" s="1"/>
  <c r="FR52" i="42"/>
  <c r="FS52" i="42" s="1"/>
  <c r="FU52" i="42" s="1"/>
  <c r="FW52" i="42" s="1"/>
  <c r="FR53" i="42"/>
  <c r="FS53" i="42" s="1"/>
  <c r="FU53" i="42" s="1"/>
  <c r="FW53" i="42" s="1"/>
  <c r="IK161" i="42"/>
  <c r="IM161" i="42" s="1"/>
  <c r="P149" i="42"/>
  <c r="Q149" i="42" s="1"/>
  <c r="AL148" i="42"/>
  <c r="AN148" i="42" s="1"/>
  <c r="AL136" i="42"/>
  <c r="AN136" i="42" s="1"/>
  <c r="AL139" i="42"/>
  <c r="AN139" i="42" s="1"/>
  <c r="IK129" i="42"/>
  <c r="IM129" i="42" s="1"/>
  <c r="AL130" i="42"/>
  <c r="AN130" i="42" s="1"/>
  <c r="AL113" i="42"/>
  <c r="AN113" i="42" s="1"/>
  <c r="GO103" i="42"/>
  <c r="GQ103" i="42" s="1"/>
  <c r="AL116" i="42"/>
  <c r="AN116" i="42" s="1"/>
  <c r="AL102" i="42"/>
  <c r="AN102" i="42" s="1"/>
  <c r="AL93" i="42"/>
  <c r="AN93" i="42" s="1"/>
  <c r="AL92" i="42"/>
  <c r="AN92" i="42" s="1"/>
  <c r="AL79" i="42"/>
  <c r="AN79" i="42" s="1"/>
  <c r="AL73" i="42"/>
  <c r="AN73" i="42" s="1"/>
  <c r="IK80" i="42"/>
  <c r="IM80" i="42" s="1"/>
  <c r="P73" i="42"/>
  <c r="Q73" i="42" s="1"/>
  <c r="GO75" i="42"/>
  <c r="GQ75" i="42" s="1"/>
  <c r="IK78" i="42"/>
  <c r="IM78" i="42" s="1"/>
  <c r="DX52" i="42"/>
  <c r="ET52" i="42"/>
  <c r="EU52" i="42" s="1"/>
  <c r="P58" i="42"/>
  <c r="Q58" i="42" s="1"/>
  <c r="H30" i="42"/>
  <c r="H27" i="42"/>
  <c r="P52" i="42"/>
  <c r="Q52" i="42" s="1"/>
  <c r="GT166" i="42"/>
  <c r="AL52" i="42"/>
  <c r="AN52" i="42" s="1"/>
  <c r="GO127" i="42"/>
  <c r="GQ127" i="42" s="1"/>
  <c r="IK57" i="42"/>
  <c r="IM57" i="42" s="1"/>
  <c r="P61" i="42"/>
  <c r="P71" i="42"/>
  <c r="P84" i="42"/>
  <c r="Q84" i="42" s="1"/>
  <c r="P91" i="42"/>
  <c r="P105" i="42"/>
  <c r="P130" i="42"/>
  <c r="Q130" i="42" s="1"/>
  <c r="P133" i="42"/>
  <c r="P146" i="42"/>
  <c r="IH49" i="42"/>
  <c r="BH165" i="42"/>
  <c r="AL69" i="42"/>
  <c r="AN69" i="42" s="1"/>
  <c r="H28" i="42"/>
  <c r="II50" i="42"/>
  <c r="IJ50" i="42" s="1"/>
  <c r="II137" i="42"/>
  <c r="IJ137" i="42" s="1"/>
  <c r="IK142" i="42"/>
  <c r="IM142" i="42" s="1"/>
  <c r="FQ48" i="42"/>
  <c r="FQ124" i="42"/>
  <c r="FR124" i="42" s="1"/>
  <c r="FS124" i="42" s="1"/>
  <c r="FU124" i="42" s="1"/>
  <c r="FW124" i="42" s="1"/>
  <c r="FQ160" i="42"/>
  <c r="FR160" i="42" s="1"/>
  <c r="FS160" i="42" s="1"/>
  <c r="FU160" i="42" s="1"/>
  <c r="FW160" i="42" s="1"/>
  <c r="AL82" i="42"/>
  <c r="AN82" i="42" s="1"/>
  <c r="AL150" i="42"/>
  <c r="AN150" i="42" s="1"/>
  <c r="AL152" i="42"/>
  <c r="AN152" i="42" s="1"/>
  <c r="GN53" i="42"/>
  <c r="GE7" i="42"/>
  <c r="GU166" i="42" s="1"/>
  <c r="IK163" i="42"/>
  <c r="IM163" i="42" s="1"/>
  <c r="IK159" i="42"/>
  <c r="IM159" i="42" s="1"/>
  <c r="GN142" i="42"/>
  <c r="IK145" i="42"/>
  <c r="IM145" i="42" s="1"/>
  <c r="GO152" i="42"/>
  <c r="GQ152" i="42" s="1"/>
  <c r="IK141" i="42"/>
  <c r="IM141" i="42" s="1"/>
  <c r="P132" i="42"/>
  <c r="IJ135" i="42"/>
  <c r="AL137" i="42"/>
  <c r="AN137" i="42" s="1"/>
  <c r="AL118" i="42"/>
  <c r="AN118" i="42" s="1"/>
  <c r="P120" i="42"/>
  <c r="Q120" i="42" s="1"/>
  <c r="GO113" i="42"/>
  <c r="GQ113" i="42" s="1"/>
  <c r="P93" i="42"/>
  <c r="Q93" i="42" s="1"/>
  <c r="P94" i="42"/>
  <c r="IK99" i="42"/>
  <c r="IM99" i="42" s="1"/>
  <c r="GO95" i="42"/>
  <c r="GQ95" i="42" s="1"/>
  <c r="GO86" i="42"/>
  <c r="GQ86" i="42" s="1"/>
  <c r="AL95" i="42"/>
  <c r="AN95" i="42" s="1"/>
  <c r="AL83" i="42"/>
  <c r="AN83" i="42" s="1"/>
  <c r="GO83" i="42"/>
  <c r="GQ83" i="42" s="1"/>
  <c r="AL87" i="42"/>
  <c r="AN87" i="42" s="1"/>
  <c r="AL76" i="42"/>
  <c r="AN76" i="42" s="1"/>
  <c r="GN59" i="42"/>
  <c r="FR69" i="42"/>
  <c r="FS69" i="42" s="1"/>
  <c r="FU69" i="42" s="1"/>
  <c r="FW69" i="42" s="1"/>
  <c r="GO68" i="42"/>
  <c r="GQ68" i="42" s="1"/>
  <c r="GO77" i="42"/>
  <c r="GQ77" i="42" s="1"/>
  <c r="AL68" i="42"/>
  <c r="AN68" i="42" s="1"/>
  <c r="GM58" i="42"/>
  <c r="GN58" i="42" s="1"/>
  <c r="GM61" i="42"/>
  <c r="GN61" i="42" s="1"/>
  <c r="GM71" i="42"/>
  <c r="GN71" i="42" s="1"/>
  <c r="GM97" i="42"/>
  <c r="GN97" i="42" s="1"/>
  <c r="GM98" i="42"/>
  <c r="GN98" i="42" s="1"/>
  <c r="GM111" i="42"/>
  <c r="GN111" i="42" s="1"/>
  <c r="P67" i="42"/>
  <c r="Q67" i="42" s="1"/>
  <c r="P57" i="42"/>
  <c r="P86" i="42"/>
  <c r="Q86" i="42" s="1"/>
  <c r="P85" i="42"/>
  <c r="Q85" i="42" s="1"/>
  <c r="P109" i="42"/>
  <c r="P119" i="42"/>
  <c r="P134" i="42"/>
  <c r="Q134" i="42" s="1"/>
  <c r="P150" i="42"/>
  <c r="Q150" i="42" s="1"/>
  <c r="GL49" i="42"/>
  <c r="FP49" i="42"/>
  <c r="AL58" i="42"/>
  <c r="AN58" i="42" s="1"/>
  <c r="IG165" i="42"/>
  <c r="II54" i="42"/>
  <c r="IJ54" i="42" s="1"/>
  <c r="IK85" i="42"/>
  <c r="IM85" i="42" s="1"/>
  <c r="IK114" i="42"/>
  <c r="IM114" i="42" s="1"/>
  <c r="FQ116" i="42"/>
  <c r="FR116" i="42" s="1"/>
  <c r="FS116" i="42" s="1"/>
  <c r="FU116" i="42" s="1"/>
  <c r="FW116" i="42" s="1"/>
  <c r="FQ129" i="42"/>
  <c r="FR129" i="42" s="1"/>
  <c r="FS129" i="42" s="1"/>
  <c r="FU129" i="42" s="1"/>
  <c r="FW129" i="42" s="1"/>
  <c r="AJ97" i="42"/>
  <c r="AK97" i="42" s="1"/>
  <c r="AL103" i="42"/>
  <c r="AN103" i="42" s="1"/>
  <c r="AL124" i="42"/>
  <c r="AN124" i="42" s="1"/>
  <c r="GO160" i="42"/>
  <c r="GQ160" i="42" s="1"/>
  <c r="GO155" i="42"/>
  <c r="GQ155" i="42" s="1"/>
  <c r="P147" i="42"/>
  <c r="Q147" i="42" s="1"/>
  <c r="P143" i="42"/>
  <c r="IJ131" i="42"/>
  <c r="P138" i="42"/>
  <c r="GN128" i="42"/>
  <c r="P127" i="42"/>
  <c r="P125" i="42"/>
  <c r="Q125" i="42" s="1"/>
  <c r="P114" i="42"/>
  <c r="Q114" i="42" s="1"/>
  <c r="P126" i="42"/>
  <c r="Q126" i="42" s="1"/>
  <c r="AL129" i="42"/>
  <c r="AN129" i="42" s="1"/>
  <c r="AL108" i="42"/>
  <c r="AN108" i="42" s="1"/>
  <c r="AL101" i="42"/>
  <c r="AN101" i="42" s="1"/>
  <c r="IJ98" i="42"/>
  <c r="GO100" i="42"/>
  <c r="GQ100" i="42" s="1"/>
  <c r="GN93" i="42"/>
  <c r="IK106" i="42"/>
  <c r="IM106" i="42" s="1"/>
  <c r="GN82" i="42"/>
  <c r="AL88" i="42"/>
  <c r="AN88" i="42" s="1"/>
  <c r="P77" i="42"/>
  <c r="AL71" i="42"/>
  <c r="AN71" i="42" s="1"/>
  <c r="DW165" i="42"/>
  <c r="DX166" i="42" s="1"/>
  <c r="GN48" i="42"/>
  <c r="HK166" i="42"/>
  <c r="HK160" i="42"/>
  <c r="HL160" i="42" s="1"/>
  <c r="HK157" i="42"/>
  <c r="HL157" i="42" s="1"/>
  <c r="HK156" i="42"/>
  <c r="HL156" i="42" s="1"/>
  <c r="HK162" i="42"/>
  <c r="HL162" i="42" s="1"/>
  <c r="HK159" i="42"/>
  <c r="HL159" i="42" s="1"/>
  <c r="HK152" i="42"/>
  <c r="HL152" i="42" s="1"/>
  <c r="HK158" i="42"/>
  <c r="HL158" i="42" s="1"/>
  <c r="HK155" i="42"/>
  <c r="HL155" i="42" s="1"/>
  <c r="HK161" i="42"/>
  <c r="HL161" i="42" s="1"/>
  <c r="HK148" i="42"/>
  <c r="HL148" i="42" s="1"/>
  <c r="HK164" i="42"/>
  <c r="HL164" i="42" s="1"/>
  <c r="HK153" i="42"/>
  <c r="HL153" i="42" s="1"/>
  <c r="HK154" i="42"/>
  <c r="HL154" i="42" s="1"/>
  <c r="HK163" i="42"/>
  <c r="HL163" i="42" s="1"/>
  <c r="HK142" i="42"/>
  <c r="HL142" i="42" s="1"/>
  <c r="HK150" i="42"/>
  <c r="HL150" i="42" s="1"/>
  <c r="HK151" i="42"/>
  <c r="HL151" i="42" s="1"/>
  <c r="HK149" i="42"/>
  <c r="HL149" i="42" s="1"/>
  <c r="HK147" i="42"/>
  <c r="HL147" i="42" s="1"/>
  <c r="HK146" i="42"/>
  <c r="HL146" i="42" s="1"/>
  <c r="HK145" i="42"/>
  <c r="HL145" i="42" s="1"/>
  <c r="HK141" i="42"/>
  <c r="HL141" i="42" s="1"/>
  <c r="HK144" i="42"/>
  <c r="HL144" i="42" s="1"/>
  <c r="HK143" i="42"/>
  <c r="HL143" i="42" s="1"/>
  <c r="HK139" i="42"/>
  <c r="HL139" i="42" s="1"/>
  <c r="HK134" i="42"/>
  <c r="HL134" i="42" s="1"/>
  <c r="HK126" i="42"/>
  <c r="HL126" i="42" s="1"/>
  <c r="HK140" i="42"/>
  <c r="HK131" i="42"/>
  <c r="HL131" i="42" s="1"/>
  <c r="HK130" i="42"/>
  <c r="HL130" i="42" s="1"/>
  <c r="HK137" i="42"/>
  <c r="HL137" i="42" s="1"/>
  <c r="HK132" i="42"/>
  <c r="HL132" i="42" s="1"/>
  <c r="HK136" i="42"/>
  <c r="HL136" i="42" s="1"/>
  <c r="HK129" i="42"/>
  <c r="HL129" i="42" s="1"/>
  <c r="HK128" i="42"/>
  <c r="HL128" i="42" s="1"/>
  <c r="HK124" i="42"/>
  <c r="HL124" i="42" s="1"/>
  <c r="HK135" i="42"/>
  <c r="HL135" i="42" s="1"/>
  <c r="HK120" i="42"/>
  <c r="HL120" i="42" s="1"/>
  <c r="HK125" i="42"/>
  <c r="HL125" i="42" s="1"/>
  <c r="HK122" i="42"/>
  <c r="HL122" i="42" s="1"/>
  <c r="HK112" i="42"/>
  <c r="HL112" i="42" s="1"/>
  <c r="HK138" i="42"/>
  <c r="HL138" i="42" s="1"/>
  <c r="HK121" i="42"/>
  <c r="HL121" i="42" s="1"/>
  <c r="HK118" i="42"/>
  <c r="HL118" i="42" s="1"/>
  <c r="HK133" i="42"/>
  <c r="HL133" i="42" s="1"/>
  <c r="HK119" i="42"/>
  <c r="HL119" i="42" s="1"/>
  <c r="HK116" i="42"/>
  <c r="HL116" i="42" s="1"/>
  <c r="HK127" i="42"/>
  <c r="HL127" i="42" s="1"/>
  <c r="HK114" i="42"/>
  <c r="HL114" i="42" s="1"/>
  <c r="HK117" i="42"/>
  <c r="HL117" i="42" s="1"/>
  <c r="HK113" i="42"/>
  <c r="HL113" i="42" s="1"/>
  <c r="HK109" i="42"/>
  <c r="HL109" i="42" s="1"/>
  <c r="HK123" i="42"/>
  <c r="HL123" i="42" s="1"/>
  <c r="HK115" i="42"/>
  <c r="HL115" i="42" s="1"/>
  <c r="HK110" i="42"/>
  <c r="HL110" i="42" s="1"/>
  <c r="HK102" i="42"/>
  <c r="HL102" i="42" s="1"/>
  <c r="HK93" i="42"/>
  <c r="HL93" i="42" s="1"/>
  <c r="HK89" i="42"/>
  <c r="HL89" i="42" s="1"/>
  <c r="HK106" i="42"/>
  <c r="HL106" i="42" s="1"/>
  <c r="HK101" i="42"/>
  <c r="HL101" i="42" s="1"/>
  <c r="HK100" i="42"/>
  <c r="HL100" i="42" s="1"/>
  <c r="HK104" i="42"/>
  <c r="HL104" i="42" s="1"/>
  <c r="HK99" i="42"/>
  <c r="HL99" i="42" s="1"/>
  <c r="HK98" i="42"/>
  <c r="HL98" i="42" s="1"/>
  <c r="HK96" i="42"/>
  <c r="HL96" i="42" s="1"/>
  <c r="HK92" i="42"/>
  <c r="HL92" i="42" s="1"/>
  <c r="HK108" i="42"/>
  <c r="HL108" i="42" s="1"/>
  <c r="HK105" i="42"/>
  <c r="HL105" i="42" s="1"/>
  <c r="HK103" i="42"/>
  <c r="HL103" i="42" s="1"/>
  <c r="HK94" i="42"/>
  <c r="HL94" i="42" s="1"/>
  <c r="HK111" i="42"/>
  <c r="HL111" i="42" s="1"/>
  <c r="HK88" i="42"/>
  <c r="HL88" i="42" s="1"/>
  <c r="HK107" i="42"/>
  <c r="HL107" i="42" s="1"/>
  <c r="HK91" i="42"/>
  <c r="HL91" i="42" s="1"/>
  <c r="HK97" i="42"/>
  <c r="HL97" i="42" s="1"/>
  <c r="HK95" i="42"/>
  <c r="HL95" i="42" s="1"/>
  <c r="HK86" i="42"/>
  <c r="HL86" i="42" s="1"/>
  <c r="HK85" i="42"/>
  <c r="HL85" i="42" s="1"/>
  <c r="HK80" i="42"/>
  <c r="HL80" i="42" s="1"/>
  <c r="HK90" i="42"/>
  <c r="HL90" i="42" s="1"/>
  <c r="HK84" i="42"/>
  <c r="HL84" i="42" s="1"/>
  <c r="HK83" i="42"/>
  <c r="HL83" i="42" s="1"/>
  <c r="HK82" i="42"/>
  <c r="HL82" i="42" s="1"/>
  <c r="HK79" i="42"/>
  <c r="HL79" i="42" s="1"/>
  <c r="HK81" i="42"/>
  <c r="HL81" i="42" s="1"/>
  <c r="HK76" i="42"/>
  <c r="HL76" i="42" s="1"/>
  <c r="HK78" i="42"/>
  <c r="HL78" i="42" s="1"/>
  <c r="HK75" i="42"/>
  <c r="HL75" i="42" s="1"/>
  <c r="HK73" i="42"/>
  <c r="HL73" i="42" s="1"/>
  <c r="HK68" i="42"/>
  <c r="HL68" i="42" s="1"/>
  <c r="HK69" i="42"/>
  <c r="HL69" i="42" s="1"/>
  <c r="HK87" i="42"/>
  <c r="HL87" i="42" s="1"/>
  <c r="HK72" i="42"/>
  <c r="HL72" i="42" s="1"/>
  <c r="HK63" i="42"/>
  <c r="HL63" i="42" s="1"/>
  <c r="HK77" i="42"/>
  <c r="HL77" i="42" s="1"/>
  <c r="HK74" i="42"/>
  <c r="HL74" i="42" s="1"/>
  <c r="HK58" i="42"/>
  <c r="HL58" i="42" s="1"/>
  <c r="HK49" i="42"/>
  <c r="HL49" i="42" s="1"/>
  <c r="HK48" i="42"/>
  <c r="HK67" i="42"/>
  <c r="HL67" i="42" s="1"/>
  <c r="HK57" i="42"/>
  <c r="HL57" i="42" s="1"/>
  <c r="HK71" i="42"/>
  <c r="HL71" i="42" s="1"/>
  <c r="HK55" i="42"/>
  <c r="HL55" i="42" s="1"/>
  <c r="HK51" i="42"/>
  <c r="HL51" i="42" s="1"/>
  <c r="HK66" i="42"/>
  <c r="HL66" i="42" s="1"/>
  <c r="HK65" i="42"/>
  <c r="HL65" i="42" s="1"/>
  <c r="HK62" i="42"/>
  <c r="HL62" i="42" s="1"/>
  <c r="HK59" i="42"/>
  <c r="HL59" i="42" s="1"/>
  <c r="HK56" i="42"/>
  <c r="HL56" i="42" s="1"/>
  <c r="HK50" i="42"/>
  <c r="HL50" i="42" s="1"/>
  <c r="HK64" i="42"/>
  <c r="HL64" i="42" s="1"/>
  <c r="HK61" i="42"/>
  <c r="HL61" i="42" s="1"/>
  <c r="HK70" i="42"/>
  <c r="HL70" i="42" s="1"/>
  <c r="HK60" i="42"/>
  <c r="HL60" i="42" s="1"/>
  <c r="HK53" i="42"/>
  <c r="HL53" i="42" s="1"/>
  <c r="F15" i="42"/>
  <c r="HK54" i="42"/>
  <c r="HL54" i="42" s="1"/>
  <c r="HK52" i="42"/>
  <c r="HL52" i="42" s="1"/>
  <c r="GO69" i="42"/>
  <c r="GQ69" i="42" s="1"/>
  <c r="GM60" i="42"/>
  <c r="GN60" i="42" s="1"/>
  <c r="GM50" i="42"/>
  <c r="GN50" i="42" s="1"/>
  <c r="GM63" i="42"/>
  <c r="GN63" i="42" s="1"/>
  <c r="GM104" i="42"/>
  <c r="GN104" i="42" s="1"/>
  <c r="GM141" i="42"/>
  <c r="GN141" i="42" s="1"/>
  <c r="GM130" i="42"/>
  <c r="GN130" i="42" s="1"/>
  <c r="GM145" i="42"/>
  <c r="GN145" i="42" s="1"/>
  <c r="AL57" i="42"/>
  <c r="AN57" i="42" s="1"/>
  <c r="P62" i="42"/>
  <c r="P65" i="42"/>
  <c r="Q65" i="42" s="1"/>
  <c r="P96" i="42"/>
  <c r="Q96" i="42" s="1"/>
  <c r="P87" i="42"/>
  <c r="Q87" i="42" s="1"/>
  <c r="P107" i="42"/>
  <c r="P111" i="42"/>
  <c r="P139" i="42"/>
  <c r="Q139" i="42" s="1"/>
  <c r="P152" i="42"/>
  <c r="Q152" i="42" s="1"/>
  <c r="GO57" i="42"/>
  <c r="GQ57" i="42" s="1"/>
  <c r="AL48" i="42"/>
  <c r="HJ165" i="42"/>
  <c r="AL114" i="42"/>
  <c r="AN114" i="42" s="1"/>
  <c r="AL127" i="42"/>
  <c r="AN127" i="42" s="1"/>
  <c r="AL131" i="42"/>
  <c r="AN131" i="42" s="1"/>
  <c r="GN158" i="42"/>
  <c r="GO153" i="42"/>
  <c r="GQ153" i="42" s="1"/>
  <c r="GO144" i="42"/>
  <c r="GQ144" i="42" s="1"/>
  <c r="AK149" i="42"/>
  <c r="HL140" i="42"/>
  <c r="P135" i="42"/>
  <c r="GO135" i="42"/>
  <c r="GQ135" i="42" s="1"/>
  <c r="AL134" i="42"/>
  <c r="AN134" i="42" s="1"/>
  <c r="AL142" i="42"/>
  <c r="AN142" i="42" s="1"/>
  <c r="GN125" i="42"/>
  <c r="AL121" i="42"/>
  <c r="AN121" i="42" s="1"/>
  <c r="IK126" i="42"/>
  <c r="IM126" i="42" s="1"/>
  <c r="AL110" i="42"/>
  <c r="AN110" i="42" s="1"/>
  <c r="GO107" i="42"/>
  <c r="GQ107" i="42" s="1"/>
  <c r="IK102" i="42"/>
  <c r="IM102" i="42" s="1"/>
  <c r="AK91" i="42"/>
  <c r="AL100" i="42"/>
  <c r="AN100" i="42" s="1"/>
  <c r="BJ101" i="42"/>
  <c r="GO91" i="42"/>
  <c r="GQ91" i="42" s="1"/>
  <c r="GN84" i="42"/>
  <c r="GN79" i="42"/>
  <c r="FR87" i="42"/>
  <c r="FS87" i="42" s="1"/>
  <c r="FU87" i="42" s="1"/>
  <c r="FW87" i="42" s="1"/>
  <c r="P88" i="42"/>
  <c r="Q88" i="42" s="1"/>
  <c r="AL64" i="42"/>
  <c r="AN64" i="42" s="1"/>
  <c r="GO64" i="42"/>
  <c r="GQ64" i="42" s="1"/>
  <c r="DX56" i="42"/>
  <c r="ET56" i="42"/>
  <c r="DY158" i="42"/>
  <c r="DZ158" i="42" s="1"/>
  <c r="EA158" i="42" s="1"/>
  <c r="EC158" i="42" s="1"/>
  <c r="EE158" i="42" s="1"/>
  <c r="EF158" i="42" s="1"/>
  <c r="DY157" i="42"/>
  <c r="DZ157" i="42" s="1"/>
  <c r="EA157" i="42" s="1"/>
  <c r="EC157" i="42" s="1"/>
  <c r="EE157" i="42" s="1"/>
  <c r="EF157" i="42" s="1"/>
  <c r="DY163" i="42"/>
  <c r="DZ163" i="42" s="1"/>
  <c r="EA163" i="42" s="1"/>
  <c r="EC163" i="42" s="1"/>
  <c r="EE163" i="42" s="1"/>
  <c r="EF163" i="42" s="1"/>
  <c r="DY166" i="42"/>
  <c r="DY160" i="42"/>
  <c r="DZ160" i="42" s="1"/>
  <c r="EA160" i="42" s="1"/>
  <c r="EC160" i="42" s="1"/>
  <c r="EE160" i="42" s="1"/>
  <c r="EF160" i="42" s="1"/>
  <c r="DY164" i="42"/>
  <c r="DZ164" i="42" s="1"/>
  <c r="EA164" i="42" s="1"/>
  <c r="EC164" i="42" s="1"/>
  <c r="EE164" i="42" s="1"/>
  <c r="EF164" i="42" s="1"/>
  <c r="DY153" i="42"/>
  <c r="DZ153" i="42" s="1"/>
  <c r="EA153" i="42" s="1"/>
  <c r="EC153" i="42" s="1"/>
  <c r="EE153" i="42" s="1"/>
  <c r="DY156" i="42"/>
  <c r="DZ156" i="42" s="1"/>
  <c r="EA156" i="42" s="1"/>
  <c r="EC156" i="42" s="1"/>
  <c r="EE156" i="42" s="1"/>
  <c r="EF156" i="42" s="1"/>
  <c r="DY159" i="42"/>
  <c r="DZ159" i="42" s="1"/>
  <c r="EA159" i="42" s="1"/>
  <c r="EC159" i="42" s="1"/>
  <c r="EE159" i="42" s="1"/>
  <c r="EF159" i="42" s="1"/>
  <c r="DY155" i="42"/>
  <c r="DZ155" i="42" s="1"/>
  <c r="EA155" i="42" s="1"/>
  <c r="EC155" i="42" s="1"/>
  <c r="EE155" i="42" s="1"/>
  <c r="EF155" i="42" s="1"/>
  <c r="DY150" i="42"/>
  <c r="DZ150" i="42" s="1"/>
  <c r="EA150" i="42" s="1"/>
  <c r="EC150" i="42" s="1"/>
  <c r="EE150" i="42" s="1"/>
  <c r="DY154" i="42"/>
  <c r="DZ154" i="42" s="1"/>
  <c r="EA154" i="42" s="1"/>
  <c r="EC154" i="42" s="1"/>
  <c r="EE154" i="42" s="1"/>
  <c r="EF154" i="42" s="1"/>
  <c r="DY149" i="42"/>
  <c r="DZ149" i="42" s="1"/>
  <c r="EA149" i="42" s="1"/>
  <c r="EC149" i="42" s="1"/>
  <c r="EE149" i="42" s="1"/>
  <c r="DY162" i="42"/>
  <c r="DZ162" i="42" s="1"/>
  <c r="EA162" i="42" s="1"/>
  <c r="EC162" i="42" s="1"/>
  <c r="EE162" i="42" s="1"/>
  <c r="EF162" i="42" s="1"/>
  <c r="DY161" i="42"/>
  <c r="DZ161" i="42" s="1"/>
  <c r="EA161" i="42" s="1"/>
  <c r="EC161" i="42" s="1"/>
  <c r="EE161" i="42" s="1"/>
  <c r="EF161" i="42" s="1"/>
  <c r="DY144" i="42"/>
  <c r="DZ144" i="42" s="1"/>
  <c r="EA144" i="42" s="1"/>
  <c r="EC144" i="42" s="1"/>
  <c r="EE144" i="42" s="1"/>
  <c r="DY152" i="42"/>
  <c r="DZ152" i="42" s="1"/>
  <c r="EA152" i="42" s="1"/>
  <c r="EC152" i="42" s="1"/>
  <c r="EE152" i="42" s="1"/>
  <c r="DY151" i="42"/>
  <c r="DZ151" i="42" s="1"/>
  <c r="EA151" i="42" s="1"/>
  <c r="EC151" i="42" s="1"/>
  <c r="EE151" i="42" s="1"/>
  <c r="DY148" i="42"/>
  <c r="DZ148" i="42" s="1"/>
  <c r="EA148" i="42" s="1"/>
  <c r="EC148" i="42" s="1"/>
  <c r="EE148" i="42" s="1"/>
  <c r="DY146" i="42"/>
  <c r="DZ146" i="42" s="1"/>
  <c r="EA146" i="42" s="1"/>
  <c r="EC146" i="42" s="1"/>
  <c r="EE146" i="42" s="1"/>
  <c r="DY141" i="42"/>
  <c r="DZ141" i="42" s="1"/>
  <c r="EA141" i="42" s="1"/>
  <c r="EC141" i="42" s="1"/>
  <c r="EE141" i="42" s="1"/>
  <c r="DY140" i="42"/>
  <c r="DZ140" i="42" s="1"/>
  <c r="EA140" i="42" s="1"/>
  <c r="EC140" i="42" s="1"/>
  <c r="EE140" i="42" s="1"/>
  <c r="DY143" i="42"/>
  <c r="DZ143" i="42" s="1"/>
  <c r="EA143" i="42" s="1"/>
  <c r="EC143" i="42" s="1"/>
  <c r="EE143" i="42" s="1"/>
  <c r="DY142" i="42"/>
  <c r="DZ142" i="42" s="1"/>
  <c r="EA142" i="42" s="1"/>
  <c r="EC142" i="42" s="1"/>
  <c r="EE142" i="42" s="1"/>
  <c r="DY139" i="42"/>
  <c r="DZ139" i="42" s="1"/>
  <c r="EA139" i="42" s="1"/>
  <c r="EC139" i="42" s="1"/>
  <c r="EE139" i="42" s="1"/>
  <c r="DY147" i="42"/>
  <c r="DZ147" i="42" s="1"/>
  <c r="EA147" i="42" s="1"/>
  <c r="EC147" i="42" s="1"/>
  <c r="EE147" i="42" s="1"/>
  <c r="DY145" i="42"/>
  <c r="DZ145" i="42" s="1"/>
  <c r="EA145" i="42" s="1"/>
  <c r="EC145" i="42" s="1"/>
  <c r="EE145" i="42" s="1"/>
  <c r="DY138" i="42"/>
  <c r="DZ138" i="42" s="1"/>
  <c r="EA138" i="42" s="1"/>
  <c r="EC138" i="42" s="1"/>
  <c r="EE138" i="42" s="1"/>
  <c r="DY136" i="42"/>
  <c r="DZ136" i="42" s="1"/>
  <c r="EA136" i="42" s="1"/>
  <c r="EC136" i="42" s="1"/>
  <c r="EE136" i="42" s="1"/>
  <c r="DY128" i="42"/>
  <c r="DZ128" i="42" s="1"/>
  <c r="EA128" i="42" s="1"/>
  <c r="EC128" i="42" s="1"/>
  <c r="EE128" i="42" s="1"/>
  <c r="DY134" i="42"/>
  <c r="DZ134" i="42" s="1"/>
  <c r="EA134" i="42" s="1"/>
  <c r="EC134" i="42" s="1"/>
  <c r="EE134" i="42" s="1"/>
  <c r="DY133" i="42"/>
  <c r="DZ133" i="42" s="1"/>
  <c r="EA133" i="42" s="1"/>
  <c r="EC133" i="42" s="1"/>
  <c r="EE133" i="42" s="1"/>
  <c r="DY132" i="42"/>
  <c r="DZ132" i="42" s="1"/>
  <c r="EA132" i="42" s="1"/>
  <c r="EC132" i="42" s="1"/>
  <c r="EE132" i="42" s="1"/>
  <c r="DY135" i="42"/>
  <c r="DZ135" i="42" s="1"/>
  <c r="EA135" i="42" s="1"/>
  <c r="EC135" i="42" s="1"/>
  <c r="EE135" i="42" s="1"/>
  <c r="DY118" i="42"/>
  <c r="DZ118" i="42" s="1"/>
  <c r="EA118" i="42" s="1"/>
  <c r="EC118" i="42" s="1"/>
  <c r="EE118" i="42" s="1"/>
  <c r="DY137" i="42"/>
  <c r="DZ137" i="42" s="1"/>
  <c r="EA137" i="42" s="1"/>
  <c r="EC137" i="42" s="1"/>
  <c r="EE137" i="42" s="1"/>
  <c r="DY126" i="42"/>
  <c r="DZ126" i="42" s="1"/>
  <c r="EA126" i="42" s="1"/>
  <c r="EC126" i="42" s="1"/>
  <c r="EE126" i="42" s="1"/>
  <c r="DY122" i="42"/>
  <c r="DZ122" i="42" s="1"/>
  <c r="EA122" i="42" s="1"/>
  <c r="EC122" i="42" s="1"/>
  <c r="EE122" i="42" s="1"/>
  <c r="DY125" i="42"/>
  <c r="DZ125" i="42" s="1"/>
  <c r="EA125" i="42" s="1"/>
  <c r="EC125" i="42" s="1"/>
  <c r="EE125" i="42" s="1"/>
  <c r="DY124" i="42"/>
  <c r="DZ124" i="42" s="1"/>
  <c r="EA124" i="42" s="1"/>
  <c r="EC124" i="42" s="1"/>
  <c r="EE124" i="42" s="1"/>
  <c r="DY114" i="42"/>
  <c r="DZ114" i="42" s="1"/>
  <c r="EA114" i="42" s="1"/>
  <c r="EC114" i="42" s="1"/>
  <c r="EE114" i="42" s="1"/>
  <c r="DY129" i="42"/>
  <c r="DZ129" i="42" s="1"/>
  <c r="EA129" i="42" s="1"/>
  <c r="EC129" i="42" s="1"/>
  <c r="EE129" i="42" s="1"/>
  <c r="DY123" i="42"/>
  <c r="DZ123" i="42" s="1"/>
  <c r="EA123" i="42" s="1"/>
  <c r="EC123" i="42" s="1"/>
  <c r="EE123" i="42" s="1"/>
  <c r="DY119" i="42"/>
  <c r="DZ119" i="42" s="1"/>
  <c r="EA119" i="42" s="1"/>
  <c r="EC119" i="42" s="1"/>
  <c r="EE119" i="42" s="1"/>
  <c r="DY121" i="42"/>
  <c r="DZ121" i="42" s="1"/>
  <c r="EA121" i="42" s="1"/>
  <c r="EC121" i="42" s="1"/>
  <c r="EE121" i="42" s="1"/>
  <c r="DY127" i="42"/>
  <c r="DZ127" i="42" s="1"/>
  <c r="EA127" i="42" s="1"/>
  <c r="EC127" i="42" s="1"/>
  <c r="EE127" i="42" s="1"/>
  <c r="DY131" i="42"/>
  <c r="DZ131" i="42" s="1"/>
  <c r="EA131" i="42" s="1"/>
  <c r="EC131" i="42" s="1"/>
  <c r="EE131" i="42" s="1"/>
  <c r="DY130" i="42"/>
  <c r="DZ130" i="42" s="1"/>
  <c r="EA130" i="42" s="1"/>
  <c r="EC130" i="42" s="1"/>
  <c r="EE130" i="42" s="1"/>
  <c r="DY117" i="42"/>
  <c r="DZ117" i="42" s="1"/>
  <c r="EA117" i="42" s="1"/>
  <c r="EC117" i="42" s="1"/>
  <c r="EE117" i="42" s="1"/>
  <c r="DY116" i="42"/>
  <c r="DZ116" i="42" s="1"/>
  <c r="EA116" i="42" s="1"/>
  <c r="EC116" i="42" s="1"/>
  <c r="EE116" i="42" s="1"/>
  <c r="DY115" i="42"/>
  <c r="DZ115" i="42" s="1"/>
  <c r="EA115" i="42" s="1"/>
  <c r="EC115" i="42" s="1"/>
  <c r="EE115" i="42" s="1"/>
  <c r="DY120" i="42"/>
  <c r="DZ120" i="42" s="1"/>
  <c r="EA120" i="42" s="1"/>
  <c r="EC120" i="42" s="1"/>
  <c r="EE120" i="42" s="1"/>
  <c r="DY113" i="42"/>
  <c r="DZ113" i="42" s="1"/>
  <c r="EA113" i="42" s="1"/>
  <c r="EC113" i="42" s="1"/>
  <c r="EE113" i="42" s="1"/>
  <c r="DY110" i="42"/>
  <c r="DZ110" i="42" s="1"/>
  <c r="EA110" i="42" s="1"/>
  <c r="EC110" i="42" s="1"/>
  <c r="EE110" i="42" s="1"/>
  <c r="DY111" i="42"/>
  <c r="DZ111" i="42" s="1"/>
  <c r="EA111" i="42" s="1"/>
  <c r="EC111" i="42" s="1"/>
  <c r="EE111" i="42" s="1"/>
  <c r="DY106" i="42"/>
  <c r="DZ106" i="42" s="1"/>
  <c r="EA106" i="42" s="1"/>
  <c r="EC106" i="42" s="1"/>
  <c r="EE106" i="42" s="1"/>
  <c r="DY94" i="42"/>
  <c r="DZ94" i="42" s="1"/>
  <c r="EA94" i="42" s="1"/>
  <c r="EC94" i="42" s="1"/>
  <c r="EE94" i="42" s="1"/>
  <c r="DY90" i="42"/>
  <c r="DZ90" i="42" s="1"/>
  <c r="EA90" i="42" s="1"/>
  <c r="EC90" i="42" s="1"/>
  <c r="EE90" i="42" s="1"/>
  <c r="DY107" i="42"/>
  <c r="DZ107" i="42" s="1"/>
  <c r="EA107" i="42" s="1"/>
  <c r="EC107" i="42" s="1"/>
  <c r="EE107" i="42" s="1"/>
  <c r="DY103" i="42"/>
  <c r="DZ103" i="42" s="1"/>
  <c r="EA103" i="42" s="1"/>
  <c r="EC103" i="42" s="1"/>
  <c r="EE103" i="42" s="1"/>
  <c r="DY112" i="42"/>
  <c r="DZ112" i="42" s="1"/>
  <c r="EA112" i="42" s="1"/>
  <c r="EC112" i="42" s="1"/>
  <c r="EE112" i="42" s="1"/>
  <c r="DY102" i="42"/>
  <c r="DZ102" i="42" s="1"/>
  <c r="EA102" i="42" s="1"/>
  <c r="EC102" i="42" s="1"/>
  <c r="EE102" i="42" s="1"/>
  <c r="DY105" i="42"/>
  <c r="DZ105" i="42" s="1"/>
  <c r="EA105" i="42" s="1"/>
  <c r="EC105" i="42" s="1"/>
  <c r="EE105" i="42" s="1"/>
  <c r="DY101" i="42"/>
  <c r="DZ101" i="42" s="1"/>
  <c r="EA101" i="42" s="1"/>
  <c r="EC101" i="42" s="1"/>
  <c r="EE101" i="42" s="1"/>
  <c r="DY109" i="42"/>
  <c r="DZ109" i="42" s="1"/>
  <c r="EA109" i="42" s="1"/>
  <c r="EC109" i="42" s="1"/>
  <c r="EE109" i="42" s="1"/>
  <c r="DY100" i="42"/>
  <c r="DZ100" i="42" s="1"/>
  <c r="EA100" i="42" s="1"/>
  <c r="EC100" i="42" s="1"/>
  <c r="EE100" i="42" s="1"/>
  <c r="DY93" i="42"/>
  <c r="DZ93" i="42" s="1"/>
  <c r="EA93" i="42" s="1"/>
  <c r="EC93" i="42" s="1"/>
  <c r="EE93" i="42" s="1"/>
  <c r="DY89" i="42"/>
  <c r="DZ89" i="42" s="1"/>
  <c r="EA89" i="42" s="1"/>
  <c r="EC89" i="42" s="1"/>
  <c r="EE89" i="42" s="1"/>
  <c r="DY99" i="42"/>
  <c r="DZ99" i="42" s="1"/>
  <c r="EA99" i="42" s="1"/>
  <c r="EC99" i="42" s="1"/>
  <c r="EE99" i="42" s="1"/>
  <c r="DY108" i="42"/>
  <c r="DZ108" i="42" s="1"/>
  <c r="EA108" i="42" s="1"/>
  <c r="EC108" i="42" s="1"/>
  <c r="EE108" i="42" s="1"/>
  <c r="DY104" i="42"/>
  <c r="DZ104" i="42" s="1"/>
  <c r="EA104" i="42" s="1"/>
  <c r="EC104" i="42" s="1"/>
  <c r="EE104" i="42" s="1"/>
  <c r="DY96" i="42"/>
  <c r="DZ96" i="42" s="1"/>
  <c r="EA96" i="42" s="1"/>
  <c r="EC96" i="42" s="1"/>
  <c r="EE96" i="42" s="1"/>
  <c r="DY95" i="42"/>
  <c r="DZ95" i="42" s="1"/>
  <c r="EA95" i="42" s="1"/>
  <c r="EC95" i="42" s="1"/>
  <c r="EE95" i="42" s="1"/>
  <c r="DY98" i="42"/>
  <c r="DZ98" i="42" s="1"/>
  <c r="EA98" i="42" s="1"/>
  <c r="EC98" i="42" s="1"/>
  <c r="EE98" i="42" s="1"/>
  <c r="DY88" i="42"/>
  <c r="DZ88" i="42" s="1"/>
  <c r="EA88" i="42" s="1"/>
  <c r="EC88" i="42" s="1"/>
  <c r="EE88" i="42" s="1"/>
  <c r="DY81" i="42"/>
  <c r="DZ81" i="42" s="1"/>
  <c r="EA81" i="42" s="1"/>
  <c r="EC81" i="42" s="1"/>
  <c r="EE81" i="42" s="1"/>
  <c r="DY79" i="42"/>
  <c r="DZ79" i="42" s="1"/>
  <c r="EA79" i="42" s="1"/>
  <c r="EC79" i="42" s="1"/>
  <c r="EE79" i="42" s="1"/>
  <c r="DY85" i="42"/>
  <c r="DZ85" i="42" s="1"/>
  <c r="EA85" i="42" s="1"/>
  <c r="EC85" i="42" s="1"/>
  <c r="EE85" i="42" s="1"/>
  <c r="DY83" i="42"/>
  <c r="DZ83" i="42" s="1"/>
  <c r="EA83" i="42" s="1"/>
  <c r="EC83" i="42" s="1"/>
  <c r="EE83" i="42" s="1"/>
  <c r="DY92" i="42"/>
  <c r="DZ92" i="42" s="1"/>
  <c r="EA92" i="42" s="1"/>
  <c r="EC92" i="42" s="1"/>
  <c r="EE92" i="42" s="1"/>
  <c r="DY86" i="42"/>
  <c r="DZ86" i="42" s="1"/>
  <c r="EA86" i="42" s="1"/>
  <c r="EC86" i="42" s="1"/>
  <c r="EE86" i="42" s="1"/>
  <c r="DY84" i="42"/>
  <c r="DZ84" i="42" s="1"/>
  <c r="EA84" i="42" s="1"/>
  <c r="EC84" i="42" s="1"/>
  <c r="EE84" i="42" s="1"/>
  <c r="DY82" i="42"/>
  <c r="DZ82" i="42" s="1"/>
  <c r="EA82" i="42" s="1"/>
  <c r="EC82" i="42" s="1"/>
  <c r="EE82" i="42" s="1"/>
  <c r="DY78" i="42"/>
  <c r="DZ78" i="42" s="1"/>
  <c r="EA78" i="42" s="1"/>
  <c r="EC78" i="42" s="1"/>
  <c r="EE78" i="42" s="1"/>
  <c r="DY97" i="42"/>
  <c r="DZ97" i="42" s="1"/>
  <c r="EA97" i="42" s="1"/>
  <c r="EC97" i="42" s="1"/>
  <c r="EE97" i="42" s="1"/>
  <c r="DY87" i="42"/>
  <c r="DZ87" i="42" s="1"/>
  <c r="EA87" i="42" s="1"/>
  <c r="EC87" i="42" s="1"/>
  <c r="EE87" i="42" s="1"/>
  <c r="DY80" i="42"/>
  <c r="DZ80" i="42" s="1"/>
  <c r="EA80" i="42" s="1"/>
  <c r="EC80" i="42" s="1"/>
  <c r="EE80" i="42" s="1"/>
  <c r="DY74" i="42"/>
  <c r="DZ74" i="42" s="1"/>
  <c r="EA74" i="42" s="1"/>
  <c r="EC74" i="42" s="1"/>
  <c r="EE74" i="42" s="1"/>
  <c r="DY70" i="42"/>
  <c r="DZ70" i="42" s="1"/>
  <c r="EA70" i="42" s="1"/>
  <c r="EC70" i="42" s="1"/>
  <c r="EE70" i="42" s="1"/>
  <c r="DY91" i="42"/>
  <c r="DZ91" i="42" s="1"/>
  <c r="EA91" i="42" s="1"/>
  <c r="EC91" i="42" s="1"/>
  <c r="EE91" i="42" s="1"/>
  <c r="DY73" i="42"/>
  <c r="DZ73" i="42" s="1"/>
  <c r="EA73" i="42" s="1"/>
  <c r="EC73" i="42" s="1"/>
  <c r="EE73" i="42" s="1"/>
  <c r="DY68" i="42"/>
  <c r="DZ68" i="42" s="1"/>
  <c r="EA68" i="42" s="1"/>
  <c r="EC68" i="42" s="1"/>
  <c r="EE68" i="42" s="1"/>
  <c r="DY65" i="42"/>
  <c r="DZ65" i="42" s="1"/>
  <c r="EA65" i="42" s="1"/>
  <c r="EC65" i="42" s="1"/>
  <c r="EE65" i="42" s="1"/>
  <c r="DY75" i="42"/>
  <c r="DZ75" i="42" s="1"/>
  <c r="EA75" i="42" s="1"/>
  <c r="EC75" i="42" s="1"/>
  <c r="EE75" i="42" s="1"/>
  <c r="DY72" i="42"/>
  <c r="DZ72" i="42" s="1"/>
  <c r="EA72" i="42" s="1"/>
  <c r="EC72" i="42" s="1"/>
  <c r="EE72" i="42" s="1"/>
  <c r="DY77" i="42"/>
  <c r="DZ77" i="42" s="1"/>
  <c r="EA77" i="42" s="1"/>
  <c r="EC77" i="42" s="1"/>
  <c r="EE77" i="42" s="1"/>
  <c r="DY59" i="42"/>
  <c r="DZ59" i="42" s="1"/>
  <c r="EA59" i="42" s="1"/>
  <c r="EC59" i="42" s="1"/>
  <c r="EE59" i="42" s="1"/>
  <c r="DY49" i="42"/>
  <c r="DZ49" i="42" s="1"/>
  <c r="EA49" i="42" s="1"/>
  <c r="EC49" i="42" s="1"/>
  <c r="EE49" i="42" s="1"/>
  <c r="DY76" i="42"/>
  <c r="DZ76" i="42" s="1"/>
  <c r="EA76" i="42" s="1"/>
  <c r="EC76" i="42" s="1"/>
  <c r="EE76" i="42" s="1"/>
  <c r="DY67" i="42"/>
  <c r="DZ67" i="42" s="1"/>
  <c r="EA67" i="42" s="1"/>
  <c r="EC67" i="42" s="1"/>
  <c r="EE67" i="42" s="1"/>
  <c r="DY58" i="42"/>
  <c r="DZ58" i="42" s="1"/>
  <c r="EA58" i="42" s="1"/>
  <c r="EC58" i="42" s="1"/>
  <c r="EE58" i="42" s="1"/>
  <c r="DY60" i="42"/>
  <c r="DZ60" i="42" s="1"/>
  <c r="EA60" i="42" s="1"/>
  <c r="EC60" i="42" s="1"/>
  <c r="EE60" i="42" s="1"/>
  <c r="DY57" i="42"/>
  <c r="DZ57" i="42" s="1"/>
  <c r="EA57" i="42" s="1"/>
  <c r="EC57" i="42" s="1"/>
  <c r="EE57" i="42" s="1"/>
  <c r="DY52" i="42"/>
  <c r="DY69" i="42"/>
  <c r="DZ69" i="42" s="1"/>
  <c r="EA69" i="42" s="1"/>
  <c r="EC69" i="42" s="1"/>
  <c r="EE69" i="42" s="1"/>
  <c r="DY71" i="42"/>
  <c r="DZ71" i="42" s="1"/>
  <c r="EA71" i="42" s="1"/>
  <c r="EC71" i="42" s="1"/>
  <c r="EE71" i="42" s="1"/>
  <c r="DY66" i="42"/>
  <c r="DZ66" i="42" s="1"/>
  <c r="EA66" i="42" s="1"/>
  <c r="EC66" i="42" s="1"/>
  <c r="EE66" i="42" s="1"/>
  <c r="DY62" i="42"/>
  <c r="DZ62" i="42" s="1"/>
  <c r="EA62" i="42" s="1"/>
  <c r="EC62" i="42" s="1"/>
  <c r="EE62" i="42" s="1"/>
  <c r="DY64" i="42"/>
  <c r="DZ64" i="42" s="1"/>
  <c r="EA64" i="42" s="1"/>
  <c r="EC64" i="42" s="1"/>
  <c r="EE64" i="42" s="1"/>
  <c r="DY63" i="42"/>
  <c r="DZ63" i="42" s="1"/>
  <c r="EA63" i="42" s="1"/>
  <c r="EC63" i="42" s="1"/>
  <c r="EE63" i="42" s="1"/>
  <c r="DY61" i="42"/>
  <c r="DZ61" i="42" s="1"/>
  <c r="EA61" i="42" s="1"/>
  <c r="EC61" i="42" s="1"/>
  <c r="EE61" i="42" s="1"/>
  <c r="DY50" i="42"/>
  <c r="DZ50" i="42" s="1"/>
  <c r="EA50" i="42" s="1"/>
  <c r="EC50" i="42" s="1"/>
  <c r="EE50" i="42" s="1"/>
  <c r="DY48" i="42"/>
  <c r="DY55" i="42"/>
  <c r="DZ55" i="42" s="1"/>
  <c r="EA55" i="42" s="1"/>
  <c r="EC55" i="42" s="1"/>
  <c r="EE55" i="42" s="1"/>
  <c r="DY53" i="42"/>
  <c r="DZ53" i="42" s="1"/>
  <c r="EA53" i="42" s="1"/>
  <c r="EC53" i="42" s="1"/>
  <c r="EE53" i="42" s="1"/>
  <c r="DY51" i="42"/>
  <c r="DZ51" i="42" s="1"/>
  <c r="EA51" i="42" s="1"/>
  <c r="EC51" i="42" s="1"/>
  <c r="EE51" i="42" s="1"/>
  <c r="F11" i="42"/>
  <c r="DB151" i="42"/>
  <c r="DC151" i="42" s="1"/>
  <c r="DD151" i="42" s="1"/>
  <c r="DF151" i="42" s="1"/>
  <c r="DB166" i="42"/>
  <c r="DB150" i="42"/>
  <c r="DC150" i="42" s="1"/>
  <c r="DD150" i="42" s="1"/>
  <c r="DF150" i="42" s="1"/>
  <c r="DB153" i="42"/>
  <c r="DC153" i="42" s="1"/>
  <c r="DD153" i="42" s="1"/>
  <c r="DF153" i="42" s="1"/>
  <c r="DB149" i="42"/>
  <c r="DC149" i="42" s="1"/>
  <c r="DD149" i="42" s="1"/>
  <c r="DF149" i="42" s="1"/>
  <c r="DB145" i="42"/>
  <c r="DC145" i="42" s="1"/>
  <c r="DD145" i="42" s="1"/>
  <c r="DF145" i="42" s="1"/>
  <c r="DB144" i="42"/>
  <c r="DC144" i="42" s="1"/>
  <c r="DD144" i="42" s="1"/>
  <c r="DF144" i="42" s="1"/>
  <c r="DB152" i="42"/>
  <c r="DC152" i="42" s="1"/>
  <c r="DD152" i="42" s="1"/>
  <c r="DF152" i="42" s="1"/>
  <c r="DB148" i="42"/>
  <c r="DC148" i="42" s="1"/>
  <c r="DD148" i="42" s="1"/>
  <c r="DF148" i="42" s="1"/>
  <c r="DB147" i="42"/>
  <c r="DC147" i="42" s="1"/>
  <c r="DD147" i="42" s="1"/>
  <c r="DF147" i="42" s="1"/>
  <c r="DB146" i="42"/>
  <c r="DC146" i="42" s="1"/>
  <c r="DD146" i="42" s="1"/>
  <c r="DF146" i="42" s="1"/>
  <c r="DB143" i="42"/>
  <c r="DC143" i="42" s="1"/>
  <c r="DD143" i="42" s="1"/>
  <c r="DF143" i="42" s="1"/>
  <c r="DB141" i="42"/>
  <c r="DC141" i="42" s="1"/>
  <c r="DD141" i="42" s="1"/>
  <c r="DF141" i="42" s="1"/>
  <c r="DB142" i="42"/>
  <c r="DC142" i="42" s="1"/>
  <c r="DD142" i="42" s="1"/>
  <c r="DF142" i="42" s="1"/>
  <c r="DB140" i="42"/>
  <c r="DC140" i="42" s="1"/>
  <c r="DD140" i="42" s="1"/>
  <c r="DF140" i="42" s="1"/>
  <c r="DB138" i="42"/>
  <c r="DC138" i="42" s="1"/>
  <c r="DD138" i="42" s="1"/>
  <c r="DF138" i="42" s="1"/>
  <c r="DB137" i="42"/>
  <c r="DC137" i="42" s="1"/>
  <c r="DD137" i="42" s="1"/>
  <c r="DF137" i="42" s="1"/>
  <c r="DB129" i="42"/>
  <c r="DC129" i="42" s="1"/>
  <c r="DD129" i="42" s="1"/>
  <c r="DF129" i="42" s="1"/>
  <c r="DB135" i="42"/>
  <c r="DC135" i="42" s="1"/>
  <c r="DD135" i="42" s="1"/>
  <c r="DF135" i="42" s="1"/>
  <c r="DB134" i="42"/>
  <c r="DC134" i="42" s="1"/>
  <c r="DD134" i="42" s="1"/>
  <c r="DF134" i="42" s="1"/>
  <c r="DB133" i="42"/>
  <c r="DC133" i="42" s="1"/>
  <c r="DD133" i="42" s="1"/>
  <c r="DF133" i="42" s="1"/>
  <c r="DB136" i="42"/>
  <c r="DC136" i="42" s="1"/>
  <c r="DD136" i="42" s="1"/>
  <c r="DF136" i="42" s="1"/>
  <c r="DB127" i="42"/>
  <c r="DC127" i="42" s="1"/>
  <c r="DD127" i="42" s="1"/>
  <c r="DF127" i="42" s="1"/>
  <c r="DB139" i="42"/>
  <c r="DC139" i="42" s="1"/>
  <c r="DD139" i="42" s="1"/>
  <c r="DF139" i="42" s="1"/>
  <c r="DB130" i="42"/>
  <c r="DC130" i="42" s="1"/>
  <c r="DD130" i="42" s="1"/>
  <c r="DF130" i="42" s="1"/>
  <c r="DB119" i="42"/>
  <c r="DC119" i="42" s="1"/>
  <c r="DD119" i="42" s="1"/>
  <c r="DF119" i="42" s="1"/>
  <c r="DB126" i="42"/>
  <c r="DC126" i="42" s="1"/>
  <c r="DD126" i="42" s="1"/>
  <c r="DF126" i="42" s="1"/>
  <c r="DB123" i="42"/>
  <c r="DC123" i="42" s="1"/>
  <c r="DD123" i="42" s="1"/>
  <c r="DF123" i="42" s="1"/>
  <c r="DB131" i="42"/>
  <c r="DC131" i="42" s="1"/>
  <c r="DD131" i="42" s="1"/>
  <c r="DF131" i="42" s="1"/>
  <c r="DB124" i="42"/>
  <c r="DC124" i="42" s="1"/>
  <c r="DD124" i="42" s="1"/>
  <c r="DF124" i="42" s="1"/>
  <c r="DB115" i="42"/>
  <c r="DC115" i="42" s="1"/>
  <c r="DD115" i="42" s="1"/>
  <c r="DF115" i="42" s="1"/>
  <c r="DB122" i="42"/>
  <c r="DC122" i="42" s="1"/>
  <c r="DD122" i="42" s="1"/>
  <c r="DF122" i="42" s="1"/>
  <c r="DB121" i="42"/>
  <c r="DC121" i="42" s="1"/>
  <c r="DD121" i="42" s="1"/>
  <c r="DF121" i="42" s="1"/>
  <c r="DB128" i="42"/>
  <c r="DC128" i="42" s="1"/>
  <c r="DD128" i="42" s="1"/>
  <c r="DF128" i="42" s="1"/>
  <c r="DB116" i="42"/>
  <c r="DC116" i="42" s="1"/>
  <c r="DD116" i="42" s="1"/>
  <c r="DF116" i="42" s="1"/>
  <c r="DB111" i="42"/>
  <c r="DC111" i="42" s="1"/>
  <c r="DD111" i="42" s="1"/>
  <c r="DF111" i="42" s="1"/>
  <c r="DB114" i="42"/>
  <c r="DC114" i="42" s="1"/>
  <c r="DD114" i="42" s="1"/>
  <c r="DF114" i="42" s="1"/>
  <c r="DB118" i="42"/>
  <c r="DC118" i="42" s="1"/>
  <c r="DD118" i="42" s="1"/>
  <c r="DF118" i="42" s="1"/>
  <c r="DB113" i="42"/>
  <c r="DC113" i="42" s="1"/>
  <c r="DD113" i="42" s="1"/>
  <c r="DF113" i="42" s="1"/>
  <c r="DB110" i="42"/>
  <c r="DC110" i="42" s="1"/>
  <c r="DD110" i="42" s="1"/>
  <c r="DF110" i="42" s="1"/>
  <c r="DB120" i="42"/>
  <c r="DC120" i="42" s="1"/>
  <c r="DD120" i="42" s="1"/>
  <c r="DF120" i="42" s="1"/>
  <c r="DB117" i="42"/>
  <c r="DC117" i="42" s="1"/>
  <c r="DD117" i="42" s="1"/>
  <c r="DF117" i="42" s="1"/>
  <c r="DB107" i="42"/>
  <c r="DC107" i="42" s="1"/>
  <c r="DD107" i="42" s="1"/>
  <c r="DF107" i="42" s="1"/>
  <c r="DB109" i="42"/>
  <c r="DC109" i="42" s="1"/>
  <c r="DD109" i="42" s="1"/>
  <c r="DF109" i="42" s="1"/>
  <c r="DB95" i="42"/>
  <c r="DC95" i="42" s="1"/>
  <c r="DD95" i="42" s="1"/>
  <c r="DF95" i="42" s="1"/>
  <c r="DB91" i="42"/>
  <c r="DC91" i="42" s="1"/>
  <c r="DD91" i="42" s="1"/>
  <c r="DF91" i="42" s="1"/>
  <c r="DB104" i="42"/>
  <c r="DC104" i="42" s="1"/>
  <c r="DD104" i="42" s="1"/>
  <c r="DF104" i="42" s="1"/>
  <c r="DB103" i="42"/>
  <c r="DC103" i="42" s="1"/>
  <c r="DD103" i="42" s="1"/>
  <c r="DF103" i="42" s="1"/>
  <c r="DB132" i="42"/>
  <c r="DC132" i="42" s="1"/>
  <c r="DD132" i="42" s="1"/>
  <c r="DF132" i="42" s="1"/>
  <c r="DB106" i="42"/>
  <c r="DC106" i="42" s="1"/>
  <c r="DD106" i="42" s="1"/>
  <c r="DF106" i="42" s="1"/>
  <c r="DB102" i="42"/>
  <c r="DC102" i="42" s="1"/>
  <c r="DD102" i="42" s="1"/>
  <c r="DF102" i="42" s="1"/>
  <c r="DB125" i="42"/>
  <c r="DC125" i="42" s="1"/>
  <c r="DD125" i="42" s="1"/>
  <c r="DF125" i="42" s="1"/>
  <c r="DB105" i="42"/>
  <c r="DC105" i="42" s="1"/>
  <c r="DD105" i="42" s="1"/>
  <c r="DF105" i="42" s="1"/>
  <c r="DB101" i="42"/>
  <c r="DC101" i="42" s="1"/>
  <c r="DD101" i="42" s="1"/>
  <c r="DF101" i="42" s="1"/>
  <c r="DB87" i="42"/>
  <c r="DC87" i="42" s="1"/>
  <c r="DD87" i="42" s="1"/>
  <c r="DF87" i="42" s="1"/>
  <c r="DB112" i="42"/>
  <c r="DC112" i="42" s="1"/>
  <c r="DD112" i="42" s="1"/>
  <c r="DF112" i="42" s="1"/>
  <c r="DB100" i="42"/>
  <c r="DC100" i="42" s="1"/>
  <c r="DD100" i="42" s="1"/>
  <c r="DF100" i="42" s="1"/>
  <c r="DB108" i="42"/>
  <c r="DC108" i="42" s="1"/>
  <c r="DD108" i="42" s="1"/>
  <c r="DF108" i="42" s="1"/>
  <c r="DB96" i="42"/>
  <c r="DC96" i="42" s="1"/>
  <c r="DD96" i="42" s="1"/>
  <c r="DF96" i="42" s="1"/>
  <c r="DB99" i="42"/>
  <c r="DC99" i="42" s="1"/>
  <c r="DD99" i="42" s="1"/>
  <c r="DF99" i="42" s="1"/>
  <c r="DB98" i="42"/>
  <c r="DC98" i="42" s="1"/>
  <c r="DD98" i="42" s="1"/>
  <c r="DF98" i="42" s="1"/>
  <c r="DB94" i="42"/>
  <c r="DC94" i="42" s="1"/>
  <c r="DD94" i="42" s="1"/>
  <c r="DF94" i="42" s="1"/>
  <c r="DB89" i="42"/>
  <c r="DC89" i="42" s="1"/>
  <c r="DD89" i="42" s="1"/>
  <c r="DF89" i="42" s="1"/>
  <c r="DB97" i="42"/>
  <c r="DC97" i="42" s="1"/>
  <c r="DD97" i="42" s="1"/>
  <c r="DF97" i="42" s="1"/>
  <c r="DB93" i="42"/>
  <c r="DC93" i="42" s="1"/>
  <c r="DD93" i="42" s="1"/>
  <c r="DF93" i="42" s="1"/>
  <c r="DB88" i="42"/>
  <c r="DC88" i="42" s="1"/>
  <c r="DD88" i="42" s="1"/>
  <c r="DF88" i="42" s="1"/>
  <c r="DB84" i="42"/>
  <c r="DC84" i="42" s="1"/>
  <c r="DD84" i="42" s="1"/>
  <c r="DF84" i="42" s="1"/>
  <c r="DB85" i="42"/>
  <c r="DC85" i="42" s="1"/>
  <c r="DD85" i="42" s="1"/>
  <c r="DF85" i="42" s="1"/>
  <c r="DB86" i="42"/>
  <c r="DC86" i="42" s="1"/>
  <c r="DD86" i="42" s="1"/>
  <c r="DF86" i="42" s="1"/>
  <c r="DB80" i="42"/>
  <c r="DC80" i="42" s="1"/>
  <c r="DD80" i="42" s="1"/>
  <c r="DF80" i="42" s="1"/>
  <c r="DB83" i="42"/>
  <c r="DC83" i="42" s="1"/>
  <c r="DD83" i="42" s="1"/>
  <c r="DF83" i="42" s="1"/>
  <c r="DB79" i="42"/>
  <c r="DC79" i="42" s="1"/>
  <c r="DD79" i="42" s="1"/>
  <c r="DF79" i="42" s="1"/>
  <c r="DB75" i="42"/>
  <c r="DC75" i="42" s="1"/>
  <c r="DD75" i="42" s="1"/>
  <c r="DF75" i="42" s="1"/>
  <c r="DB90" i="42"/>
  <c r="DC90" i="42" s="1"/>
  <c r="DD90" i="42" s="1"/>
  <c r="DF90" i="42" s="1"/>
  <c r="DB92" i="42"/>
  <c r="DC92" i="42" s="1"/>
  <c r="DD92" i="42" s="1"/>
  <c r="DF92" i="42" s="1"/>
  <c r="DB71" i="42"/>
  <c r="DC71" i="42" s="1"/>
  <c r="DD71" i="42" s="1"/>
  <c r="DF71" i="42" s="1"/>
  <c r="DB74" i="42"/>
  <c r="DC74" i="42" s="1"/>
  <c r="DD74" i="42" s="1"/>
  <c r="DF74" i="42" s="1"/>
  <c r="DB70" i="42"/>
  <c r="DC70" i="42" s="1"/>
  <c r="DD70" i="42" s="1"/>
  <c r="DF70" i="42" s="1"/>
  <c r="DB69" i="42"/>
  <c r="DC69" i="42" s="1"/>
  <c r="DD69" i="42" s="1"/>
  <c r="DF69" i="42" s="1"/>
  <c r="DB82" i="42"/>
  <c r="DC82" i="42" s="1"/>
  <c r="DD82" i="42" s="1"/>
  <c r="DF82" i="42" s="1"/>
  <c r="DB67" i="42"/>
  <c r="DC67" i="42" s="1"/>
  <c r="DD67" i="42" s="1"/>
  <c r="DF67" i="42" s="1"/>
  <c r="DB66" i="42"/>
  <c r="DC66" i="42" s="1"/>
  <c r="DD66" i="42" s="1"/>
  <c r="DF66" i="42" s="1"/>
  <c r="DB81" i="42"/>
  <c r="DC81" i="42" s="1"/>
  <c r="DD81" i="42" s="1"/>
  <c r="DF81" i="42" s="1"/>
  <c r="DB77" i="42"/>
  <c r="DC77" i="42" s="1"/>
  <c r="DD77" i="42" s="1"/>
  <c r="DF77" i="42" s="1"/>
  <c r="DB73" i="42"/>
  <c r="DC73" i="42" s="1"/>
  <c r="DD73" i="42" s="1"/>
  <c r="DF73" i="42" s="1"/>
  <c r="DB78" i="42"/>
  <c r="DC78" i="42" s="1"/>
  <c r="DD78" i="42" s="1"/>
  <c r="DF78" i="42" s="1"/>
  <c r="DB72" i="42"/>
  <c r="DC72" i="42" s="1"/>
  <c r="DD72" i="42" s="1"/>
  <c r="DF72" i="42" s="1"/>
  <c r="DB61" i="42"/>
  <c r="DC61" i="42" s="1"/>
  <c r="DD61" i="42" s="1"/>
  <c r="DF61" i="42" s="1"/>
  <c r="DB53" i="42"/>
  <c r="DC53" i="42" s="1"/>
  <c r="DD53" i="42" s="1"/>
  <c r="DF53" i="42" s="1"/>
  <c r="DB59" i="42"/>
  <c r="DC59" i="42" s="1"/>
  <c r="DD59" i="42" s="1"/>
  <c r="DF59" i="42" s="1"/>
  <c r="DB58" i="42"/>
  <c r="DC58" i="42" s="1"/>
  <c r="DD58" i="42" s="1"/>
  <c r="DF58" i="42" s="1"/>
  <c r="DB76" i="42"/>
  <c r="DC76" i="42" s="1"/>
  <c r="DD76" i="42" s="1"/>
  <c r="DF76" i="42" s="1"/>
  <c r="DB57" i="42"/>
  <c r="DC57" i="42" s="1"/>
  <c r="DD57" i="42" s="1"/>
  <c r="DF57" i="42" s="1"/>
  <c r="DB68" i="42"/>
  <c r="DC68" i="42" s="1"/>
  <c r="DD68" i="42" s="1"/>
  <c r="DF68" i="42" s="1"/>
  <c r="DB65" i="42"/>
  <c r="DC65" i="42" s="1"/>
  <c r="DD65" i="42" s="1"/>
  <c r="DF65" i="42" s="1"/>
  <c r="DB60" i="42"/>
  <c r="DC60" i="42" s="1"/>
  <c r="DD60" i="42" s="1"/>
  <c r="DF60" i="42" s="1"/>
  <c r="DB64" i="42"/>
  <c r="DC64" i="42" s="1"/>
  <c r="DD64" i="42" s="1"/>
  <c r="DF64" i="42" s="1"/>
  <c r="DB63" i="42"/>
  <c r="DC63" i="42" s="1"/>
  <c r="DD63" i="42" s="1"/>
  <c r="DF63" i="42" s="1"/>
  <c r="DB62" i="42"/>
  <c r="DC62" i="42" s="1"/>
  <c r="DD62" i="42" s="1"/>
  <c r="DF62" i="42" s="1"/>
  <c r="DB48" i="42"/>
  <c r="F10" i="42"/>
  <c r="DB51" i="42"/>
  <c r="DC51" i="42" s="1"/>
  <c r="DD51" i="42" s="1"/>
  <c r="DF51" i="42" s="1"/>
  <c r="DB52" i="42"/>
  <c r="DC52" i="42" s="1"/>
  <c r="DD52" i="42" s="1"/>
  <c r="DF52" i="42" s="1"/>
  <c r="DB54" i="42"/>
  <c r="DC54" i="42" s="1"/>
  <c r="DD54" i="42" s="1"/>
  <c r="DF54" i="42" s="1"/>
  <c r="DB56" i="42"/>
  <c r="DC56" i="42" s="1"/>
  <c r="DD56" i="42" s="1"/>
  <c r="DF56" i="42" s="1"/>
  <c r="DB55" i="42"/>
  <c r="DC55" i="42" s="1"/>
  <c r="DD55" i="42" s="1"/>
  <c r="DF55" i="42" s="1"/>
  <c r="DB50" i="42"/>
  <c r="DC50" i="42" s="1"/>
  <c r="DD50" i="42" s="1"/>
  <c r="DF50" i="42" s="1"/>
  <c r="DB49" i="42"/>
  <c r="DC49" i="42" s="1"/>
  <c r="DD49" i="42" s="1"/>
  <c r="DF49" i="42" s="1"/>
  <c r="GM62" i="42"/>
  <c r="GN62" i="42" s="1"/>
  <c r="GM72" i="42"/>
  <c r="GN72" i="42" s="1"/>
  <c r="GM102" i="42"/>
  <c r="GN102" i="42" s="1"/>
  <c r="GO108" i="42"/>
  <c r="GQ108" i="42" s="1"/>
  <c r="GM146" i="42"/>
  <c r="GN146" i="42" s="1"/>
  <c r="GO162" i="42"/>
  <c r="GQ162" i="42" s="1"/>
  <c r="GM159" i="42"/>
  <c r="GN159" i="42" s="1"/>
  <c r="AL54" i="42"/>
  <c r="AN54" i="42" s="1"/>
  <c r="P115" i="42"/>
  <c r="P112" i="42"/>
  <c r="Q112" i="42" s="1"/>
  <c r="P140" i="42"/>
  <c r="Q140" i="42" s="1"/>
  <c r="P145" i="42"/>
  <c r="Q145" i="42" s="1"/>
  <c r="AL56" i="42"/>
  <c r="AN56" i="42" s="1"/>
  <c r="O49" i="42"/>
  <c r="AI165" i="42"/>
  <c r="II71" i="42"/>
  <c r="IJ71" i="42" s="1"/>
  <c r="IK94" i="42"/>
  <c r="IM94" i="42" s="1"/>
  <c r="FQ78" i="42"/>
  <c r="FR78" i="42" s="1"/>
  <c r="FS78" i="42" s="1"/>
  <c r="FU78" i="42" s="1"/>
  <c r="FW78" i="42" s="1"/>
  <c r="FQ93" i="42"/>
  <c r="FR93" i="42" s="1"/>
  <c r="FS93" i="42" s="1"/>
  <c r="FU93" i="42" s="1"/>
  <c r="FW93" i="42" s="1"/>
  <c r="FQ130" i="42"/>
  <c r="FR130" i="42" s="1"/>
  <c r="FS130" i="42" s="1"/>
  <c r="FU130" i="42" s="1"/>
  <c r="FW130" i="42" s="1"/>
  <c r="AL65" i="42"/>
  <c r="AN65" i="42" s="1"/>
  <c r="AL122" i="42"/>
  <c r="AN122" i="42" s="1"/>
  <c r="AJ135" i="42"/>
  <c r="AK135" i="42" s="1"/>
  <c r="P48" i="42"/>
  <c r="Q48" i="42" s="1"/>
  <c r="GN54" i="42"/>
  <c r="GN164" i="42"/>
  <c r="GO163" i="42"/>
  <c r="GQ163" i="42" s="1"/>
  <c r="GN156" i="42"/>
  <c r="GO154" i="42"/>
  <c r="GQ154" i="42" s="1"/>
  <c r="AL153" i="42"/>
  <c r="AN153" i="42" s="1"/>
  <c r="P144" i="42"/>
  <c r="AL145" i="42"/>
  <c r="AN145" i="42" s="1"/>
  <c r="AL146" i="42"/>
  <c r="AN146" i="42" s="1"/>
  <c r="BJ133" i="42"/>
  <c r="GO133" i="42"/>
  <c r="GQ133" i="42" s="1"/>
  <c r="P121" i="42"/>
  <c r="Q121" i="42" s="1"/>
  <c r="GO129" i="42"/>
  <c r="GQ129" i="42" s="1"/>
  <c r="AL123" i="42"/>
  <c r="AN123" i="42" s="1"/>
  <c r="FR125" i="42"/>
  <c r="FS125" i="42" s="1"/>
  <c r="FU125" i="42" s="1"/>
  <c r="FW125" i="42" s="1"/>
  <c r="AL126" i="42"/>
  <c r="AN126" i="42" s="1"/>
  <c r="AL111" i="42"/>
  <c r="AN111" i="42" s="1"/>
  <c r="P108" i="42"/>
  <c r="AL99" i="42"/>
  <c r="AN99" i="42" s="1"/>
  <c r="P97" i="42"/>
  <c r="Q97" i="42" s="1"/>
  <c r="P102" i="42"/>
  <c r="Q102" i="42" s="1"/>
  <c r="AL90" i="42"/>
  <c r="AN90" i="42" s="1"/>
  <c r="P82" i="42"/>
  <c r="Q82" i="42" s="1"/>
  <c r="IK81" i="42"/>
  <c r="IM81" i="42" s="1"/>
  <c r="GN87" i="42"/>
  <c r="FR90" i="42"/>
  <c r="FS90" i="42" s="1"/>
  <c r="FU90" i="42" s="1"/>
  <c r="FW90" i="42" s="1"/>
  <c r="P76" i="42"/>
  <c r="Q76" i="42" s="1"/>
  <c r="P68" i="42"/>
  <c r="Q68" i="42" s="1"/>
  <c r="AL78" i="42"/>
  <c r="AN78" i="42" s="1"/>
  <c r="GN81" i="42"/>
  <c r="GO66" i="42"/>
  <c r="GQ66" i="42" s="1"/>
  <c r="AL81" i="42"/>
  <c r="AN81" i="42" s="1"/>
  <c r="GO73" i="42"/>
  <c r="GQ73" i="42" s="1"/>
  <c r="P53" i="42"/>
  <c r="IK63" i="42"/>
  <c r="IM63" i="42" s="1"/>
  <c r="IK69" i="42"/>
  <c r="IM69" i="42" s="1"/>
  <c r="AL63" i="42"/>
  <c r="AN63" i="42" s="1"/>
  <c r="H26" i="42"/>
  <c r="P72" i="42"/>
  <c r="Q72" i="42" s="1"/>
  <c r="GN56" i="42"/>
  <c r="GM65" i="42"/>
  <c r="GN65" i="42" s="1"/>
  <c r="GO78" i="42"/>
  <c r="GQ78" i="42" s="1"/>
  <c r="GO109" i="42"/>
  <c r="GQ109" i="42" s="1"/>
  <c r="GM110" i="42"/>
  <c r="GN110" i="42" s="1"/>
  <c r="GO118" i="42"/>
  <c r="GQ118" i="42" s="1"/>
  <c r="GM126" i="42"/>
  <c r="GN126" i="42" s="1"/>
  <c r="P75" i="42"/>
  <c r="Q75" i="42" s="1"/>
  <c r="P95" i="42"/>
  <c r="P129" i="42"/>
  <c r="P128" i="42"/>
  <c r="Q128" i="42" s="1"/>
  <c r="P151" i="42"/>
  <c r="Q151" i="42" s="1"/>
  <c r="IJ48" i="42"/>
  <c r="IK48" i="42" s="1"/>
  <c r="AL61" i="42"/>
  <c r="AN61" i="42" s="1"/>
  <c r="II92" i="42"/>
  <c r="IJ92" i="42" s="1"/>
  <c r="IK158" i="42"/>
  <c r="IM158" i="42" s="1"/>
  <c r="AL70" i="42"/>
  <c r="AN70" i="42" s="1"/>
  <c r="AL74" i="42"/>
  <c r="AN74" i="42" s="1"/>
  <c r="AL84" i="42"/>
  <c r="AN84" i="42" s="1"/>
  <c r="AL128" i="42"/>
  <c r="AN128" i="42" s="1"/>
  <c r="AL138" i="42"/>
  <c r="AN138" i="42" s="1"/>
  <c r="N21" i="42"/>
  <c r="N25" i="42" s="1"/>
  <c r="IJ162" i="42"/>
  <c r="GO161" i="42"/>
  <c r="GQ161" i="42" s="1"/>
  <c r="GO149" i="42"/>
  <c r="GQ149" i="42" s="1"/>
  <c r="GO147" i="42"/>
  <c r="GQ147" i="42" s="1"/>
  <c r="IK148" i="42"/>
  <c r="IM148" i="42" s="1"/>
  <c r="AK140" i="42"/>
  <c r="GN138" i="42"/>
  <c r="GO132" i="42"/>
  <c r="GQ132" i="42" s="1"/>
  <c r="GN124" i="42"/>
  <c r="P124" i="42"/>
  <c r="Q124" i="42" s="1"/>
  <c r="GO120" i="42"/>
  <c r="GQ120" i="42" s="1"/>
  <c r="P113" i="42"/>
  <c r="Q113" i="42" s="1"/>
  <c r="GO115" i="42"/>
  <c r="GQ115" i="42" s="1"/>
  <c r="P117" i="42"/>
  <c r="Q117" i="42" s="1"/>
  <c r="GN116" i="42"/>
  <c r="P118" i="42"/>
  <c r="Q118" i="42" s="1"/>
  <c r="GO122" i="42"/>
  <c r="GQ122" i="42" s="1"/>
  <c r="GO121" i="42"/>
  <c r="GQ121" i="42" s="1"/>
  <c r="AL106" i="42"/>
  <c r="AN106" i="42" s="1"/>
  <c r="AL98" i="42"/>
  <c r="AN98" i="42" s="1"/>
  <c r="GO106" i="42"/>
  <c r="GQ106" i="42" s="1"/>
  <c r="BJ95" i="42"/>
  <c r="P99" i="42"/>
  <c r="AL72" i="42"/>
  <c r="AN72" i="42" s="1"/>
  <c r="AK75" i="42"/>
  <c r="AL66" i="42"/>
  <c r="AN66" i="42" s="1"/>
  <c r="FR81" i="42"/>
  <c r="FS81" i="42" s="1"/>
  <c r="FU81" i="42" s="1"/>
  <c r="FW81" i="42" s="1"/>
  <c r="IJ64" i="42"/>
  <c r="AL80" i="42"/>
  <c r="AN80" i="42" s="1"/>
  <c r="P60" i="42"/>
  <c r="Q60" i="42" s="1"/>
  <c r="H24" i="42"/>
  <c r="FR56" i="42"/>
  <c r="FS56" i="42" s="1"/>
  <c r="FU56" i="42" s="1"/>
  <c r="FW56" i="42" s="1"/>
  <c r="H29" i="42"/>
  <c r="GM119" i="42"/>
  <c r="GN119" i="42" s="1"/>
  <c r="GM134" i="42"/>
  <c r="GN134" i="42" s="1"/>
  <c r="P80" i="42"/>
  <c r="Q80" i="42" s="1"/>
  <c r="P79" i="42"/>
  <c r="Q79" i="42" s="1"/>
  <c r="P136" i="42"/>
  <c r="CE153" i="42"/>
  <c r="CF153" i="42" s="1"/>
  <c r="CG153" i="42" s="1"/>
  <c r="CE166" i="42"/>
  <c r="CE150" i="42"/>
  <c r="CF150" i="42" s="1"/>
  <c r="CG150" i="42" s="1"/>
  <c r="CE149" i="42"/>
  <c r="CF149" i="42" s="1"/>
  <c r="CG149" i="42" s="1"/>
  <c r="CE152" i="42"/>
  <c r="CF152" i="42" s="1"/>
  <c r="CG152" i="42" s="1"/>
  <c r="CE144" i="42"/>
  <c r="CF144" i="42" s="1"/>
  <c r="CG144" i="42" s="1"/>
  <c r="CE151" i="42"/>
  <c r="CF151" i="42" s="1"/>
  <c r="CG151" i="42" s="1"/>
  <c r="CE148" i="42"/>
  <c r="CF148" i="42" s="1"/>
  <c r="CG148" i="42" s="1"/>
  <c r="CE146" i="42"/>
  <c r="CF146" i="42" s="1"/>
  <c r="CG146" i="42" s="1"/>
  <c r="CE147" i="42"/>
  <c r="CF147" i="42" s="1"/>
  <c r="CG147" i="42" s="1"/>
  <c r="CE140" i="42"/>
  <c r="CF140" i="42" s="1"/>
  <c r="CG140" i="42" s="1"/>
  <c r="CE145" i="42"/>
  <c r="CF145" i="42" s="1"/>
  <c r="CG145" i="42" s="1"/>
  <c r="CE139" i="42"/>
  <c r="CF139" i="42" s="1"/>
  <c r="CG139" i="42" s="1"/>
  <c r="CE143" i="42"/>
  <c r="CF143" i="42" s="1"/>
  <c r="CG143" i="42" s="1"/>
  <c r="CE142" i="42"/>
  <c r="CF142" i="42" s="1"/>
  <c r="CG142" i="42" s="1"/>
  <c r="CE141" i="42"/>
  <c r="CF141" i="42" s="1"/>
  <c r="CG141" i="42" s="1"/>
  <c r="CE136" i="42"/>
  <c r="CF136" i="42" s="1"/>
  <c r="CG136" i="42" s="1"/>
  <c r="CE128" i="42"/>
  <c r="CF128" i="42" s="1"/>
  <c r="CG128" i="42" s="1"/>
  <c r="CE134" i="42"/>
  <c r="CF134" i="42" s="1"/>
  <c r="CG134" i="42" s="1"/>
  <c r="CE133" i="42"/>
  <c r="CF133" i="42" s="1"/>
  <c r="CG133" i="42" s="1"/>
  <c r="CE132" i="42"/>
  <c r="CF132" i="42" s="1"/>
  <c r="CG132" i="42" s="1"/>
  <c r="CE138" i="42"/>
  <c r="CF138" i="42" s="1"/>
  <c r="CG138" i="42" s="1"/>
  <c r="CE137" i="42"/>
  <c r="CF137" i="42" s="1"/>
  <c r="CG137" i="42" s="1"/>
  <c r="CE131" i="42"/>
  <c r="CF131" i="42" s="1"/>
  <c r="CG131" i="42" s="1"/>
  <c r="CE135" i="42"/>
  <c r="CF135" i="42" s="1"/>
  <c r="CG135" i="42" s="1"/>
  <c r="CE129" i="42"/>
  <c r="CF129" i="42" s="1"/>
  <c r="CG129" i="42" s="1"/>
  <c r="CE118" i="42"/>
  <c r="CF118" i="42" s="1"/>
  <c r="CG118" i="42" s="1"/>
  <c r="CE127" i="42"/>
  <c r="CF127" i="42" s="1"/>
  <c r="CG127" i="42" s="1"/>
  <c r="CE122" i="42"/>
  <c r="CF122" i="42" s="1"/>
  <c r="CG122" i="42" s="1"/>
  <c r="CE119" i="42"/>
  <c r="CF119" i="42" s="1"/>
  <c r="CG119" i="42" s="1"/>
  <c r="CE114" i="42"/>
  <c r="CF114" i="42" s="1"/>
  <c r="CG114" i="42" s="1"/>
  <c r="CE120" i="42"/>
  <c r="CF120" i="42" s="1"/>
  <c r="CG120" i="42" s="1"/>
  <c r="CE126" i="42"/>
  <c r="CF126" i="42" s="1"/>
  <c r="CG126" i="42" s="1"/>
  <c r="CE130" i="42"/>
  <c r="CF130" i="42" s="1"/>
  <c r="CG130" i="42" s="1"/>
  <c r="CE125" i="42"/>
  <c r="CF125" i="42" s="1"/>
  <c r="CG125" i="42" s="1"/>
  <c r="CE123" i="42"/>
  <c r="CF123" i="42" s="1"/>
  <c r="CG123" i="42" s="1"/>
  <c r="CE124" i="42"/>
  <c r="CF124" i="42" s="1"/>
  <c r="CG124" i="42" s="1"/>
  <c r="CE112" i="42"/>
  <c r="CF112" i="42" s="1"/>
  <c r="CG112" i="42" s="1"/>
  <c r="CE110" i="42"/>
  <c r="CF110" i="42" s="1"/>
  <c r="CG110" i="42" s="1"/>
  <c r="CE117" i="42"/>
  <c r="CF117" i="42" s="1"/>
  <c r="CG117" i="42" s="1"/>
  <c r="CE113" i="42"/>
  <c r="CF113" i="42" s="1"/>
  <c r="CG113" i="42" s="1"/>
  <c r="CE111" i="42"/>
  <c r="CF111" i="42" s="1"/>
  <c r="CG111" i="42" s="1"/>
  <c r="CE106" i="42"/>
  <c r="CF106" i="42" s="1"/>
  <c r="CG106" i="42" s="1"/>
  <c r="CE115" i="42"/>
  <c r="CF115" i="42" s="1"/>
  <c r="CG115" i="42" s="1"/>
  <c r="CE104" i="42"/>
  <c r="CF104" i="42" s="1"/>
  <c r="CG104" i="42" s="1"/>
  <c r="CE94" i="42"/>
  <c r="CF94" i="42" s="1"/>
  <c r="CG94" i="42" s="1"/>
  <c r="CE90" i="42"/>
  <c r="CF90" i="42" s="1"/>
  <c r="CG90" i="42" s="1"/>
  <c r="CE103" i="42"/>
  <c r="CF103" i="42" s="1"/>
  <c r="CG103" i="42" s="1"/>
  <c r="CE109" i="42"/>
  <c r="CF109" i="42" s="1"/>
  <c r="CG109" i="42" s="1"/>
  <c r="CE102" i="42"/>
  <c r="CF102" i="42" s="1"/>
  <c r="CG102" i="42" s="1"/>
  <c r="CE105" i="42"/>
  <c r="CF105" i="42" s="1"/>
  <c r="CG105" i="42" s="1"/>
  <c r="CE101" i="42"/>
  <c r="CF101" i="42" s="1"/>
  <c r="CG101" i="42" s="1"/>
  <c r="CE121" i="42"/>
  <c r="CF121" i="42" s="1"/>
  <c r="CG121" i="42" s="1"/>
  <c r="CE116" i="42"/>
  <c r="CF116" i="42" s="1"/>
  <c r="CG116" i="42" s="1"/>
  <c r="CE100" i="42"/>
  <c r="CF100" i="42" s="1"/>
  <c r="CG100" i="42" s="1"/>
  <c r="CE108" i="42"/>
  <c r="CF108" i="42" s="1"/>
  <c r="CG108" i="42" s="1"/>
  <c r="CE107" i="42"/>
  <c r="CF107" i="42" s="1"/>
  <c r="CG107" i="42" s="1"/>
  <c r="CE99" i="42"/>
  <c r="CF99" i="42" s="1"/>
  <c r="CG99" i="42" s="1"/>
  <c r="CE93" i="42"/>
  <c r="CF93" i="42" s="1"/>
  <c r="CG93" i="42" s="1"/>
  <c r="CE91" i="42"/>
  <c r="CF91" i="42" s="1"/>
  <c r="CG91" i="42" s="1"/>
  <c r="CE98" i="42"/>
  <c r="CF98" i="42" s="1"/>
  <c r="CG98" i="42" s="1"/>
  <c r="CE92" i="42"/>
  <c r="CF92" i="42" s="1"/>
  <c r="CG92" i="42" s="1"/>
  <c r="CE95" i="42"/>
  <c r="CF95" i="42" s="1"/>
  <c r="CG95" i="42" s="1"/>
  <c r="CE97" i="42"/>
  <c r="CF97" i="42" s="1"/>
  <c r="CG97" i="42" s="1"/>
  <c r="CE89" i="42"/>
  <c r="CF89" i="42" s="1"/>
  <c r="CG89" i="42" s="1"/>
  <c r="CE88" i="42"/>
  <c r="CF88" i="42" s="1"/>
  <c r="CG88" i="42" s="1"/>
  <c r="CE85" i="42"/>
  <c r="CF85" i="42" s="1"/>
  <c r="CG85" i="42" s="1"/>
  <c r="CE84" i="42"/>
  <c r="CF84" i="42" s="1"/>
  <c r="CG84" i="42" s="1"/>
  <c r="CE96" i="42"/>
  <c r="CF96" i="42" s="1"/>
  <c r="CG96" i="42" s="1"/>
  <c r="CE81" i="42"/>
  <c r="CF81" i="42" s="1"/>
  <c r="CG81" i="42" s="1"/>
  <c r="CE83" i="42"/>
  <c r="CF83" i="42" s="1"/>
  <c r="CG83" i="42" s="1"/>
  <c r="CE79" i="42"/>
  <c r="CF79" i="42" s="1"/>
  <c r="CG79" i="42" s="1"/>
  <c r="CE87" i="42"/>
  <c r="CF87" i="42" s="1"/>
  <c r="CG87" i="42" s="1"/>
  <c r="CE82" i="42"/>
  <c r="CF82" i="42" s="1"/>
  <c r="CG82" i="42" s="1"/>
  <c r="CE78" i="42"/>
  <c r="CF78" i="42" s="1"/>
  <c r="CG78" i="42" s="1"/>
  <c r="CE74" i="42"/>
  <c r="CF74" i="42" s="1"/>
  <c r="CG74" i="42" s="1"/>
  <c r="CE70" i="42"/>
  <c r="CF70" i="42" s="1"/>
  <c r="CG70" i="42" s="1"/>
  <c r="CE69" i="42"/>
  <c r="CF69" i="42" s="1"/>
  <c r="CG69" i="42" s="1"/>
  <c r="CE80" i="42"/>
  <c r="CF80" i="42" s="1"/>
  <c r="CG80" i="42" s="1"/>
  <c r="CE77" i="42"/>
  <c r="CF77" i="42" s="1"/>
  <c r="CG77" i="42" s="1"/>
  <c r="CE75" i="42"/>
  <c r="CF75" i="42" s="1"/>
  <c r="CG75" i="42" s="1"/>
  <c r="CE65" i="42"/>
  <c r="CF65" i="42" s="1"/>
  <c r="CG65" i="42" s="1"/>
  <c r="CE76" i="42"/>
  <c r="CF76" i="42" s="1"/>
  <c r="CG76" i="42" s="1"/>
  <c r="CE72" i="42"/>
  <c r="CF72" i="42" s="1"/>
  <c r="CG72" i="42" s="1"/>
  <c r="CE86" i="42"/>
  <c r="CF86" i="42" s="1"/>
  <c r="CG86" i="42" s="1"/>
  <c r="CE73" i="42"/>
  <c r="CF73" i="42" s="1"/>
  <c r="CG73" i="42" s="1"/>
  <c r="CE68" i="42"/>
  <c r="CF68" i="42" s="1"/>
  <c r="CG68" i="42" s="1"/>
  <c r="CE66" i="42"/>
  <c r="CF66" i="42" s="1"/>
  <c r="CG66" i="42" s="1"/>
  <c r="CE59" i="42"/>
  <c r="CF59" i="42" s="1"/>
  <c r="CG59" i="42" s="1"/>
  <c r="CE58" i="42"/>
  <c r="CF58" i="42" s="1"/>
  <c r="CG58" i="42" s="1"/>
  <c r="CE71" i="42"/>
  <c r="CF71" i="42" s="1"/>
  <c r="CG71" i="42" s="1"/>
  <c r="CE64" i="42"/>
  <c r="CF64" i="42" s="1"/>
  <c r="CG64" i="42" s="1"/>
  <c r="CE57" i="42"/>
  <c r="CF57" i="42" s="1"/>
  <c r="CG57" i="42" s="1"/>
  <c r="CE60" i="42"/>
  <c r="CF60" i="42" s="1"/>
  <c r="CG60" i="42" s="1"/>
  <c r="CE56" i="42"/>
  <c r="CF56" i="42" s="1"/>
  <c r="CG56" i="42" s="1"/>
  <c r="CE52" i="42"/>
  <c r="CF52" i="42" s="1"/>
  <c r="CG52" i="42" s="1"/>
  <c r="CE63" i="42"/>
  <c r="CF63" i="42" s="1"/>
  <c r="CG63" i="42" s="1"/>
  <c r="CE62" i="42"/>
  <c r="CF62" i="42" s="1"/>
  <c r="CG62" i="42" s="1"/>
  <c r="CE67" i="42"/>
  <c r="CF67" i="42" s="1"/>
  <c r="CG67" i="42" s="1"/>
  <c r="CE61" i="42"/>
  <c r="CF61" i="42" s="1"/>
  <c r="CG61" i="42" s="1"/>
  <c r="CE54" i="42"/>
  <c r="CF54" i="42" s="1"/>
  <c r="CG54" i="42" s="1"/>
  <c r="CE53" i="42"/>
  <c r="CF53" i="42" s="1"/>
  <c r="CG53" i="42" s="1"/>
  <c r="CE55" i="42"/>
  <c r="CF55" i="42" s="1"/>
  <c r="CG55" i="42" s="1"/>
  <c r="CE50" i="42"/>
  <c r="CF50" i="42" s="1"/>
  <c r="CG50" i="42" s="1"/>
  <c r="CE49" i="42"/>
  <c r="CF49" i="42" s="1"/>
  <c r="CG49" i="42" s="1"/>
  <c r="CE51" i="42"/>
  <c r="CF51" i="42" s="1"/>
  <c r="CG51" i="42" s="1"/>
  <c r="CE48" i="42"/>
  <c r="F9" i="42"/>
  <c r="II79" i="42"/>
  <c r="IJ79" i="42" s="1"/>
  <c r="II91" i="42"/>
  <c r="IJ91" i="42" s="1"/>
  <c r="IK109" i="42"/>
  <c r="IM109" i="42" s="1"/>
  <c r="II96" i="42"/>
  <c r="IJ96" i="42" s="1"/>
  <c r="II113" i="42"/>
  <c r="IJ113" i="42" s="1"/>
  <c r="IK139" i="42"/>
  <c r="IM139" i="42" s="1"/>
  <c r="CD165" i="42"/>
  <c r="FQ67" i="42"/>
  <c r="FR67" i="42" s="1"/>
  <c r="FS67" i="42" s="1"/>
  <c r="FU67" i="42" s="1"/>
  <c r="FW67" i="42" s="1"/>
  <c r="FQ138" i="42"/>
  <c r="FR138" i="42" s="1"/>
  <c r="FS138" i="42" s="1"/>
  <c r="FU138" i="42" s="1"/>
  <c r="FW138" i="42" s="1"/>
  <c r="FQ159" i="42"/>
  <c r="FR159" i="42" s="1"/>
  <c r="FS159" i="42" s="1"/>
  <c r="FU159" i="42" s="1"/>
  <c r="FW159" i="42" s="1"/>
  <c r="AL67" i="42"/>
  <c r="AN67" i="42" s="1"/>
  <c r="AL86" i="42"/>
  <c r="AN86" i="42" s="1"/>
  <c r="AJ109" i="42"/>
  <c r="AK109" i="42" s="1"/>
  <c r="FO182" i="53" l="1"/>
  <c r="GN183" i="53" s="1"/>
  <c r="GN49" i="53"/>
  <c r="L6" i="42"/>
  <c r="O165" i="42"/>
  <c r="N165" i="42"/>
  <c r="JI97" i="42"/>
  <c r="JK97" i="42" s="1"/>
  <c r="JI111" i="42"/>
  <c r="JK111" i="42" s="1"/>
  <c r="JI87" i="42"/>
  <c r="JK87" i="42" s="1"/>
  <c r="JJ87" i="42"/>
  <c r="JI120" i="42"/>
  <c r="JK120" i="42" s="1"/>
  <c r="JI110" i="42"/>
  <c r="JK110" i="42" s="1"/>
  <c r="JK48" i="42"/>
  <c r="JI101" i="42"/>
  <c r="JK101" i="42" s="1"/>
  <c r="JI156" i="42"/>
  <c r="JK156" i="42" s="1"/>
  <c r="JI92" i="42"/>
  <c r="JK92" i="42" s="1"/>
  <c r="JI147" i="42"/>
  <c r="JK147" i="42" s="1"/>
  <c r="JI83" i="42"/>
  <c r="JK83" i="42" s="1"/>
  <c r="JI138" i="42"/>
  <c r="JK138" i="42" s="1"/>
  <c r="JI74" i="42"/>
  <c r="JK74" i="42" s="1"/>
  <c r="JJ74" i="42"/>
  <c r="JI129" i="42"/>
  <c r="JK129" i="42" s="1"/>
  <c r="JJ129" i="42"/>
  <c r="JI65" i="42"/>
  <c r="JK65" i="42" s="1"/>
  <c r="JI94" i="42"/>
  <c r="JK94" i="42" s="1"/>
  <c r="JI127" i="42"/>
  <c r="JK127" i="42" s="1"/>
  <c r="JI143" i="42"/>
  <c r="JK143" i="42" s="1"/>
  <c r="JI112" i="42"/>
  <c r="JK112" i="42" s="1"/>
  <c r="JI102" i="42"/>
  <c r="JK102" i="42" s="1"/>
  <c r="JI157" i="42"/>
  <c r="JK157" i="42" s="1"/>
  <c r="JI93" i="42"/>
  <c r="JK93" i="42" s="1"/>
  <c r="JI148" i="42"/>
  <c r="JK148" i="42" s="1"/>
  <c r="JI84" i="42"/>
  <c r="JK84" i="42" s="1"/>
  <c r="JI139" i="42"/>
  <c r="JK139" i="42" s="1"/>
  <c r="JI75" i="42"/>
  <c r="JK75" i="42" s="1"/>
  <c r="JI130" i="42"/>
  <c r="JK130" i="42" s="1"/>
  <c r="JJ130" i="42"/>
  <c r="JI66" i="42"/>
  <c r="JK66" i="42" s="1"/>
  <c r="JI121" i="42"/>
  <c r="JK121" i="42" s="1"/>
  <c r="JI57" i="42"/>
  <c r="JK57" i="42" s="1"/>
  <c r="JF165" i="42"/>
  <c r="JI56" i="42"/>
  <c r="JK56" i="42" s="1"/>
  <c r="JI63" i="42"/>
  <c r="JK63" i="42" s="1"/>
  <c r="JI79" i="42"/>
  <c r="JK79" i="42" s="1"/>
  <c r="JI104" i="42"/>
  <c r="JK104" i="42" s="1"/>
  <c r="JI158" i="42"/>
  <c r="JK158" i="42" s="1"/>
  <c r="JI149" i="42"/>
  <c r="JK149" i="42" s="1"/>
  <c r="JI85" i="42"/>
  <c r="JK85" i="42" s="1"/>
  <c r="JI140" i="42"/>
  <c r="JK140" i="42" s="1"/>
  <c r="JI76" i="42"/>
  <c r="JK76" i="42" s="1"/>
  <c r="JI131" i="42"/>
  <c r="JK131" i="42" s="1"/>
  <c r="JI122" i="42"/>
  <c r="JK122" i="42" s="1"/>
  <c r="JI58" i="42"/>
  <c r="JK58" i="42" s="1"/>
  <c r="JJ58" i="42"/>
  <c r="JI113" i="42"/>
  <c r="JK113" i="42" s="1"/>
  <c r="JI54" i="42"/>
  <c r="JK54" i="42" s="1"/>
  <c r="JI119" i="42"/>
  <c r="JK119" i="42" s="1"/>
  <c r="JI160" i="42"/>
  <c r="JK160" i="42" s="1"/>
  <c r="JI96" i="42"/>
  <c r="JK96" i="42" s="1"/>
  <c r="JI150" i="42"/>
  <c r="JK150" i="42" s="1"/>
  <c r="JI86" i="42"/>
  <c r="JK86" i="42" s="1"/>
  <c r="JJ86" i="42"/>
  <c r="JI141" i="42"/>
  <c r="JK141" i="42" s="1"/>
  <c r="JJ77" i="42"/>
  <c r="JI77" i="42"/>
  <c r="JK77" i="42" s="1"/>
  <c r="JI132" i="42"/>
  <c r="JK132" i="42" s="1"/>
  <c r="JI68" i="42"/>
  <c r="JK68" i="42" s="1"/>
  <c r="JI123" i="42"/>
  <c r="JK123" i="42" s="1"/>
  <c r="JI114" i="42"/>
  <c r="JK114" i="42" s="1"/>
  <c r="JI50" i="42"/>
  <c r="JK50" i="42" s="1"/>
  <c r="JI105" i="42"/>
  <c r="JK105" i="42" s="1"/>
  <c r="JI59" i="42"/>
  <c r="JK59" i="42" s="1"/>
  <c r="JI103" i="42"/>
  <c r="JK103" i="42" s="1"/>
  <c r="JI152" i="42"/>
  <c r="JK152" i="42" s="1"/>
  <c r="JI88" i="42"/>
  <c r="JK88" i="42" s="1"/>
  <c r="JI142" i="42"/>
  <c r="JK142" i="42" s="1"/>
  <c r="JJ142" i="42"/>
  <c r="JI78" i="42"/>
  <c r="JK78" i="42" s="1"/>
  <c r="JJ133" i="42"/>
  <c r="JI133" i="42"/>
  <c r="JK133" i="42" s="1"/>
  <c r="JI69" i="42"/>
  <c r="JK69" i="42" s="1"/>
  <c r="JI124" i="42"/>
  <c r="JK124" i="42" s="1"/>
  <c r="JI60" i="42"/>
  <c r="JK60" i="42" s="1"/>
  <c r="JI115" i="42"/>
  <c r="JK115" i="42" s="1"/>
  <c r="JI51" i="42"/>
  <c r="JK51" i="42" s="1"/>
  <c r="JI106" i="42"/>
  <c r="JK106" i="42" s="1"/>
  <c r="JI161" i="42"/>
  <c r="JK161" i="42" s="1"/>
  <c r="JI49" i="42"/>
  <c r="JK49" i="42" s="1"/>
  <c r="JI55" i="42"/>
  <c r="JJ55" i="42" s="1"/>
  <c r="JI159" i="42"/>
  <c r="JK159" i="42" s="1"/>
  <c r="JI144" i="42"/>
  <c r="JK144" i="42" s="1"/>
  <c r="JJ144" i="42"/>
  <c r="JI80" i="42"/>
  <c r="JK80" i="42" s="1"/>
  <c r="JI134" i="42"/>
  <c r="JK134" i="42" s="1"/>
  <c r="JI70" i="42"/>
  <c r="JK70" i="42" s="1"/>
  <c r="JI125" i="42"/>
  <c r="JK125" i="42" s="1"/>
  <c r="JI61" i="42"/>
  <c r="JK61" i="42" s="1"/>
  <c r="JI116" i="42"/>
  <c r="JK116" i="42" s="1"/>
  <c r="JI52" i="42"/>
  <c r="JK52" i="42" s="1"/>
  <c r="JI107" i="42"/>
  <c r="JK107" i="42" s="1"/>
  <c r="JI162" i="42"/>
  <c r="JK162" i="42" s="1"/>
  <c r="JI98" i="42"/>
  <c r="JK98" i="42" s="1"/>
  <c r="JI153" i="42"/>
  <c r="JK153" i="42" s="1"/>
  <c r="JI89" i="42"/>
  <c r="JK89" i="42" s="1"/>
  <c r="H16" i="42"/>
  <c r="JI67" i="42"/>
  <c r="JK67" i="42" s="1"/>
  <c r="JI135" i="42"/>
  <c r="JK135" i="42" s="1"/>
  <c r="JI95" i="42"/>
  <c r="JK95" i="42" s="1"/>
  <c r="JI136" i="42"/>
  <c r="JK136" i="42" s="1"/>
  <c r="JI72" i="42"/>
  <c r="JK72" i="42" s="1"/>
  <c r="JI126" i="42"/>
  <c r="JK126" i="42" s="1"/>
  <c r="JI62" i="42"/>
  <c r="JK62" i="42" s="1"/>
  <c r="JI117" i="42"/>
  <c r="JK117" i="42" s="1"/>
  <c r="JG53" i="42"/>
  <c r="JH53" i="42" s="1"/>
  <c r="IW9" i="42" s="1"/>
  <c r="JI108" i="42"/>
  <c r="JK108" i="42" s="1"/>
  <c r="JI163" i="42"/>
  <c r="JK163" i="42" s="1"/>
  <c r="JI99" i="42"/>
  <c r="JK99" i="42" s="1"/>
  <c r="JI154" i="42"/>
  <c r="JK154" i="42" s="1"/>
  <c r="JI90" i="42"/>
  <c r="JK90" i="42" s="1"/>
  <c r="JI145" i="42"/>
  <c r="JK145" i="42" s="1"/>
  <c r="JI81" i="42"/>
  <c r="JK81" i="42" s="1"/>
  <c r="JI71" i="42"/>
  <c r="JK71" i="42" s="1"/>
  <c r="JI151" i="42"/>
  <c r="JK151" i="42" s="1"/>
  <c r="JI128" i="42"/>
  <c r="JK128" i="42" s="1"/>
  <c r="JI64" i="42"/>
  <c r="JK64" i="42" s="1"/>
  <c r="JI118" i="42"/>
  <c r="JK118" i="42" s="1"/>
  <c r="JI109" i="42"/>
  <c r="JK109" i="42" s="1"/>
  <c r="JI164" i="42"/>
  <c r="JK164" i="42" s="1"/>
  <c r="JI100" i="42"/>
  <c r="JK100" i="42" s="1"/>
  <c r="JI155" i="42"/>
  <c r="JK155" i="42" s="1"/>
  <c r="JI91" i="42"/>
  <c r="JK91" i="42" s="1"/>
  <c r="JI146" i="42"/>
  <c r="JK146" i="42" s="1"/>
  <c r="JI82" i="42"/>
  <c r="JK82" i="42" s="1"/>
  <c r="JI137" i="42"/>
  <c r="JK137" i="42" s="1"/>
  <c r="JI73" i="42"/>
  <c r="JK73" i="42" s="1"/>
  <c r="IJ56" i="42"/>
  <c r="H17" i="42"/>
  <c r="GL165" i="42"/>
  <c r="FB155" i="42"/>
  <c r="FX155" i="42" s="1"/>
  <c r="FB158" i="42"/>
  <c r="FX158" i="42" s="1"/>
  <c r="IJ59" i="42"/>
  <c r="FB159" i="42"/>
  <c r="FX159" i="42" s="1"/>
  <c r="FB156" i="42"/>
  <c r="FX156" i="42" s="1"/>
  <c r="AM119" i="42"/>
  <c r="FB163" i="42"/>
  <c r="FX163" i="42" s="1"/>
  <c r="IL86" i="42"/>
  <c r="FB162" i="42"/>
  <c r="FX162" i="42" s="1"/>
  <c r="FB164" i="42"/>
  <c r="FX164" i="42" s="1"/>
  <c r="FB160" i="42"/>
  <c r="FX160" i="42" s="1"/>
  <c r="AM130" i="42"/>
  <c r="IL146" i="42"/>
  <c r="H14" i="42"/>
  <c r="GP114" i="42"/>
  <c r="IL107" i="42"/>
  <c r="AM77" i="42"/>
  <c r="ET165" i="42"/>
  <c r="IH165" i="42"/>
  <c r="IL140" i="42"/>
  <c r="FB161" i="42"/>
  <c r="FX161" i="42" s="1"/>
  <c r="AM88" i="42"/>
  <c r="GP64" i="42"/>
  <c r="IL144" i="42"/>
  <c r="IL70" i="42"/>
  <c r="IK84" i="42"/>
  <c r="IM84" i="42" s="1"/>
  <c r="AM66" i="42"/>
  <c r="AM78" i="42"/>
  <c r="II67" i="42"/>
  <c r="IJ67" i="42" s="1"/>
  <c r="GP144" i="42"/>
  <c r="IL114" i="42"/>
  <c r="GP74" i="42"/>
  <c r="IL62" i="42"/>
  <c r="IL149" i="42"/>
  <c r="AM73" i="42"/>
  <c r="AM116" i="42"/>
  <c r="IH166" i="42"/>
  <c r="IL120" i="42"/>
  <c r="AM104" i="42"/>
  <c r="GP161" i="42"/>
  <c r="GP68" i="42"/>
  <c r="IL88" i="42"/>
  <c r="AM94" i="42"/>
  <c r="AM60" i="42"/>
  <c r="IL105" i="42"/>
  <c r="GP122" i="42"/>
  <c r="IL158" i="42"/>
  <c r="AM52" i="42"/>
  <c r="AM148" i="42"/>
  <c r="GP106" i="42"/>
  <c r="IL83" i="42"/>
  <c r="IL136" i="42"/>
  <c r="GP94" i="42"/>
  <c r="IL73" i="42"/>
  <c r="IL55" i="42"/>
  <c r="IL124" i="42"/>
  <c r="GP118" i="42"/>
  <c r="AM90" i="42"/>
  <c r="AM134" i="42"/>
  <c r="IL147" i="42"/>
  <c r="AM106" i="42"/>
  <c r="AM56" i="42"/>
  <c r="IL106" i="42"/>
  <c r="AM108" i="42"/>
  <c r="IK111" i="42"/>
  <c r="IM111" i="42" s="1"/>
  <c r="GO112" i="42"/>
  <c r="GQ112" i="42" s="1"/>
  <c r="FB154" i="42"/>
  <c r="FX154" i="42" s="1"/>
  <c r="GP107" i="42"/>
  <c r="AM92" i="42"/>
  <c r="AM55" i="42"/>
  <c r="IL139" i="42"/>
  <c r="AM81" i="42"/>
  <c r="AM99" i="42"/>
  <c r="IL128" i="42"/>
  <c r="AM114" i="42"/>
  <c r="IL74" i="42"/>
  <c r="AM103" i="42"/>
  <c r="AM137" i="42"/>
  <c r="GP157" i="42"/>
  <c r="GP75" i="42"/>
  <c r="IL61" i="42"/>
  <c r="IL117" i="42"/>
  <c r="IL90" i="42"/>
  <c r="GP115" i="42"/>
  <c r="IL148" i="42"/>
  <c r="GP66" i="42"/>
  <c r="AM54" i="42"/>
  <c r="FB157" i="42"/>
  <c r="FX157" i="42" s="1"/>
  <c r="IL65" i="42"/>
  <c r="AM95" i="42"/>
  <c r="H13" i="42"/>
  <c r="AM107" i="42"/>
  <c r="GP85" i="42"/>
  <c r="IL58" i="42"/>
  <c r="IL115" i="42"/>
  <c r="IL82" i="42"/>
  <c r="IL123" i="42"/>
  <c r="IL53" i="42"/>
  <c r="AM80" i="42"/>
  <c r="AM128" i="42"/>
  <c r="IL69" i="42"/>
  <c r="AM126" i="42"/>
  <c r="AM122" i="42"/>
  <c r="IL89" i="42"/>
  <c r="IL126" i="42"/>
  <c r="GP135" i="42"/>
  <c r="IL157" i="42"/>
  <c r="IL159" i="42"/>
  <c r="IL142" i="42"/>
  <c r="GP136" i="42"/>
  <c r="IL60" i="42"/>
  <c r="IL66" i="42"/>
  <c r="AM102" i="42"/>
  <c r="IL129" i="42"/>
  <c r="GP70" i="42"/>
  <c r="IL118" i="42"/>
  <c r="AM98" i="42"/>
  <c r="AM111" i="42"/>
  <c r="AM65" i="42"/>
  <c r="GP57" i="42"/>
  <c r="IL130" i="42"/>
  <c r="AM82" i="42"/>
  <c r="IL72" i="42"/>
  <c r="AM120" i="42"/>
  <c r="AM132" i="42"/>
  <c r="GP131" i="42"/>
  <c r="DH101" i="42"/>
  <c r="DI101" i="42" s="1"/>
  <c r="CI101" i="42"/>
  <c r="CK101" i="42" s="1"/>
  <c r="DH115" i="42"/>
  <c r="DI115" i="42" s="1"/>
  <c r="CI115" i="42"/>
  <c r="CK115" i="42" s="1"/>
  <c r="DH133" i="42"/>
  <c r="DI133" i="42" s="1"/>
  <c r="CI133" i="42"/>
  <c r="CK133" i="42" s="1"/>
  <c r="DH145" i="42"/>
  <c r="DI145" i="42" s="1"/>
  <c r="CI145" i="42"/>
  <c r="CK145" i="42" s="1"/>
  <c r="GO72" i="42"/>
  <c r="GQ72" i="42" s="1"/>
  <c r="GO141" i="42"/>
  <c r="GQ141" i="42" s="1"/>
  <c r="HM145" i="42"/>
  <c r="HO145" i="42" s="1"/>
  <c r="IK50" i="42"/>
  <c r="IM50" i="42" s="1"/>
  <c r="AL125" i="42"/>
  <c r="AN125" i="42" s="1"/>
  <c r="DH67" i="42"/>
  <c r="DI67" i="42" s="1"/>
  <c r="CI67" i="42"/>
  <c r="CK67" i="42" s="1"/>
  <c r="DH78" i="42"/>
  <c r="DI78" i="42" s="1"/>
  <c r="CI78" i="42"/>
  <c r="CK78" i="42" s="1"/>
  <c r="DH105" i="42"/>
  <c r="CI105" i="42"/>
  <c r="CK105" i="42" s="1"/>
  <c r="DH118" i="42"/>
  <c r="DI118" i="42" s="1"/>
  <c r="CI118" i="42"/>
  <c r="CK118" i="42" s="1"/>
  <c r="GO110" i="42"/>
  <c r="GQ110" i="42" s="1"/>
  <c r="GO62" i="42"/>
  <c r="GQ62" i="42" s="1"/>
  <c r="GO104" i="42"/>
  <c r="GQ104" i="42" s="1"/>
  <c r="HM79" i="42"/>
  <c r="HO79" i="42" s="1"/>
  <c r="BK58" i="42"/>
  <c r="BM58" i="42" s="1"/>
  <c r="BK105" i="42"/>
  <c r="BM105" i="42" s="1"/>
  <c r="GO63" i="42"/>
  <c r="GQ63" i="42" s="1"/>
  <c r="AL97" i="42"/>
  <c r="AN97" i="42" s="1"/>
  <c r="AA6" i="42"/>
  <c r="IK54" i="42"/>
  <c r="IM54" i="42" s="1"/>
  <c r="GO111" i="42"/>
  <c r="GQ111" i="42" s="1"/>
  <c r="GO151" i="42"/>
  <c r="GQ151" i="42" s="1"/>
  <c r="BK115" i="42"/>
  <c r="BM115" i="42" s="1"/>
  <c r="BK140" i="42"/>
  <c r="BM140" i="42" s="1"/>
  <c r="BK152" i="42"/>
  <c r="BM152" i="42" s="1"/>
  <c r="IK113" i="42"/>
  <c r="IM113" i="42" s="1"/>
  <c r="DH87" i="42"/>
  <c r="DI87" i="42" s="1"/>
  <c r="CI87" i="42"/>
  <c r="CK87" i="42" s="1"/>
  <c r="IK92" i="42"/>
  <c r="IM92" i="42" s="1"/>
  <c r="AL135" i="42"/>
  <c r="AN135" i="42" s="1"/>
  <c r="GO159" i="42"/>
  <c r="GQ159" i="42" s="1"/>
  <c r="GO50" i="42"/>
  <c r="GQ50" i="42" s="1"/>
  <c r="GO98" i="42"/>
  <c r="GQ98" i="42" s="1"/>
  <c r="BK55" i="42"/>
  <c r="BM55" i="42" s="1"/>
  <c r="BK98" i="42"/>
  <c r="BM98" i="42" s="1"/>
  <c r="BK122" i="42"/>
  <c r="BM122" i="42" s="1"/>
  <c r="IK96" i="42"/>
  <c r="IM96" i="42" s="1"/>
  <c r="DH79" i="42"/>
  <c r="DI79" i="42" s="1"/>
  <c r="CI79" i="42"/>
  <c r="CK79" i="42" s="1"/>
  <c r="GO65" i="42"/>
  <c r="GQ65" i="42" s="1"/>
  <c r="GO60" i="42"/>
  <c r="GQ60" i="42" s="1"/>
  <c r="GO97" i="42"/>
  <c r="GQ97" i="42" s="1"/>
  <c r="IK76" i="42"/>
  <c r="IM76" i="42" s="1"/>
  <c r="CI80" i="42"/>
  <c r="CK80" i="42" s="1"/>
  <c r="DH80" i="42"/>
  <c r="DI80" i="42" s="1"/>
  <c r="CI90" i="42"/>
  <c r="CK90" i="42" s="1"/>
  <c r="DH90" i="42"/>
  <c r="DI90" i="42" s="1"/>
  <c r="CI142" i="42"/>
  <c r="CK142" i="42" s="1"/>
  <c r="DH142" i="42"/>
  <c r="DI142" i="42" s="1"/>
  <c r="GO134" i="42"/>
  <c r="GQ134" i="42" s="1"/>
  <c r="IK71" i="42"/>
  <c r="IM71" i="42" s="1"/>
  <c r="GO146" i="42"/>
  <c r="GQ146" i="42" s="1"/>
  <c r="GO71" i="42"/>
  <c r="GQ71" i="42" s="1"/>
  <c r="IK137" i="42"/>
  <c r="IM137" i="42" s="1"/>
  <c r="IK52" i="42"/>
  <c r="IM52" i="42" s="1"/>
  <c r="BK77" i="42"/>
  <c r="BM77" i="42" s="1"/>
  <c r="BK75" i="42"/>
  <c r="BM75" i="42" s="1"/>
  <c r="BK123" i="42"/>
  <c r="BM123" i="42" s="1"/>
  <c r="BK135" i="42"/>
  <c r="BM135" i="42" s="1"/>
  <c r="IK91" i="42"/>
  <c r="IM91" i="42" s="1"/>
  <c r="DH53" i="42"/>
  <c r="DI53" i="42" s="1"/>
  <c r="CI53" i="42"/>
  <c r="CK53" i="42" s="1"/>
  <c r="CI116" i="42"/>
  <c r="CK116" i="42" s="1"/>
  <c r="DH116" i="42"/>
  <c r="DI116" i="42" s="1"/>
  <c r="CI112" i="42"/>
  <c r="CK112" i="42" s="1"/>
  <c r="DH112" i="42"/>
  <c r="DI112" i="42" s="1"/>
  <c r="GO119" i="42"/>
  <c r="GQ119" i="42" s="1"/>
  <c r="GO126" i="42"/>
  <c r="GQ126" i="42" s="1"/>
  <c r="GO145" i="42"/>
  <c r="GQ145" i="42" s="1"/>
  <c r="HM137" i="42"/>
  <c r="HO137" i="42" s="1"/>
  <c r="GO61" i="42"/>
  <c r="GQ61" i="42" s="1"/>
  <c r="BK125" i="42"/>
  <c r="BM125" i="42" s="1"/>
  <c r="IK68" i="42"/>
  <c r="IM68" i="42" s="1"/>
  <c r="AL109" i="42"/>
  <c r="AN109" i="42" s="1"/>
  <c r="IK79" i="42"/>
  <c r="IM79" i="42" s="1"/>
  <c r="CI96" i="42"/>
  <c r="CK96" i="42" s="1"/>
  <c r="DH96" i="42"/>
  <c r="DI96" i="42" s="1"/>
  <c r="GO102" i="42"/>
  <c r="GQ102" i="42" s="1"/>
  <c r="GO130" i="42"/>
  <c r="GQ130" i="42" s="1"/>
  <c r="HM71" i="42"/>
  <c r="HO71" i="42" s="1"/>
  <c r="HM76" i="42"/>
  <c r="HO76" i="42" s="1"/>
  <c r="BK87" i="42"/>
  <c r="BM87" i="42" s="1"/>
  <c r="GO67" i="42"/>
  <c r="GQ67" i="42" s="1"/>
  <c r="DH61" i="42"/>
  <c r="DI61" i="42" s="1"/>
  <c r="CI61" i="42"/>
  <c r="CK61" i="42" s="1"/>
  <c r="DH72" i="42"/>
  <c r="DI72" i="42" s="1"/>
  <c r="CI72" i="42"/>
  <c r="CK72" i="42" s="1"/>
  <c r="DH74" i="42"/>
  <c r="DI74" i="42" s="1"/>
  <c r="CI74" i="42"/>
  <c r="CK74" i="42" s="1"/>
  <c r="DH91" i="42"/>
  <c r="DI91" i="42" s="1"/>
  <c r="CI91" i="42"/>
  <c r="CK91" i="42" s="1"/>
  <c r="CI49" i="42"/>
  <c r="CK49" i="42" s="1"/>
  <c r="DH49" i="42"/>
  <c r="DI49" i="42" s="1"/>
  <c r="CI63" i="42"/>
  <c r="CK63" i="42" s="1"/>
  <c r="DH63" i="42"/>
  <c r="DI63" i="42" s="1"/>
  <c r="DH59" i="42"/>
  <c r="DI59" i="42" s="1"/>
  <c r="CI59" i="42"/>
  <c r="CK59" i="42" s="1"/>
  <c r="DH75" i="42"/>
  <c r="DI75" i="42" s="1"/>
  <c r="CI75" i="42"/>
  <c r="CK75" i="42" s="1"/>
  <c r="DH89" i="42"/>
  <c r="DI89" i="42" s="1"/>
  <c r="CI89" i="42"/>
  <c r="CK89" i="42" s="1"/>
  <c r="CI107" i="42"/>
  <c r="CK107" i="42" s="1"/>
  <c r="DH107" i="42"/>
  <c r="DI107" i="42" s="1"/>
  <c r="DH109" i="42"/>
  <c r="DI109" i="42" s="1"/>
  <c r="CI109" i="42"/>
  <c r="CK109" i="42" s="1"/>
  <c r="DH113" i="42"/>
  <c r="DI113" i="42" s="1"/>
  <c r="CI113" i="42"/>
  <c r="CK113" i="42" s="1"/>
  <c r="CI126" i="42"/>
  <c r="CK126" i="42" s="1"/>
  <c r="DH126" i="42"/>
  <c r="DI126" i="42" s="1"/>
  <c r="DH135" i="42"/>
  <c r="DI135" i="42" s="1"/>
  <c r="CI135" i="42"/>
  <c r="CK135" i="42" s="1"/>
  <c r="DH136" i="42"/>
  <c r="DI136" i="42" s="1"/>
  <c r="CI136" i="42"/>
  <c r="CK136" i="42" s="1"/>
  <c r="DH146" i="42"/>
  <c r="DI146" i="42" s="1"/>
  <c r="CI146" i="42"/>
  <c r="CK146" i="42" s="1"/>
  <c r="CI153" i="42"/>
  <c r="CK153" i="42" s="1"/>
  <c r="DH153" i="42"/>
  <c r="DI153" i="42" s="1"/>
  <c r="GP148" i="42"/>
  <c r="R113" i="42"/>
  <c r="AQ113" i="42" s="1"/>
  <c r="BK120" i="42"/>
  <c r="BM120" i="42" s="1"/>
  <c r="GP78" i="42"/>
  <c r="AM63" i="42"/>
  <c r="GP73" i="42"/>
  <c r="R82" i="42"/>
  <c r="AQ82" i="42" s="1"/>
  <c r="IL87" i="42"/>
  <c r="R121" i="42"/>
  <c r="AQ121" i="42" s="1"/>
  <c r="BK133" i="42"/>
  <c r="BM133" i="42" s="1"/>
  <c r="GP154" i="42"/>
  <c r="R48" i="42"/>
  <c r="IK56" i="42"/>
  <c r="IM56" i="42" s="1"/>
  <c r="GP162" i="42"/>
  <c r="AM64" i="42"/>
  <c r="GP91" i="42"/>
  <c r="IL102" i="42"/>
  <c r="AM110" i="42"/>
  <c r="AM121" i="42"/>
  <c r="IK121" i="42"/>
  <c r="IM121" i="42" s="1"/>
  <c r="GP153" i="42"/>
  <c r="AM127" i="42"/>
  <c r="R65" i="42"/>
  <c r="AQ65" i="42" s="1"/>
  <c r="HM52" i="42"/>
  <c r="HO52" i="42" s="1"/>
  <c r="HM50" i="42"/>
  <c r="HO50" i="42" s="1"/>
  <c r="HM63" i="42"/>
  <c r="HO63" i="42" s="1"/>
  <c r="HM85" i="42"/>
  <c r="HO85" i="42" s="1"/>
  <c r="HM94" i="42"/>
  <c r="HO94" i="42" s="1"/>
  <c r="HM104" i="42"/>
  <c r="HO104" i="42" s="1"/>
  <c r="HM115" i="42"/>
  <c r="HO115" i="42" s="1"/>
  <c r="HM119" i="42"/>
  <c r="HO119" i="42" s="1"/>
  <c r="HM120" i="42"/>
  <c r="HO120" i="42" s="1"/>
  <c r="HM130" i="42"/>
  <c r="HO130" i="42" s="1"/>
  <c r="HM141" i="42"/>
  <c r="HO141" i="42" s="1"/>
  <c r="HM163" i="42"/>
  <c r="HO163" i="42" s="1"/>
  <c r="HM152" i="42"/>
  <c r="HO152" i="42" s="1"/>
  <c r="GO48" i="42"/>
  <c r="GP48" i="42" s="1"/>
  <c r="GO82" i="42"/>
  <c r="GQ82" i="42" s="1"/>
  <c r="AM101" i="42"/>
  <c r="IL122" i="42"/>
  <c r="BK145" i="42"/>
  <c r="BM145" i="42" s="1"/>
  <c r="GP155" i="42"/>
  <c r="GP160" i="42"/>
  <c r="IL85" i="42"/>
  <c r="EW48" i="42"/>
  <c r="IL99" i="42"/>
  <c r="R93" i="42"/>
  <c r="AQ93" i="42" s="1"/>
  <c r="GP152" i="42"/>
  <c r="BJ165" i="42"/>
  <c r="BK48" i="42"/>
  <c r="R74" i="42"/>
  <c r="AQ74" i="42" s="1"/>
  <c r="AM113" i="42"/>
  <c r="R149" i="42"/>
  <c r="R148" i="42"/>
  <c r="AQ148" i="42" s="1"/>
  <c r="H8" i="42"/>
  <c r="BI165" i="42"/>
  <c r="BJ166" i="42" s="1"/>
  <c r="BK63" i="42"/>
  <c r="BM63" i="42" s="1"/>
  <c r="BK73" i="42"/>
  <c r="BM73" i="42" s="1"/>
  <c r="BK70" i="42"/>
  <c r="BM70" i="42" s="1"/>
  <c r="BK132" i="42"/>
  <c r="BM132" i="42" s="1"/>
  <c r="BK138" i="42"/>
  <c r="BM138" i="42" s="1"/>
  <c r="BK139" i="42"/>
  <c r="BM139" i="42" s="1"/>
  <c r="GP80" i="42"/>
  <c r="GP99" i="42"/>
  <c r="AM115" i="42"/>
  <c r="AM133" i="42"/>
  <c r="GP150" i="42"/>
  <c r="GO52" i="42"/>
  <c r="GQ52" i="42" s="1"/>
  <c r="R69" i="42"/>
  <c r="AQ69" i="42" s="1"/>
  <c r="GP140" i="42"/>
  <c r="R64" i="42"/>
  <c r="AQ64" i="42" s="1"/>
  <c r="CI50" i="42"/>
  <c r="CK50" i="42" s="1"/>
  <c r="DH50" i="42"/>
  <c r="DI50" i="42" s="1"/>
  <c r="DH52" i="42"/>
  <c r="CI52" i="42"/>
  <c r="CK52" i="42" s="1"/>
  <c r="DH66" i="42"/>
  <c r="DI66" i="42" s="1"/>
  <c r="CI66" i="42"/>
  <c r="CK66" i="42" s="1"/>
  <c r="CI77" i="42"/>
  <c r="CK77" i="42" s="1"/>
  <c r="DH77" i="42"/>
  <c r="DI77" i="42" s="1"/>
  <c r="DH97" i="42"/>
  <c r="DI97" i="42" s="1"/>
  <c r="CI97" i="42"/>
  <c r="CK97" i="42" s="1"/>
  <c r="CI108" i="42"/>
  <c r="CK108" i="42" s="1"/>
  <c r="DH108" i="42"/>
  <c r="DI108" i="42" s="1"/>
  <c r="CI103" i="42"/>
  <c r="CK103" i="42" s="1"/>
  <c r="DH103" i="42"/>
  <c r="DI103" i="42" s="1"/>
  <c r="CI117" i="42"/>
  <c r="CK117" i="42" s="1"/>
  <c r="DH117" i="42"/>
  <c r="DI117" i="42" s="1"/>
  <c r="DH120" i="42"/>
  <c r="DI120" i="42" s="1"/>
  <c r="CI120" i="42"/>
  <c r="CK120" i="42" s="1"/>
  <c r="DH131" i="42"/>
  <c r="CI131" i="42"/>
  <c r="CK131" i="42" s="1"/>
  <c r="DH141" i="42"/>
  <c r="DI141" i="42" s="1"/>
  <c r="CI141" i="42"/>
  <c r="CK141" i="42" s="1"/>
  <c r="CI148" i="42"/>
  <c r="CK148" i="42" s="1"/>
  <c r="DH148" i="42"/>
  <c r="DI148" i="42" s="1"/>
  <c r="R79" i="42"/>
  <c r="AL75" i="42"/>
  <c r="AN75" i="42" s="1"/>
  <c r="R118" i="42"/>
  <c r="BK119" i="42"/>
  <c r="BM119" i="42" s="1"/>
  <c r="AM84" i="42"/>
  <c r="R128" i="42"/>
  <c r="AQ128" i="42" s="1"/>
  <c r="GO87" i="42"/>
  <c r="GQ87" i="42" s="1"/>
  <c r="IL134" i="42"/>
  <c r="BK134" i="42"/>
  <c r="BM134" i="42" s="1"/>
  <c r="GO156" i="42"/>
  <c r="GQ156" i="42" s="1"/>
  <c r="P49" i="42"/>
  <c r="Q49" i="42" s="1"/>
  <c r="R112" i="42"/>
  <c r="GO79" i="42"/>
  <c r="GQ79" i="42" s="1"/>
  <c r="BK101" i="42"/>
  <c r="BM101" i="42" s="1"/>
  <c r="IL119" i="42"/>
  <c r="HM140" i="42"/>
  <c r="HO140" i="42" s="1"/>
  <c r="R116" i="42"/>
  <c r="AQ116" i="42" s="1"/>
  <c r="HM54" i="42"/>
  <c r="HO54" i="42" s="1"/>
  <c r="HM56" i="42"/>
  <c r="HO56" i="42" s="1"/>
  <c r="HM57" i="42"/>
  <c r="HO57" i="42" s="1"/>
  <c r="HM72" i="42"/>
  <c r="HO72" i="42" s="1"/>
  <c r="HM81" i="42"/>
  <c r="HO81" i="42" s="1"/>
  <c r="HM86" i="42"/>
  <c r="HO86" i="42" s="1"/>
  <c r="HM103" i="42"/>
  <c r="HO103" i="42" s="1"/>
  <c r="HM100" i="42"/>
  <c r="HO100" i="42" s="1"/>
  <c r="HM123" i="42"/>
  <c r="HO123" i="42" s="1"/>
  <c r="HM133" i="42"/>
  <c r="HO133" i="42" s="1"/>
  <c r="HM135" i="42"/>
  <c r="HO135" i="42" s="1"/>
  <c r="HM131" i="42"/>
  <c r="HO131" i="42" s="1"/>
  <c r="HM154" i="42"/>
  <c r="HO154" i="42" s="1"/>
  <c r="HM159" i="42"/>
  <c r="HO159" i="42" s="1"/>
  <c r="GO93" i="42"/>
  <c r="GQ93" i="42" s="1"/>
  <c r="R126" i="42"/>
  <c r="AQ126" i="42" s="1"/>
  <c r="R127" i="42"/>
  <c r="R143" i="42"/>
  <c r="AQ143" i="42" s="1"/>
  <c r="R105" i="42"/>
  <c r="R71" i="42"/>
  <c r="AQ71" i="42" s="1"/>
  <c r="R101" i="42"/>
  <c r="AQ101" i="42" s="1"/>
  <c r="H9" i="42"/>
  <c r="BK74" i="42"/>
  <c r="BM74" i="42" s="1"/>
  <c r="BK88" i="42"/>
  <c r="BM88" i="42" s="1"/>
  <c r="BK106" i="42"/>
  <c r="BM106" i="42" s="1"/>
  <c r="BK126" i="42"/>
  <c r="BM126" i="42" s="1"/>
  <c r="BK143" i="42"/>
  <c r="BM143" i="42" s="1"/>
  <c r="BK97" i="42"/>
  <c r="BM97" i="42" s="1"/>
  <c r="R103" i="42"/>
  <c r="R81" i="42"/>
  <c r="AQ81" i="42" s="1"/>
  <c r="R106" i="42"/>
  <c r="R153" i="42"/>
  <c r="IL156" i="42"/>
  <c r="DH68" i="42"/>
  <c r="CI68" i="42"/>
  <c r="CK68" i="42" s="1"/>
  <c r="DH95" i="42"/>
  <c r="DI95" i="42" s="1"/>
  <c r="CI95" i="42"/>
  <c r="CK95" i="42" s="1"/>
  <c r="DH110" i="42"/>
  <c r="DI110" i="42" s="1"/>
  <c r="CI110" i="42"/>
  <c r="CK110" i="42" s="1"/>
  <c r="DH137" i="42"/>
  <c r="DI137" i="42" s="1"/>
  <c r="CI137" i="42"/>
  <c r="CK137" i="42" s="1"/>
  <c r="DH151" i="42"/>
  <c r="DI151" i="42" s="1"/>
  <c r="CI151" i="42"/>
  <c r="CK151" i="42" s="1"/>
  <c r="BK80" i="42"/>
  <c r="BM80" i="42" s="1"/>
  <c r="BK93" i="42"/>
  <c r="BM93" i="42" s="1"/>
  <c r="IK162" i="42"/>
  <c r="IM162" i="42" s="1"/>
  <c r="BK49" i="42"/>
  <c r="BM49" i="42" s="1"/>
  <c r="R68" i="42"/>
  <c r="AQ68" i="42" s="1"/>
  <c r="BK108" i="42"/>
  <c r="BM108" i="42" s="1"/>
  <c r="R115" i="42"/>
  <c r="R88" i="42"/>
  <c r="BK71" i="42"/>
  <c r="BM71" i="42" s="1"/>
  <c r="AL149" i="42"/>
  <c r="AN149" i="42" s="1"/>
  <c r="R107" i="42"/>
  <c r="AQ107" i="42" s="1"/>
  <c r="R62" i="42"/>
  <c r="HM59" i="42"/>
  <c r="HO59" i="42" s="1"/>
  <c r="HM67" i="42"/>
  <c r="HO67" i="42" s="1"/>
  <c r="HM87" i="42"/>
  <c r="HO87" i="42" s="1"/>
  <c r="HM95" i="42"/>
  <c r="HO95" i="42" s="1"/>
  <c r="HM105" i="42"/>
  <c r="HO105" i="42" s="1"/>
  <c r="HM101" i="42"/>
  <c r="HO101" i="42" s="1"/>
  <c r="HM109" i="42"/>
  <c r="HO109" i="42" s="1"/>
  <c r="HM118" i="42"/>
  <c r="HO118" i="42" s="1"/>
  <c r="HM124" i="42"/>
  <c r="HO124" i="42" s="1"/>
  <c r="HM146" i="42"/>
  <c r="HO146" i="42" s="1"/>
  <c r="HM153" i="42"/>
  <c r="HO153" i="42" s="1"/>
  <c r="HM162" i="42"/>
  <c r="HO162" i="42" s="1"/>
  <c r="R77" i="42"/>
  <c r="AQ77" i="42" s="1"/>
  <c r="Q127" i="42"/>
  <c r="Q143" i="42"/>
  <c r="IL154" i="42"/>
  <c r="IL143" i="42"/>
  <c r="R134" i="42"/>
  <c r="R86" i="42"/>
  <c r="AQ86" i="42" s="1"/>
  <c r="AM68" i="42"/>
  <c r="AM87" i="42"/>
  <c r="BK85" i="42"/>
  <c r="BM85" i="42" s="1"/>
  <c r="IK135" i="42"/>
  <c r="IM135" i="42" s="1"/>
  <c r="GO53" i="42"/>
  <c r="GQ53" i="42" s="1"/>
  <c r="II49" i="42"/>
  <c r="Q105" i="42"/>
  <c r="Q71" i="42"/>
  <c r="GP127" i="42"/>
  <c r="IL78" i="42"/>
  <c r="BK109" i="42"/>
  <c r="BM109" i="42" s="1"/>
  <c r="IL101" i="42"/>
  <c r="R142" i="42"/>
  <c r="AQ142" i="42" s="1"/>
  <c r="Q101" i="42"/>
  <c r="R55" i="42"/>
  <c r="AQ55" i="42" s="1"/>
  <c r="H12" i="42"/>
  <c r="BK59" i="42"/>
  <c r="BM59" i="42" s="1"/>
  <c r="BK89" i="42"/>
  <c r="BM89" i="42" s="1"/>
  <c r="BK90" i="42"/>
  <c r="BM90" i="42" s="1"/>
  <c r="BK107" i="42"/>
  <c r="BM107" i="42" s="1"/>
  <c r="BK121" i="42"/>
  <c r="BM121" i="42" s="1"/>
  <c r="AM112" i="42"/>
  <c r="R89" i="42"/>
  <c r="GP123" i="42"/>
  <c r="IL138" i="42"/>
  <c r="AM141" i="42"/>
  <c r="AM143" i="42"/>
  <c r="AM49" i="42"/>
  <c r="GP55" i="42"/>
  <c r="R141" i="42"/>
  <c r="AQ141" i="42" s="1"/>
  <c r="Q81" i="42"/>
  <c r="AM89" i="42"/>
  <c r="Q106" i="42"/>
  <c r="Q153" i="42"/>
  <c r="R54" i="42"/>
  <c r="AQ54" i="42" s="1"/>
  <c r="AM51" i="42"/>
  <c r="DH60" i="42"/>
  <c r="DI60" i="42" s="1"/>
  <c r="CI60" i="42"/>
  <c r="CK60" i="42" s="1"/>
  <c r="DH73" i="42"/>
  <c r="DI73" i="42" s="1"/>
  <c r="CI73" i="42"/>
  <c r="CK73" i="42" s="1"/>
  <c r="CI69" i="42"/>
  <c r="CK69" i="42" s="1"/>
  <c r="DH69" i="42"/>
  <c r="DI69" i="42" s="1"/>
  <c r="CI81" i="42"/>
  <c r="CK81" i="42" s="1"/>
  <c r="DH81" i="42"/>
  <c r="DI81" i="42" s="1"/>
  <c r="CI92" i="42"/>
  <c r="CK92" i="42" s="1"/>
  <c r="DH92" i="42"/>
  <c r="DI92" i="42" s="1"/>
  <c r="CI94" i="42"/>
  <c r="CK94" i="42" s="1"/>
  <c r="DH94" i="42"/>
  <c r="DI94" i="42" s="1"/>
  <c r="DH119" i="42"/>
  <c r="DI119" i="42" s="1"/>
  <c r="CI119" i="42"/>
  <c r="CK119" i="42" s="1"/>
  <c r="CI138" i="42"/>
  <c r="CK138" i="42" s="1"/>
  <c r="DH138" i="42"/>
  <c r="DI138" i="42" s="1"/>
  <c r="CI143" i="42"/>
  <c r="CK143" i="42" s="1"/>
  <c r="DH143" i="42"/>
  <c r="CI144" i="42"/>
  <c r="CK144" i="42" s="1"/>
  <c r="DH144" i="42"/>
  <c r="DI144" i="42" s="1"/>
  <c r="IK64" i="42"/>
  <c r="IM64" i="42" s="1"/>
  <c r="AM72" i="42"/>
  <c r="R99" i="42"/>
  <c r="AQ99" i="42" s="1"/>
  <c r="GO116" i="42"/>
  <c r="GQ116" i="42" s="1"/>
  <c r="GP120" i="42"/>
  <c r="GP132" i="42"/>
  <c r="AM61" i="42"/>
  <c r="R129" i="42"/>
  <c r="AQ129" i="42" s="1"/>
  <c r="GO56" i="42"/>
  <c r="GQ56" i="42" s="1"/>
  <c r="IL81" i="42"/>
  <c r="R108" i="42"/>
  <c r="AQ108" i="42" s="1"/>
  <c r="AM123" i="42"/>
  <c r="AM146" i="42"/>
  <c r="GP163" i="42"/>
  <c r="IL132" i="42"/>
  <c r="Q115" i="42"/>
  <c r="GP108" i="42"/>
  <c r="BK67" i="42"/>
  <c r="BM67" i="42" s="1"/>
  <c r="GO84" i="42"/>
  <c r="GQ84" i="42" s="1"/>
  <c r="IK97" i="42"/>
  <c r="IM97" i="42" s="1"/>
  <c r="BK111" i="42"/>
  <c r="BM111" i="42" s="1"/>
  <c r="AJ165" i="42"/>
  <c r="AK166" i="42" s="1"/>
  <c r="R152" i="42"/>
  <c r="AQ152" i="42" s="1"/>
  <c r="Q107" i="42"/>
  <c r="Q62" i="42"/>
  <c r="HM53" i="42"/>
  <c r="HO53" i="42" s="1"/>
  <c r="HM62" i="42"/>
  <c r="HO62" i="42" s="1"/>
  <c r="HK165" i="42"/>
  <c r="HL48" i="42"/>
  <c r="HM69" i="42"/>
  <c r="HO69" i="42" s="1"/>
  <c r="HM82" i="42"/>
  <c r="HO82" i="42" s="1"/>
  <c r="HM97" i="42"/>
  <c r="HO97" i="42" s="1"/>
  <c r="HM108" i="42"/>
  <c r="HO108" i="42" s="1"/>
  <c r="HM106" i="42"/>
  <c r="HO106" i="42" s="1"/>
  <c r="HM113" i="42"/>
  <c r="HO113" i="42" s="1"/>
  <c r="HM121" i="42"/>
  <c r="HO121" i="42" s="1"/>
  <c r="HM128" i="42"/>
  <c r="HO128" i="42" s="1"/>
  <c r="HM126" i="42"/>
  <c r="HO126" i="42" s="1"/>
  <c r="HM147" i="42"/>
  <c r="HO147" i="42" s="1"/>
  <c r="HM164" i="42"/>
  <c r="HO164" i="42" s="1"/>
  <c r="HM156" i="42"/>
  <c r="HO156" i="42" s="1"/>
  <c r="Q77" i="42"/>
  <c r="GP100" i="42"/>
  <c r="BK149" i="42"/>
  <c r="BM149" i="42" s="1"/>
  <c r="AM124" i="42"/>
  <c r="R119" i="42"/>
  <c r="AQ119" i="42" s="1"/>
  <c r="R57" i="42"/>
  <c r="AQ57" i="42" s="1"/>
  <c r="GO59" i="42"/>
  <c r="GQ59" i="42" s="1"/>
  <c r="GP86" i="42"/>
  <c r="R94" i="42"/>
  <c r="AQ94" i="42" s="1"/>
  <c r="IL103" i="42"/>
  <c r="IL112" i="42"/>
  <c r="AM118" i="42"/>
  <c r="R132" i="42"/>
  <c r="AQ132" i="42" s="1"/>
  <c r="IL145" i="42"/>
  <c r="R146" i="42"/>
  <c r="AQ146" i="42" s="1"/>
  <c r="R91" i="42"/>
  <c r="AQ91" i="42" s="1"/>
  <c r="R61" i="42"/>
  <c r="AQ61" i="42" s="1"/>
  <c r="R58" i="42"/>
  <c r="AQ58" i="42" s="1"/>
  <c r="IL80" i="42"/>
  <c r="AM93" i="42"/>
  <c r="AM139" i="42"/>
  <c r="AM144" i="42"/>
  <c r="R122" i="42"/>
  <c r="H11" i="42"/>
  <c r="BK62" i="42"/>
  <c r="BM62" i="42" s="1"/>
  <c r="BK82" i="42"/>
  <c r="BM82" i="42" s="1"/>
  <c r="BK102" i="42"/>
  <c r="BM102" i="42" s="1"/>
  <c r="BK142" i="42"/>
  <c r="BM142" i="42" s="1"/>
  <c r="BK150" i="42"/>
  <c r="BM150" i="42" s="1"/>
  <c r="GP92" i="42"/>
  <c r="Q89" i="42"/>
  <c r="AM151" i="42"/>
  <c r="Q141" i="42"/>
  <c r="AM59" i="42"/>
  <c r="GP143" i="42"/>
  <c r="Q54" i="42"/>
  <c r="R50" i="42"/>
  <c r="R56" i="42"/>
  <c r="AQ56" i="42" s="1"/>
  <c r="IL51" i="42"/>
  <c r="AM86" i="42"/>
  <c r="IL109" i="42"/>
  <c r="CI55" i="42"/>
  <c r="CK55" i="42" s="1"/>
  <c r="DH55" i="42"/>
  <c r="DI55" i="42" s="1"/>
  <c r="DH56" i="42"/>
  <c r="DI56" i="42" s="1"/>
  <c r="CI56" i="42"/>
  <c r="CK56" i="42" s="1"/>
  <c r="DH83" i="42"/>
  <c r="DI83" i="42" s="1"/>
  <c r="CI83" i="42"/>
  <c r="CK83" i="42" s="1"/>
  <c r="DH100" i="42"/>
  <c r="DI100" i="42" s="1"/>
  <c r="CI100" i="42"/>
  <c r="CK100" i="42" s="1"/>
  <c r="CI114" i="42"/>
  <c r="CK114" i="42" s="1"/>
  <c r="DH114" i="42"/>
  <c r="DI114" i="42" s="1"/>
  <c r="AM67" i="42"/>
  <c r="DH54" i="42"/>
  <c r="DI54" i="42" s="1"/>
  <c r="CI54" i="42"/>
  <c r="CK54" i="42" s="1"/>
  <c r="DH57" i="42"/>
  <c r="DI57" i="42" s="1"/>
  <c r="CI57" i="42"/>
  <c r="CK57" i="42" s="1"/>
  <c r="DH86" i="42"/>
  <c r="DI86" i="42" s="1"/>
  <c r="CI86" i="42"/>
  <c r="CK86" i="42" s="1"/>
  <c r="DH70" i="42"/>
  <c r="DI70" i="42" s="1"/>
  <c r="CI70" i="42"/>
  <c r="CK70" i="42" s="1"/>
  <c r="DH98" i="42"/>
  <c r="DI98" i="42" s="1"/>
  <c r="CI98" i="42"/>
  <c r="CK98" i="42" s="1"/>
  <c r="CI121" i="42"/>
  <c r="CK121" i="42" s="1"/>
  <c r="DH121" i="42"/>
  <c r="DI121" i="42" s="1"/>
  <c r="DH104" i="42"/>
  <c r="DI104" i="42" s="1"/>
  <c r="CI104" i="42"/>
  <c r="CK104" i="42" s="1"/>
  <c r="CI124" i="42"/>
  <c r="CK124" i="42" s="1"/>
  <c r="DH124" i="42"/>
  <c r="DI124" i="42" s="1"/>
  <c r="CI122" i="42"/>
  <c r="CK122" i="42" s="1"/>
  <c r="DH122" i="42"/>
  <c r="DI122" i="42" s="1"/>
  <c r="CI132" i="42"/>
  <c r="CK132" i="42" s="1"/>
  <c r="DH132" i="42"/>
  <c r="DI132" i="42" s="1"/>
  <c r="CI139" i="42"/>
  <c r="CK139" i="42" s="1"/>
  <c r="DH139" i="42"/>
  <c r="DI139" i="42" s="1"/>
  <c r="CI152" i="42"/>
  <c r="CK152" i="42" s="1"/>
  <c r="DH152" i="42"/>
  <c r="DI152" i="42" s="1"/>
  <c r="BK53" i="42"/>
  <c r="BM53" i="42" s="1"/>
  <c r="R80" i="42"/>
  <c r="AQ80" i="42" s="1"/>
  <c r="BK66" i="42"/>
  <c r="BM66" i="42" s="1"/>
  <c r="Q99" i="42"/>
  <c r="R117" i="42"/>
  <c r="GP147" i="42"/>
  <c r="AM74" i="42"/>
  <c r="Q129" i="42"/>
  <c r="R72" i="42"/>
  <c r="AQ72" i="42" s="1"/>
  <c r="IL63" i="42"/>
  <c r="R76" i="42"/>
  <c r="IL110" i="42"/>
  <c r="BK118" i="42"/>
  <c r="BM118" i="42" s="1"/>
  <c r="Q108" i="42"/>
  <c r="GP129" i="42"/>
  <c r="IL133" i="42"/>
  <c r="AM145" i="42"/>
  <c r="AM153" i="42"/>
  <c r="HM161" i="42"/>
  <c r="HO161" i="42" s="1"/>
  <c r="IL94" i="42"/>
  <c r="R145" i="42"/>
  <c r="DI52" i="42"/>
  <c r="DY56" i="42"/>
  <c r="DZ56" i="42" s="1"/>
  <c r="EA56" i="42" s="1"/>
  <c r="EC56" i="42" s="1"/>
  <c r="EE56" i="42" s="1"/>
  <c r="BK64" i="42"/>
  <c r="BM64" i="42" s="1"/>
  <c r="AM100" i="42"/>
  <c r="GO125" i="42"/>
  <c r="GQ125" i="42" s="1"/>
  <c r="GO158" i="42"/>
  <c r="GQ158" i="42" s="1"/>
  <c r="R139" i="42"/>
  <c r="R87" i="42"/>
  <c r="AQ87" i="42" s="1"/>
  <c r="AM57" i="42"/>
  <c r="HM60" i="42"/>
  <c r="HO60" i="42" s="1"/>
  <c r="HM65" i="42"/>
  <c r="HO65" i="42" s="1"/>
  <c r="HM68" i="42"/>
  <c r="HO68" i="42" s="1"/>
  <c r="HM83" i="42"/>
  <c r="HO83" i="42" s="1"/>
  <c r="HM91" i="42"/>
  <c r="HO91" i="42" s="1"/>
  <c r="HM92" i="42"/>
  <c r="HO92" i="42" s="1"/>
  <c r="HM89" i="42"/>
  <c r="HO89" i="42" s="1"/>
  <c r="HM117" i="42"/>
  <c r="HO117" i="42" s="1"/>
  <c r="HM138" i="42"/>
  <c r="HO138" i="42" s="1"/>
  <c r="HM129" i="42"/>
  <c r="HO129" i="42" s="1"/>
  <c r="HM134" i="42"/>
  <c r="HO134" i="42" s="1"/>
  <c r="HM149" i="42"/>
  <c r="HO149" i="42" s="1"/>
  <c r="HM148" i="42"/>
  <c r="HO148" i="42" s="1"/>
  <c r="HM157" i="42"/>
  <c r="HO157" i="42" s="1"/>
  <c r="BK92" i="42"/>
  <c r="BM92" i="42" s="1"/>
  <c r="R114" i="42"/>
  <c r="AQ114" i="42" s="1"/>
  <c r="IL125" i="42"/>
  <c r="GO128" i="42"/>
  <c r="GQ128" i="42" s="1"/>
  <c r="R147" i="42"/>
  <c r="AQ147" i="42" s="1"/>
  <c r="IL155" i="42"/>
  <c r="IL127" i="42"/>
  <c r="AM58" i="42"/>
  <c r="Q119" i="42"/>
  <c r="Q57" i="42"/>
  <c r="GP77" i="42"/>
  <c r="GP83" i="42"/>
  <c r="GP95" i="42"/>
  <c r="Q94" i="42"/>
  <c r="BK116" i="42"/>
  <c r="BM116" i="42" s="1"/>
  <c r="Q132" i="42"/>
  <c r="GO142" i="42"/>
  <c r="GQ142" i="42" s="1"/>
  <c r="IL163" i="42"/>
  <c r="AM152" i="42"/>
  <c r="Q146" i="42"/>
  <c r="Q91" i="42"/>
  <c r="Q61" i="42"/>
  <c r="R52" i="42"/>
  <c r="AQ52" i="42" s="1"/>
  <c r="EV52" i="42"/>
  <c r="EW52" i="42" s="1"/>
  <c r="EY52" i="42" s="1"/>
  <c r="FA52" i="42" s="1"/>
  <c r="BK113" i="42"/>
  <c r="BM113" i="42" s="1"/>
  <c r="GP51" i="42"/>
  <c r="Q122" i="42"/>
  <c r="R70" i="42"/>
  <c r="BK54" i="42"/>
  <c r="BM54" i="42" s="1"/>
  <c r="BK60" i="42"/>
  <c r="BM60" i="42" s="1"/>
  <c r="BK78" i="42"/>
  <c r="BM78" i="42" s="1"/>
  <c r="BK86" i="42"/>
  <c r="BM86" i="42" s="1"/>
  <c r="BK84" i="42"/>
  <c r="BM84" i="42" s="1"/>
  <c r="BK103" i="42"/>
  <c r="BM103" i="42" s="1"/>
  <c r="BK127" i="42"/>
  <c r="BM127" i="42" s="1"/>
  <c r="BK124" i="42"/>
  <c r="BM124" i="42" s="1"/>
  <c r="BK136" i="42"/>
  <c r="BM136" i="42" s="1"/>
  <c r="BK146" i="42"/>
  <c r="BM146" i="42" s="1"/>
  <c r="BK147" i="42"/>
  <c r="BM147" i="42" s="1"/>
  <c r="BK153" i="42"/>
  <c r="BM153" i="42" s="1"/>
  <c r="GP105" i="42"/>
  <c r="GP139" i="42"/>
  <c r="GP137" i="42"/>
  <c r="R100" i="42"/>
  <c r="AQ100" i="42" s="1"/>
  <c r="R98" i="42"/>
  <c r="AQ98" i="42" s="1"/>
  <c r="GP89" i="42"/>
  <c r="IL151" i="42"/>
  <c r="R51" i="42"/>
  <c r="AQ51" i="42" s="1"/>
  <c r="Q56" i="42"/>
  <c r="CI64" i="42"/>
  <c r="CK64" i="42" s="1"/>
  <c r="DH64" i="42"/>
  <c r="DI64" i="42" s="1"/>
  <c r="DH84" i="42"/>
  <c r="DI84" i="42" s="1"/>
  <c r="CI84" i="42"/>
  <c r="CK84" i="42" s="1"/>
  <c r="DH123" i="42"/>
  <c r="DI123" i="42" s="1"/>
  <c r="CI123" i="42"/>
  <c r="CK123" i="42" s="1"/>
  <c r="CI127" i="42"/>
  <c r="CK127" i="42" s="1"/>
  <c r="DH127" i="42"/>
  <c r="DI127" i="42" s="1"/>
  <c r="R136" i="42"/>
  <c r="AQ136" i="42" s="1"/>
  <c r="R66" i="42"/>
  <c r="BK95" i="42"/>
  <c r="BM95" i="42" s="1"/>
  <c r="R124" i="42"/>
  <c r="AQ124" i="42" s="1"/>
  <c r="DH134" i="42"/>
  <c r="DI134" i="42" s="1"/>
  <c r="CI134" i="42"/>
  <c r="CK134" i="42" s="1"/>
  <c r="R95" i="42"/>
  <c r="AQ95" i="42" s="1"/>
  <c r="R53" i="42"/>
  <c r="AQ53" i="42" s="1"/>
  <c r="GO81" i="42"/>
  <c r="GQ81" i="42" s="1"/>
  <c r="IK59" i="42"/>
  <c r="IM59" i="42" s="1"/>
  <c r="IK93" i="42"/>
  <c r="IM93" i="42" s="1"/>
  <c r="BK104" i="42"/>
  <c r="BM104" i="42" s="1"/>
  <c r="GO164" i="42"/>
  <c r="GQ164" i="42" s="1"/>
  <c r="DI68" i="42"/>
  <c r="BK61" i="42"/>
  <c r="BM61" i="42" s="1"/>
  <c r="AN48" i="42"/>
  <c r="HM70" i="42"/>
  <c r="HO70" i="42" s="1"/>
  <c r="HM66" i="42"/>
  <c r="HO66" i="42" s="1"/>
  <c r="HM58" i="42"/>
  <c r="HO58" i="42" s="1"/>
  <c r="HM73" i="42"/>
  <c r="HO73" i="42" s="1"/>
  <c r="HM84" i="42"/>
  <c r="HO84" i="42" s="1"/>
  <c r="HM107" i="42"/>
  <c r="HO107" i="42" s="1"/>
  <c r="HM96" i="42"/>
  <c r="HO96" i="42" s="1"/>
  <c r="HM93" i="42"/>
  <c r="HO93" i="42" s="1"/>
  <c r="HM114" i="42"/>
  <c r="HO114" i="42" s="1"/>
  <c r="HM112" i="42"/>
  <c r="HO112" i="42" s="1"/>
  <c r="HM136" i="42"/>
  <c r="HO136" i="42" s="1"/>
  <c r="HM139" i="42"/>
  <c r="HO139" i="42" s="1"/>
  <c r="HM151" i="42"/>
  <c r="HO151" i="42" s="1"/>
  <c r="HM160" i="42"/>
  <c r="HO160" i="42" s="1"/>
  <c r="R138" i="42"/>
  <c r="AQ138" i="42" s="1"/>
  <c r="FQ49" i="42"/>
  <c r="R109" i="42"/>
  <c r="AQ109" i="42" s="1"/>
  <c r="GO58" i="42"/>
  <c r="GQ58" i="42" s="1"/>
  <c r="BK112" i="42"/>
  <c r="BK151" i="42"/>
  <c r="R133" i="42"/>
  <c r="DZ52" i="42"/>
  <c r="EA52" i="42" s="1"/>
  <c r="EC52" i="42" s="1"/>
  <c r="EE52" i="42" s="1"/>
  <c r="DX165" i="42"/>
  <c r="DX168" i="42" s="1"/>
  <c r="R123" i="42"/>
  <c r="AQ123" i="42" s="1"/>
  <c r="BK56" i="42"/>
  <c r="BM56" i="42" s="1"/>
  <c r="BK68" i="42"/>
  <c r="BM68" i="42" s="1"/>
  <c r="BK65" i="42"/>
  <c r="BM65" i="42" s="1"/>
  <c r="BK94" i="42"/>
  <c r="BM94" i="42" s="1"/>
  <c r="BK100" i="42"/>
  <c r="BK131" i="42"/>
  <c r="BM131" i="42" s="1"/>
  <c r="BK148" i="42"/>
  <c r="BM148" i="42" s="1"/>
  <c r="FR48" i="42"/>
  <c r="R131" i="42"/>
  <c r="L9" i="42"/>
  <c r="L8" i="42"/>
  <c r="R63" i="42"/>
  <c r="CE165" i="42"/>
  <c r="CF48" i="42"/>
  <c r="DH71" i="42"/>
  <c r="DI71" i="42" s="1"/>
  <c r="CI71" i="42"/>
  <c r="CK71" i="42" s="1"/>
  <c r="CI76" i="42"/>
  <c r="CK76" i="42" s="1"/>
  <c r="DH76" i="42"/>
  <c r="DI76" i="42" s="1"/>
  <c r="DH85" i="42"/>
  <c r="DI85" i="42" s="1"/>
  <c r="CI85" i="42"/>
  <c r="CK85" i="42" s="1"/>
  <c r="DH93" i="42"/>
  <c r="DI93" i="42" s="1"/>
  <c r="CI93" i="42"/>
  <c r="CK93" i="42" s="1"/>
  <c r="DH106" i="42"/>
  <c r="DI106" i="42" s="1"/>
  <c r="CI106" i="42"/>
  <c r="CK106" i="42" s="1"/>
  <c r="CI125" i="42"/>
  <c r="CK125" i="42" s="1"/>
  <c r="DH125" i="42"/>
  <c r="DI125" i="42" s="1"/>
  <c r="CI140" i="42"/>
  <c r="CK140" i="42" s="1"/>
  <c r="DH140" i="42"/>
  <c r="DI140" i="42" s="1"/>
  <c r="CI150" i="42"/>
  <c r="CK150" i="42" s="1"/>
  <c r="DH150" i="42"/>
  <c r="DI150" i="42" s="1"/>
  <c r="Q136" i="42"/>
  <c r="Q66" i="42"/>
  <c r="IL75" i="42"/>
  <c r="GO90" i="42"/>
  <c r="GQ90" i="42" s="1"/>
  <c r="GP101" i="42"/>
  <c r="GP121" i="42"/>
  <c r="GO124" i="42"/>
  <c r="GQ124" i="42" s="1"/>
  <c r="GO138" i="42"/>
  <c r="GP149" i="42"/>
  <c r="AM138" i="42"/>
  <c r="AM70" i="42"/>
  <c r="Q95" i="42"/>
  <c r="GP109" i="42"/>
  <c r="Q53" i="42"/>
  <c r="BK81" i="42"/>
  <c r="R102" i="42"/>
  <c r="BK110" i="42"/>
  <c r="BM110" i="42" s="1"/>
  <c r="GP133" i="42"/>
  <c r="R144" i="42"/>
  <c r="IL152" i="42"/>
  <c r="GO54" i="42"/>
  <c r="GQ54" i="42" s="1"/>
  <c r="DI105" i="42"/>
  <c r="DI131" i="42"/>
  <c r="BK57" i="42"/>
  <c r="BM57" i="42" s="1"/>
  <c r="BK96" i="42"/>
  <c r="AL91" i="42"/>
  <c r="AN91" i="42" s="1"/>
  <c r="AM142" i="42"/>
  <c r="R135" i="42"/>
  <c r="AQ135" i="42" s="1"/>
  <c r="IL153" i="42"/>
  <c r="AM131" i="42"/>
  <c r="AM48" i="42"/>
  <c r="R111" i="42"/>
  <c r="AQ111" i="42" s="1"/>
  <c r="GP69" i="42"/>
  <c r="HM61" i="42"/>
  <c r="HM51" i="42"/>
  <c r="HO51" i="42" s="1"/>
  <c r="HM74" i="42"/>
  <c r="HM75" i="42"/>
  <c r="HO75" i="42" s="1"/>
  <c r="HM90" i="42"/>
  <c r="HO90" i="42" s="1"/>
  <c r="HM88" i="42"/>
  <c r="HO88" i="42" s="1"/>
  <c r="HM98" i="42"/>
  <c r="HO98" i="42" s="1"/>
  <c r="HM102" i="42"/>
  <c r="HO102" i="42" s="1"/>
  <c r="HM127" i="42"/>
  <c r="HM122" i="42"/>
  <c r="HO122" i="42" s="1"/>
  <c r="HM132" i="42"/>
  <c r="HM143" i="42"/>
  <c r="HO143" i="42" s="1"/>
  <c r="HM150" i="42"/>
  <c r="HM155" i="42"/>
  <c r="HO155" i="42" s="1"/>
  <c r="R92" i="42"/>
  <c r="IL108" i="42"/>
  <c r="GO96" i="42"/>
  <c r="GQ96" i="42" s="1"/>
  <c r="Q138" i="42"/>
  <c r="BK141" i="42"/>
  <c r="BM141" i="42" s="1"/>
  <c r="GM49" i="42"/>
  <c r="Q109" i="42"/>
  <c r="R67" i="42"/>
  <c r="HA9" i="42"/>
  <c r="HM49" i="42"/>
  <c r="HO49" i="42" s="1"/>
  <c r="AM76" i="42"/>
  <c r="AM83" i="42"/>
  <c r="IL100" i="42"/>
  <c r="GP113" i="42"/>
  <c r="IL141" i="42"/>
  <c r="AM150" i="42"/>
  <c r="Q133" i="42"/>
  <c r="R84" i="42"/>
  <c r="AQ84" i="42" s="1"/>
  <c r="IL57" i="42"/>
  <c r="AM136" i="42"/>
  <c r="AM117" i="42"/>
  <c r="AM62" i="42"/>
  <c r="Q123" i="42"/>
  <c r="H15" i="42"/>
  <c r="H10" i="42"/>
  <c r="BK51" i="42"/>
  <c r="BM51" i="42" s="1"/>
  <c r="BK72" i="42"/>
  <c r="BM72" i="42" s="1"/>
  <c r="BK114" i="42"/>
  <c r="BM114" i="42" s="1"/>
  <c r="BK130" i="42"/>
  <c r="AM85" i="42"/>
  <c r="R110" i="42"/>
  <c r="AQ110" i="42" s="1"/>
  <c r="GP117" i="42"/>
  <c r="AM96" i="42"/>
  <c r="FP165" i="42"/>
  <c r="R83" i="42"/>
  <c r="AQ83" i="42" s="1"/>
  <c r="IL77" i="42"/>
  <c r="IL150" i="42"/>
  <c r="AM53" i="42"/>
  <c r="Q51" i="42"/>
  <c r="GP76" i="42"/>
  <c r="GP88" i="42"/>
  <c r="CI149" i="42"/>
  <c r="CK149" i="42" s="1"/>
  <c r="DH149" i="42"/>
  <c r="DI149" i="42" s="1"/>
  <c r="CI51" i="42"/>
  <c r="CK51" i="42" s="1"/>
  <c r="DH51" i="42"/>
  <c r="DI51" i="42" s="1"/>
  <c r="DH62" i="42"/>
  <c r="DI62" i="42" s="1"/>
  <c r="CI62" i="42"/>
  <c r="CK62" i="42" s="1"/>
  <c r="DH58" i="42"/>
  <c r="DI58" i="42" s="1"/>
  <c r="CI58" i="42"/>
  <c r="CK58" i="42" s="1"/>
  <c r="CI65" i="42"/>
  <c r="CK65" i="42" s="1"/>
  <c r="DH65" i="42"/>
  <c r="DI65" i="42" s="1"/>
  <c r="DH82" i="42"/>
  <c r="DI82" i="42" s="1"/>
  <c r="CI82" i="42"/>
  <c r="CK82" i="42" s="1"/>
  <c r="CI88" i="42"/>
  <c r="CK88" i="42" s="1"/>
  <c r="DH88" i="42"/>
  <c r="DI88" i="42" s="1"/>
  <c r="DH99" i="42"/>
  <c r="DI99" i="42" s="1"/>
  <c r="CI99" i="42"/>
  <c r="CK99" i="42" s="1"/>
  <c r="DH102" i="42"/>
  <c r="DI102" i="42" s="1"/>
  <c r="CI102" i="42"/>
  <c r="CK102" i="42" s="1"/>
  <c r="DH111" i="42"/>
  <c r="DI111" i="42" s="1"/>
  <c r="CI111" i="42"/>
  <c r="CK111" i="42" s="1"/>
  <c r="DH130" i="42"/>
  <c r="DI130" i="42" s="1"/>
  <c r="CI130" i="42"/>
  <c r="CK130" i="42" s="1"/>
  <c r="DH129" i="42"/>
  <c r="DI129" i="42" s="1"/>
  <c r="CI129" i="42"/>
  <c r="CK129" i="42" s="1"/>
  <c r="DH128" i="42"/>
  <c r="DI128" i="42" s="1"/>
  <c r="CI128" i="42"/>
  <c r="CK128" i="42" s="1"/>
  <c r="DH147" i="42"/>
  <c r="DI147" i="42" s="1"/>
  <c r="CI147" i="42"/>
  <c r="CK147" i="42" s="1"/>
  <c r="R137" i="42"/>
  <c r="AQ137" i="42" s="1"/>
  <c r="R60" i="42"/>
  <c r="AQ60" i="42" s="1"/>
  <c r="AL140" i="42"/>
  <c r="R151" i="42"/>
  <c r="AQ151" i="42" s="1"/>
  <c r="R75" i="42"/>
  <c r="AQ75" i="42" s="1"/>
  <c r="BK79" i="42"/>
  <c r="R97" i="42"/>
  <c r="IL104" i="42"/>
  <c r="Q144" i="42"/>
  <c r="R140" i="42"/>
  <c r="AQ140" i="42" s="1"/>
  <c r="DB165" i="42"/>
  <c r="DC48" i="42"/>
  <c r="DI143" i="42"/>
  <c r="DZ48" i="42"/>
  <c r="BK76" i="42"/>
  <c r="BM76" i="42" s="1"/>
  <c r="BK129" i="42"/>
  <c r="BM129" i="42" s="1"/>
  <c r="Q135" i="42"/>
  <c r="AK165" i="42"/>
  <c r="Q111" i="42"/>
  <c r="R96" i="42"/>
  <c r="BK50" i="42"/>
  <c r="BM50" i="42" s="1"/>
  <c r="HM64" i="42"/>
  <c r="HM55" i="42"/>
  <c r="HO55" i="42" s="1"/>
  <c r="HM77" i="42"/>
  <c r="HM78" i="42"/>
  <c r="HM80" i="42"/>
  <c r="HM111" i="42"/>
  <c r="HO111" i="42" s="1"/>
  <c r="HM99" i="42"/>
  <c r="HM110" i="42"/>
  <c r="HO110" i="42" s="1"/>
  <c r="HM116" i="42"/>
  <c r="HM125" i="42"/>
  <c r="HO125" i="42" s="1"/>
  <c r="HM144" i="42"/>
  <c r="HM142" i="42"/>
  <c r="HO142" i="42" s="1"/>
  <c r="HM158" i="42"/>
  <c r="AM71" i="42"/>
  <c r="IK98" i="42"/>
  <c r="IM98" i="42" s="1"/>
  <c r="AM129" i="42"/>
  <c r="R125" i="42"/>
  <c r="IK131" i="42"/>
  <c r="IM131" i="42" s="1"/>
  <c r="R150" i="42"/>
  <c r="R85" i="42"/>
  <c r="AQ85" i="42" s="1"/>
  <c r="R78" i="42"/>
  <c r="AQ78" i="42" s="1"/>
  <c r="R120" i="42"/>
  <c r="IL160" i="42"/>
  <c r="AM69" i="42"/>
  <c r="R130" i="42"/>
  <c r="R73" i="42"/>
  <c r="AM79" i="42"/>
  <c r="IL95" i="42"/>
  <c r="GP103" i="42"/>
  <c r="IL161" i="42"/>
  <c r="R104" i="42"/>
  <c r="AQ104" i="42" s="1"/>
  <c r="BK52" i="42"/>
  <c r="BM52" i="42" s="1"/>
  <c r="BK69" i="42"/>
  <c r="BM69" i="42" s="1"/>
  <c r="BK83" i="42"/>
  <c r="BM83" i="42" s="1"/>
  <c r="BK99" i="42"/>
  <c r="BM99" i="42" s="1"/>
  <c r="BK91" i="42"/>
  <c r="BM91" i="42" s="1"/>
  <c r="BK117" i="42"/>
  <c r="BM117" i="42" s="1"/>
  <c r="BK128" i="42"/>
  <c r="BM128" i="42" s="1"/>
  <c r="BK137" i="42"/>
  <c r="BM137" i="42" s="1"/>
  <c r="BK144" i="42"/>
  <c r="BM144" i="42" s="1"/>
  <c r="IL116" i="42"/>
  <c r="Q110" i="42"/>
  <c r="AM147" i="42"/>
  <c r="IL164" i="42"/>
  <c r="AM50" i="42"/>
  <c r="Q83" i="42"/>
  <c r="EU56" i="42"/>
  <c r="EU165" i="42" s="1"/>
  <c r="R90" i="42"/>
  <c r="AQ90" i="42" s="1"/>
  <c r="AM105" i="42"/>
  <c r="R59" i="42"/>
  <c r="AQ59" i="42" s="1"/>
  <c r="GN182" i="53" l="1"/>
  <c r="HM183" i="53" s="1"/>
  <c r="HM49" i="53"/>
  <c r="JJ52" i="42"/>
  <c r="JJ117" i="42"/>
  <c r="JJ111" i="42"/>
  <c r="JJ64" i="42"/>
  <c r="JJ63" i="42"/>
  <c r="JJ112" i="42"/>
  <c r="JJ97" i="42"/>
  <c r="JJ49" i="42"/>
  <c r="JJ119" i="42"/>
  <c r="JJ134" i="42"/>
  <c r="JJ143" i="42"/>
  <c r="JJ79" i="42"/>
  <c r="JJ126" i="42"/>
  <c r="JJ115" i="42"/>
  <c r="JJ100" i="42"/>
  <c r="JJ164" i="42"/>
  <c r="JJ135" i="42"/>
  <c r="JJ161" i="42"/>
  <c r="JJ132" i="42"/>
  <c r="JJ160" i="42"/>
  <c r="JJ122" i="42"/>
  <c r="JJ121" i="42"/>
  <c r="JJ127" i="42"/>
  <c r="JJ138" i="42"/>
  <c r="JJ110" i="42"/>
  <c r="JJ137" i="42"/>
  <c r="JJ151" i="42"/>
  <c r="JJ162" i="42"/>
  <c r="JJ105" i="42"/>
  <c r="JJ104" i="42"/>
  <c r="JJ57" i="42"/>
  <c r="JJ84" i="42"/>
  <c r="JG165" i="42"/>
  <c r="JJ81" i="42"/>
  <c r="JJ163" i="42"/>
  <c r="JJ72" i="42"/>
  <c r="JJ89" i="42"/>
  <c r="JJ80" i="42"/>
  <c r="JJ60" i="42"/>
  <c r="JJ88" i="42"/>
  <c r="JJ76" i="42"/>
  <c r="JJ73" i="42"/>
  <c r="JJ90" i="42"/>
  <c r="JJ98" i="42"/>
  <c r="JJ65" i="42"/>
  <c r="JJ120" i="42"/>
  <c r="JI53" i="42"/>
  <c r="JK53" i="42" s="1"/>
  <c r="JH165" i="42"/>
  <c r="JJ128" i="42"/>
  <c r="JJ145" i="42"/>
  <c r="JJ153" i="42"/>
  <c r="JJ70" i="42"/>
  <c r="JJ159" i="42"/>
  <c r="JJ106" i="42"/>
  <c r="JJ113" i="42"/>
  <c r="JJ158" i="42"/>
  <c r="JJ56" i="42"/>
  <c r="JJ66" i="42"/>
  <c r="JJ102" i="42"/>
  <c r="JJ94" i="42"/>
  <c r="JJ156" i="42"/>
  <c r="JJ91" i="42"/>
  <c r="JJ109" i="42"/>
  <c r="JJ124" i="42"/>
  <c r="JJ59" i="42"/>
  <c r="JJ123" i="42"/>
  <c r="JJ141" i="42"/>
  <c r="JJ108" i="42"/>
  <c r="JJ116" i="42"/>
  <c r="JK55" i="42"/>
  <c r="JJ140" i="42"/>
  <c r="JH166" i="42"/>
  <c r="JJ148" i="42"/>
  <c r="JJ83" i="42"/>
  <c r="JJ101" i="42"/>
  <c r="JJ155" i="42"/>
  <c r="JJ118" i="42"/>
  <c r="JJ71" i="42"/>
  <c r="JJ154" i="42"/>
  <c r="JJ67" i="42"/>
  <c r="JJ51" i="42"/>
  <c r="JJ69" i="42"/>
  <c r="JJ68" i="42"/>
  <c r="JJ82" i="42"/>
  <c r="JJ136" i="42"/>
  <c r="JJ61" i="42"/>
  <c r="JJ152" i="42"/>
  <c r="JJ50" i="42"/>
  <c r="JJ150" i="42"/>
  <c r="JJ54" i="42"/>
  <c r="JJ85" i="42"/>
  <c r="JJ75" i="42"/>
  <c r="JJ93" i="42"/>
  <c r="JJ147" i="42"/>
  <c r="JJ48" i="42"/>
  <c r="JJ146" i="42"/>
  <c r="JJ99" i="42"/>
  <c r="JJ62" i="42"/>
  <c r="JJ95" i="42"/>
  <c r="JJ107" i="42"/>
  <c r="JJ125" i="42"/>
  <c r="JJ78" i="42"/>
  <c r="JJ103" i="42"/>
  <c r="JJ114" i="42"/>
  <c r="JJ96" i="42"/>
  <c r="JJ131" i="42"/>
  <c r="JJ149" i="42"/>
  <c r="JJ139" i="42"/>
  <c r="JJ157" i="42"/>
  <c r="JJ92" i="42"/>
  <c r="HN100" i="42"/>
  <c r="BL131" i="42"/>
  <c r="HN120" i="42"/>
  <c r="HN111" i="42"/>
  <c r="II165" i="42"/>
  <c r="IJ166" i="42" s="1"/>
  <c r="BL88" i="42"/>
  <c r="HN95" i="42"/>
  <c r="BL93" i="42"/>
  <c r="DY165" i="42"/>
  <c r="GP50" i="42"/>
  <c r="GP112" i="42"/>
  <c r="BL109" i="42"/>
  <c r="BL133" i="42"/>
  <c r="GP87" i="42"/>
  <c r="HN54" i="42"/>
  <c r="HN103" i="42"/>
  <c r="IK67" i="42"/>
  <c r="IM67" i="42" s="1"/>
  <c r="HY9" i="42"/>
  <c r="HY12" i="42" s="1"/>
  <c r="HY13" i="42" s="1"/>
  <c r="GP125" i="42"/>
  <c r="HN106" i="42"/>
  <c r="GP159" i="42"/>
  <c r="BL83" i="42"/>
  <c r="HN49" i="42"/>
  <c r="HN102" i="42"/>
  <c r="AM91" i="42"/>
  <c r="BL150" i="42"/>
  <c r="HN133" i="42"/>
  <c r="BL138" i="42"/>
  <c r="GP111" i="42"/>
  <c r="GP130" i="42"/>
  <c r="HN152" i="42"/>
  <c r="BL125" i="42"/>
  <c r="IL54" i="42"/>
  <c r="IL84" i="42"/>
  <c r="IL93" i="42"/>
  <c r="HN121" i="42"/>
  <c r="HN93" i="42"/>
  <c r="BL54" i="42"/>
  <c r="BL85" i="42"/>
  <c r="HN154" i="42"/>
  <c r="GP52" i="42"/>
  <c r="HN63" i="42"/>
  <c r="BL137" i="42"/>
  <c r="BL69" i="42"/>
  <c r="BL56" i="42"/>
  <c r="HN136" i="42"/>
  <c r="HN73" i="42"/>
  <c r="HN161" i="42"/>
  <c r="BL142" i="42"/>
  <c r="BL126" i="42"/>
  <c r="BL134" i="42"/>
  <c r="IL56" i="42"/>
  <c r="BL135" i="42"/>
  <c r="BL66" i="42"/>
  <c r="HN164" i="42"/>
  <c r="HN162" i="42"/>
  <c r="HN135" i="42"/>
  <c r="IL96" i="42"/>
  <c r="HN104" i="42"/>
  <c r="IL98" i="42"/>
  <c r="BL76" i="42"/>
  <c r="BL62" i="42"/>
  <c r="HN147" i="42"/>
  <c r="GP116" i="42"/>
  <c r="AM149" i="42"/>
  <c r="BL80" i="42"/>
  <c r="HN81" i="42"/>
  <c r="BL145" i="42"/>
  <c r="BL50" i="42"/>
  <c r="GP90" i="42"/>
  <c r="IL59" i="42"/>
  <c r="BL60" i="42"/>
  <c r="GP142" i="42"/>
  <c r="HN126" i="42"/>
  <c r="HN87" i="42"/>
  <c r="BL71" i="42"/>
  <c r="BL143" i="42"/>
  <c r="HN76" i="42"/>
  <c r="IL79" i="42"/>
  <c r="HN137" i="42"/>
  <c r="IL52" i="42"/>
  <c r="GP65" i="42"/>
  <c r="IL131" i="42"/>
  <c r="HN142" i="42"/>
  <c r="BL57" i="42"/>
  <c r="HN58" i="42"/>
  <c r="GP56" i="42"/>
  <c r="HN146" i="42"/>
  <c r="BL49" i="42"/>
  <c r="HN123" i="42"/>
  <c r="HN140" i="42"/>
  <c r="BL139" i="42"/>
  <c r="BL73" i="42"/>
  <c r="HN130" i="42"/>
  <c r="HN94" i="42"/>
  <c r="GP62" i="42"/>
  <c r="BL114" i="42"/>
  <c r="HN98" i="42"/>
  <c r="HN51" i="42"/>
  <c r="GP58" i="42"/>
  <c r="HN151" i="42"/>
  <c r="BL147" i="42"/>
  <c r="BL84" i="42"/>
  <c r="BL116" i="42"/>
  <c r="BL92" i="42"/>
  <c r="HN83" i="42"/>
  <c r="HN62" i="42"/>
  <c r="GP119" i="42"/>
  <c r="IL91" i="42"/>
  <c r="GP60" i="42"/>
  <c r="BL141" i="42"/>
  <c r="HN143" i="42"/>
  <c r="BL94" i="42"/>
  <c r="HN96" i="42"/>
  <c r="GP164" i="42"/>
  <c r="BL82" i="42"/>
  <c r="BL111" i="42"/>
  <c r="BL90" i="42"/>
  <c r="GP61" i="42"/>
  <c r="BL144" i="42"/>
  <c r="BL99" i="42"/>
  <c r="HN125" i="42"/>
  <c r="HN88" i="42"/>
  <c r="BL110" i="42"/>
  <c r="BL65" i="42"/>
  <c r="HN70" i="42"/>
  <c r="BL146" i="42"/>
  <c r="HN157" i="42"/>
  <c r="HN117" i="42"/>
  <c r="BL53" i="42"/>
  <c r="HN156" i="42"/>
  <c r="HN97" i="42"/>
  <c r="HN53" i="42"/>
  <c r="IL97" i="42"/>
  <c r="IJ49" i="42"/>
  <c r="IK49" i="42" s="1"/>
  <c r="IM49" i="42" s="1"/>
  <c r="HN67" i="42"/>
  <c r="IL162" i="42"/>
  <c r="BL101" i="42"/>
  <c r="BL132" i="42"/>
  <c r="HN71" i="42"/>
  <c r="GP71" i="42"/>
  <c r="IL92" i="42"/>
  <c r="BL105" i="42"/>
  <c r="Q165" i="42"/>
  <c r="HN90" i="42"/>
  <c r="GP128" i="42"/>
  <c r="GP98" i="42"/>
  <c r="GP93" i="42"/>
  <c r="GP79" i="42"/>
  <c r="HN115" i="42"/>
  <c r="GP67" i="42"/>
  <c r="BL128" i="42"/>
  <c r="HN110" i="42"/>
  <c r="HN55" i="42"/>
  <c r="BL129" i="42"/>
  <c r="GP54" i="42"/>
  <c r="GP124" i="42"/>
  <c r="BL68" i="42"/>
  <c r="BL153" i="42"/>
  <c r="HN149" i="42"/>
  <c r="HN92" i="42"/>
  <c r="HN113" i="42"/>
  <c r="GP84" i="42"/>
  <c r="HN153" i="42"/>
  <c r="BL108" i="42"/>
  <c r="HN159" i="42"/>
  <c r="BL70" i="42"/>
  <c r="HN141" i="42"/>
  <c r="HN50" i="42"/>
  <c r="BL87" i="42"/>
  <c r="IL68" i="42"/>
  <c r="GP126" i="42"/>
  <c r="GP134" i="42"/>
  <c r="IL111" i="42"/>
  <c r="BM130" i="42"/>
  <c r="BL130" i="42"/>
  <c r="HO61" i="42"/>
  <c r="HN61" i="42"/>
  <c r="HO158" i="42"/>
  <c r="HN158" i="42"/>
  <c r="AQ97" i="42"/>
  <c r="HO132" i="42"/>
  <c r="HN132" i="42"/>
  <c r="L11" i="42"/>
  <c r="N9" i="42"/>
  <c r="P166" i="42"/>
  <c r="L10" i="42"/>
  <c r="AQ120" i="42"/>
  <c r="HO99" i="42"/>
  <c r="HN99" i="42"/>
  <c r="HO64" i="42"/>
  <c r="HN64" i="42"/>
  <c r="BM79" i="42"/>
  <c r="BL79" i="42"/>
  <c r="AQ67" i="42"/>
  <c r="AQ131" i="42"/>
  <c r="HO127" i="42"/>
  <c r="HN127" i="42"/>
  <c r="AQ102" i="42"/>
  <c r="GQ138" i="42"/>
  <c r="GP138" i="42"/>
  <c r="BM100" i="42"/>
  <c r="BL100" i="42"/>
  <c r="AQ133" i="42"/>
  <c r="FR49" i="42"/>
  <c r="FS49" i="42" s="1"/>
  <c r="FU49" i="42" s="1"/>
  <c r="FW49" i="42" s="1"/>
  <c r="FQ165" i="42"/>
  <c r="FR166" i="42" s="1"/>
  <c r="AQ130" i="42"/>
  <c r="AQ125" i="42"/>
  <c r="HO144" i="42"/>
  <c r="HN144" i="42"/>
  <c r="GM165" i="42"/>
  <c r="GN166" i="42" s="1"/>
  <c r="GN49" i="42"/>
  <c r="BM81" i="42"/>
  <c r="BL81" i="42"/>
  <c r="BM151" i="42"/>
  <c r="BL151" i="42"/>
  <c r="BL91" i="42"/>
  <c r="BL52" i="42"/>
  <c r="HO80" i="42"/>
  <c r="HN80" i="42"/>
  <c r="AQ96" i="42"/>
  <c r="HO74" i="42"/>
  <c r="HN74" i="42"/>
  <c r="BM96" i="42"/>
  <c r="BL96" i="42"/>
  <c r="CF165" i="42"/>
  <c r="CG166" i="42" s="1"/>
  <c r="CG48" i="42"/>
  <c r="BM112" i="42"/>
  <c r="BL112" i="42"/>
  <c r="HO78" i="42"/>
  <c r="HN78" i="42"/>
  <c r="DC165" i="42"/>
  <c r="DD166" i="42" s="1"/>
  <c r="DD48" i="42"/>
  <c r="HO150" i="42"/>
  <c r="HN150" i="42"/>
  <c r="HO116" i="42"/>
  <c r="HN116" i="42"/>
  <c r="HO77" i="42"/>
  <c r="HN77" i="42"/>
  <c r="AN140" i="42"/>
  <c r="AN165" i="42" s="1"/>
  <c r="AL165" i="42"/>
  <c r="AM140" i="42"/>
  <c r="AQ144" i="42"/>
  <c r="AQ63" i="42"/>
  <c r="BL51" i="42"/>
  <c r="HA11" i="42"/>
  <c r="HA12" i="42"/>
  <c r="HA13" i="42" s="1"/>
  <c r="HN129" i="42"/>
  <c r="HN65" i="42"/>
  <c r="BL149" i="42"/>
  <c r="BK166" i="42"/>
  <c r="GQ48" i="42"/>
  <c r="Q166" i="42"/>
  <c r="BL104" i="42"/>
  <c r="BL103" i="42"/>
  <c r="GP158" i="42"/>
  <c r="BL89" i="42"/>
  <c r="HN109" i="42"/>
  <c r="EV56" i="42"/>
  <c r="EW56" i="42" s="1"/>
  <c r="EY56" i="42" s="1"/>
  <c r="FA56" i="42" s="1"/>
  <c r="BL97" i="42"/>
  <c r="BL106" i="42"/>
  <c r="BL77" i="42"/>
  <c r="GP97" i="42"/>
  <c r="BL98" i="42"/>
  <c r="IL113" i="42"/>
  <c r="GP151" i="42"/>
  <c r="HN79" i="42"/>
  <c r="AM125" i="42"/>
  <c r="HN145" i="42"/>
  <c r="AA9" i="42"/>
  <c r="AA10" i="42" s="1"/>
  <c r="AA8" i="42"/>
  <c r="DZ165" i="42"/>
  <c r="EA166" i="42" s="1"/>
  <c r="EA48" i="42"/>
  <c r="GP96" i="42"/>
  <c r="HN155" i="42"/>
  <c r="HN122" i="42"/>
  <c r="HN160" i="42"/>
  <c r="HN112" i="42"/>
  <c r="HN107" i="42"/>
  <c r="HN66" i="42"/>
  <c r="GP81" i="42"/>
  <c r="AQ66" i="42"/>
  <c r="BL136" i="42"/>
  <c r="HN148" i="42"/>
  <c r="HN138" i="42"/>
  <c r="HN91" i="42"/>
  <c r="HN60" i="42"/>
  <c r="BL64" i="42"/>
  <c r="BL118" i="42"/>
  <c r="AQ117" i="42"/>
  <c r="HN82" i="42"/>
  <c r="BL67" i="42"/>
  <c r="BL121" i="42"/>
  <c r="BL59" i="42"/>
  <c r="GP53" i="42"/>
  <c r="AQ134" i="42"/>
  <c r="HN101" i="42"/>
  <c r="AQ115" i="42"/>
  <c r="AQ153" i="42"/>
  <c r="AQ105" i="42"/>
  <c r="HN131" i="42"/>
  <c r="HN72" i="42"/>
  <c r="AQ112" i="42"/>
  <c r="BL119" i="42"/>
  <c r="AM75" i="42"/>
  <c r="EY48" i="42"/>
  <c r="IL121" i="42"/>
  <c r="AQ48" i="42"/>
  <c r="BL55" i="42"/>
  <c r="AM135" i="42"/>
  <c r="BL152" i="42"/>
  <c r="GP104" i="42"/>
  <c r="IL50" i="42"/>
  <c r="GP141" i="42"/>
  <c r="HN114" i="42"/>
  <c r="HN84" i="42"/>
  <c r="BL113" i="42"/>
  <c r="HN57" i="42"/>
  <c r="R49" i="42"/>
  <c r="AQ49" i="42" s="1"/>
  <c r="BL63" i="42"/>
  <c r="AQ149" i="42"/>
  <c r="HN52" i="42"/>
  <c r="P165" i="42"/>
  <c r="GP145" i="42"/>
  <c r="GP146" i="42"/>
  <c r="BL140" i="42"/>
  <c r="AM97" i="42"/>
  <c r="GP72" i="42"/>
  <c r="IM48" i="42"/>
  <c r="FR165" i="42"/>
  <c r="FS166" i="42" s="1"/>
  <c r="FS48" i="42"/>
  <c r="BL124" i="42"/>
  <c r="BL86" i="42"/>
  <c r="IL48" i="42"/>
  <c r="BL102" i="42"/>
  <c r="GP59" i="42"/>
  <c r="HN69" i="42"/>
  <c r="BL107" i="42"/>
  <c r="HN124" i="42"/>
  <c r="HN105" i="42"/>
  <c r="HN59" i="42"/>
  <c r="BL74" i="42"/>
  <c r="AQ127" i="42"/>
  <c r="AQ79" i="42"/>
  <c r="BK165" i="42"/>
  <c r="BM166" i="42" s="1"/>
  <c r="BM48" i="42"/>
  <c r="HN163" i="42"/>
  <c r="HN119" i="42"/>
  <c r="HN85" i="42"/>
  <c r="AM109" i="42"/>
  <c r="BL123" i="42"/>
  <c r="IL137" i="42"/>
  <c r="GP63" i="42"/>
  <c r="BL117" i="42"/>
  <c r="AQ73" i="42"/>
  <c r="AQ150" i="42"/>
  <c r="BL72" i="42"/>
  <c r="AQ92" i="42"/>
  <c r="HN75" i="42"/>
  <c r="BL148" i="42"/>
  <c r="HN139" i="42"/>
  <c r="BL61" i="42"/>
  <c r="BL95" i="42"/>
  <c r="BL127" i="42"/>
  <c r="BL78" i="42"/>
  <c r="AQ70" i="42"/>
  <c r="HN134" i="42"/>
  <c r="HN89" i="42"/>
  <c r="HN68" i="42"/>
  <c r="AQ139" i="42"/>
  <c r="AQ145" i="42"/>
  <c r="AQ76" i="42"/>
  <c r="AQ50" i="42"/>
  <c r="AQ122" i="42"/>
  <c r="HN128" i="42"/>
  <c r="HN108" i="42"/>
  <c r="HL165" i="42"/>
  <c r="HM48" i="42"/>
  <c r="HN48" i="42" s="1"/>
  <c r="IL64" i="42"/>
  <c r="AQ89" i="42"/>
  <c r="IL135" i="42"/>
  <c r="HN118" i="42"/>
  <c r="AQ62" i="42"/>
  <c r="AQ88" i="42"/>
  <c r="AQ106" i="42"/>
  <c r="AQ103" i="42"/>
  <c r="HN86" i="42"/>
  <c r="HN56" i="42"/>
  <c r="GP156" i="42"/>
  <c r="AQ118" i="42"/>
  <c r="BL48" i="42"/>
  <c r="GP82" i="42"/>
  <c r="BL120" i="42"/>
  <c r="GP102" i="42"/>
  <c r="BL75" i="42"/>
  <c r="IL71" i="42"/>
  <c r="IL76" i="42"/>
  <c r="BL122" i="42"/>
  <c r="BL115" i="42"/>
  <c r="BL58" i="42"/>
  <c r="GP110" i="42"/>
  <c r="HM182" i="53" l="1"/>
  <c r="IL183" i="53" s="1"/>
  <c r="IL49" i="53"/>
  <c r="JI165" i="42"/>
  <c r="JK166" i="42" s="1"/>
  <c r="JK165" i="42"/>
  <c r="IW11" i="42"/>
  <c r="IW12" i="42"/>
  <c r="JJ166" i="42"/>
  <c r="JJ53" i="42"/>
  <c r="IJ165" i="42"/>
  <c r="HY11" i="42"/>
  <c r="IL67" i="42"/>
  <c r="IK165" i="42"/>
  <c r="IM166" i="42" s="1"/>
  <c r="EW165" i="42"/>
  <c r="EY166" i="42" s="1"/>
  <c r="EV165" i="42"/>
  <c r="EW166" i="42" s="1"/>
  <c r="AM165" i="42"/>
  <c r="IL49" i="42"/>
  <c r="HN165" i="42"/>
  <c r="BL165" i="42"/>
  <c r="BM165" i="42"/>
  <c r="AC9" i="42"/>
  <c r="AA11" i="42"/>
  <c r="N8" i="42"/>
  <c r="R166" i="42"/>
  <c r="N11" i="42"/>
  <c r="FS165" i="42"/>
  <c r="FU166" i="42" s="1"/>
  <c r="FU48" i="42"/>
  <c r="R165" i="42"/>
  <c r="CG165" i="42"/>
  <c r="DH48" i="42"/>
  <c r="DH165" i="42" s="1"/>
  <c r="CI48" i="42"/>
  <c r="IM165" i="42"/>
  <c r="DD165" i="42"/>
  <c r="DF166" i="42" s="1"/>
  <c r="DF48" i="42"/>
  <c r="EY165" i="42"/>
  <c r="FA166" i="42" s="1"/>
  <c r="FA48" i="42"/>
  <c r="FA165" i="42" s="1"/>
  <c r="EA165" i="42"/>
  <c r="EC166" i="42" s="1"/>
  <c r="EC48" i="42"/>
  <c r="IA12" i="42"/>
  <c r="HY14" i="42"/>
  <c r="HC12" i="42"/>
  <c r="HA14" i="42"/>
  <c r="HM165" i="42"/>
  <c r="HO48" i="42"/>
  <c r="AQ165" i="42"/>
  <c r="BL166" i="42"/>
  <c r="GC9" i="42"/>
  <c r="GO49" i="42"/>
  <c r="GN165" i="42"/>
  <c r="IL182" i="53" l="1"/>
  <c r="JK183" i="53" s="1"/>
  <c r="JK49" i="53"/>
  <c r="JK182" i="53" s="1"/>
  <c r="IL165" i="42"/>
  <c r="JJ165" i="42"/>
  <c r="IY12" i="42"/>
  <c r="IW14" i="42"/>
  <c r="IW13" i="42"/>
  <c r="IL166" i="42"/>
  <c r="HO165" i="42"/>
  <c r="HC14" i="42"/>
  <c r="HO166" i="42" s="1"/>
  <c r="HC9" i="42"/>
  <c r="HC13" i="42" s="1"/>
  <c r="HQ166" i="42" s="1"/>
  <c r="HS166" i="42" s="1"/>
  <c r="HC11" i="42"/>
  <c r="S166" i="42"/>
  <c r="M8" i="42"/>
  <c r="N6" i="42"/>
  <c r="N10" i="42" s="1"/>
  <c r="GQ49" i="42"/>
  <c r="GO165" i="42"/>
  <c r="GC11" i="42"/>
  <c r="GP166" i="42" s="1"/>
  <c r="GC12" i="42"/>
  <c r="GC13" i="42" s="1"/>
  <c r="GP49" i="42"/>
  <c r="IA11" i="42"/>
  <c r="IA9" i="42"/>
  <c r="IA13" i="42" s="1"/>
  <c r="IA14" i="42"/>
  <c r="CI165" i="42"/>
  <c r="CK166" i="42" s="1"/>
  <c r="CK48" i="42"/>
  <c r="CK165" i="42" s="1"/>
  <c r="EC165" i="42"/>
  <c r="EE166" i="42" s="1"/>
  <c r="EE48" i="42"/>
  <c r="EE165" i="42" s="1"/>
  <c r="DH166" i="42"/>
  <c r="CI166" i="42"/>
  <c r="AC11" i="42"/>
  <c r="AC8" i="42"/>
  <c r="AN166" i="42"/>
  <c r="DF165" i="42"/>
  <c r="DI166" i="42" s="1"/>
  <c r="DI48" i="42"/>
  <c r="DI165" i="42" s="1"/>
  <c r="FU165" i="42"/>
  <c r="FW166" i="42" s="1"/>
  <c r="FW48" i="42"/>
  <c r="FW165" i="42" s="1"/>
  <c r="IY14" i="42" l="1"/>
  <c r="IY9" i="42"/>
  <c r="IY13" i="42" s="1"/>
  <c r="IY11" i="42"/>
  <c r="GE12" i="42"/>
  <c r="GC14" i="42"/>
  <c r="GO166" i="42" s="1"/>
  <c r="HP166" i="42"/>
  <c r="HB11" i="42"/>
  <c r="GQ165" i="42"/>
  <c r="AO166" i="42"/>
  <c r="AB8" i="42"/>
  <c r="AC6" i="42"/>
  <c r="AC10" i="42" s="1"/>
  <c r="IN166" i="42"/>
  <c r="HZ11" i="42"/>
  <c r="T166" i="42"/>
  <c r="O16" i="42"/>
  <c r="GP165" i="42"/>
  <c r="S151" i="42"/>
  <c r="S88" i="42"/>
  <c r="S78" i="42"/>
  <c r="S63" i="42"/>
  <c r="S82" i="42"/>
  <c r="S134" i="42"/>
  <c r="S72" i="42"/>
  <c r="S145" i="42"/>
  <c r="S92" i="42"/>
  <c r="S147" i="42"/>
  <c r="S140" i="42"/>
  <c r="S126" i="42"/>
  <c r="S116" i="42"/>
  <c r="S104" i="42"/>
  <c r="S124" i="42"/>
  <c r="S150" i="42"/>
  <c r="S70" i="42"/>
  <c r="S67" i="42"/>
  <c r="S125" i="42"/>
  <c r="S103" i="42"/>
  <c r="S68" i="42"/>
  <c r="S86" i="42"/>
  <c r="S142" i="42"/>
  <c r="S102" i="42"/>
  <c r="S130" i="42"/>
  <c r="S113" i="42"/>
  <c r="S69" i="42"/>
  <c r="S58" i="42"/>
  <c r="S117" i="42"/>
  <c r="S100" i="42"/>
  <c r="S73" i="42"/>
  <c r="S131" i="42"/>
  <c r="S97" i="42"/>
  <c r="S90" i="42"/>
  <c r="S59" i="42"/>
  <c r="S65" i="42"/>
  <c r="S152" i="42"/>
  <c r="S139" i="42"/>
  <c r="S114" i="42"/>
  <c r="S84" i="42"/>
  <c r="S60" i="42"/>
  <c r="S85" i="42"/>
  <c r="S137" i="42"/>
  <c r="S55" i="42"/>
  <c r="S93" i="42"/>
  <c r="S118" i="42"/>
  <c r="S50" i="42"/>
  <c r="S76" i="42"/>
  <c r="S87" i="42"/>
  <c r="S52" i="42"/>
  <c r="S98" i="42"/>
  <c r="S75" i="42"/>
  <c r="S112" i="42"/>
  <c r="S149" i="42"/>
  <c r="S64" i="42"/>
  <c r="S79" i="42"/>
  <c r="S128" i="42"/>
  <c r="S80" i="42"/>
  <c r="S96" i="42"/>
  <c r="S120" i="42"/>
  <c r="S48" i="42"/>
  <c r="S121" i="42"/>
  <c r="S74" i="42"/>
  <c r="S148" i="42"/>
  <c r="S83" i="42"/>
  <c r="S135" i="42"/>
  <c r="S136" i="42"/>
  <c r="S111" i="42"/>
  <c r="S146" i="42"/>
  <c r="S101" i="42"/>
  <c r="S122" i="42"/>
  <c r="S62" i="42"/>
  <c r="S119" i="42"/>
  <c r="S143" i="42"/>
  <c r="S51" i="42"/>
  <c r="S123" i="42"/>
  <c r="S89" i="42"/>
  <c r="S61" i="42"/>
  <c r="S107" i="42"/>
  <c r="S53" i="42"/>
  <c r="S81" i="42"/>
  <c r="S108" i="42"/>
  <c r="S144" i="42"/>
  <c r="S99" i="42"/>
  <c r="S133" i="42"/>
  <c r="S66" i="42"/>
  <c r="S105" i="42"/>
  <c r="S94" i="42"/>
  <c r="S110" i="42"/>
  <c r="S77" i="42"/>
  <c r="S115" i="42"/>
  <c r="S141" i="42"/>
  <c r="S91" i="42"/>
  <c r="S71" i="42"/>
  <c r="S138" i="42"/>
  <c r="S127" i="42"/>
  <c r="S95" i="42"/>
  <c r="S54" i="42"/>
  <c r="S129" i="42"/>
  <c r="S57" i="42"/>
  <c r="S56" i="42"/>
  <c r="S109" i="42"/>
  <c r="S153" i="42"/>
  <c r="S49" i="42"/>
  <c r="S132" i="42"/>
  <c r="S106" i="42"/>
  <c r="IX11" i="42" l="1"/>
  <c r="JL166" i="42"/>
  <c r="T132" i="42"/>
  <c r="U132" i="42" s="1"/>
  <c r="AR132" i="42"/>
  <c r="T95" i="42"/>
  <c r="U95" i="42" s="1"/>
  <c r="AR95" i="42"/>
  <c r="T110" i="42"/>
  <c r="U110" i="42" s="1"/>
  <c r="AR110" i="42"/>
  <c r="AR81" i="42"/>
  <c r="T81" i="42"/>
  <c r="U81" i="42" s="1"/>
  <c r="AR119" i="42"/>
  <c r="T119" i="42"/>
  <c r="U119" i="42" s="1"/>
  <c r="AR83" i="42"/>
  <c r="T83" i="42"/>
  <c r="U83" i="42" s="1"/>
  <c r="AR128" i="42"/>
  <c r="T128" i="42"/>
  <c r="U128" i="42" s="1"/>
  <c r="AR87" i="42"/>
  <c r="T87" i="42"/>
  <c r="U87" i="42" s="1"/>
  <c r="AR60" i="42"/>
  <c r="T60" i="42"/>
  <c r="U60" i="42" s="1"/>
  <c r="AR97" i="42"/>
  <c r="T97" i="42"/>
  <c r="U97" i="42" s="1"/>
  <c r="AR130" i="42"/>
  <c r="T130" i="42"/>
  <c r="U130" i="42" s="1"/>
  <c r="AR70" i="42"/>
  <c r="T70" i="42"/>
  <c r="U70" i="42" s="1"/>
  <c r="AR92" i="42"/>
  <c r="T92" i="42"/>
  <c r="U92" i="42" s="1"/>
  <c r="AR151" i="42"/>
  <c r="T151" i="42"/>
  <c r="U151" i="42" s="1"/>
  <c r="AO114" i="42"/>
  <c r="AP114" i="42" s="1"/>
  <c r="AO80" i="42"/>
  <c r="AP80" i="42" s="1"/>
  <c r="AO90" i="42"/>
  <c r="AP90" i="42" s="1"/>
  <c r="AO66" i="42"/>
  <c r="AP66" i="42" s="1"/>
  <c r="AO78" i="42"/>
  <c r="AP78" i="42" s="1"/>
  <c r="AO126" i="42"/>
  <c r="AP126" i="42" s="1"/>
  <c r="AO94" i="42"/>
  <c r="AP94" i="42" s="1"/>
  <c r="AO137" i="42"/>
  <c r="AP137" i="42" s="1"/>
  <c r="AO122" i="42"/>
  <c r="AP122" i="42" s="1"/>
  <c r="AO60" i="42"/>
  <c r="AP60" i="42" s="1"/>
  <c r="AO54" i="42"/>
  <c r="AP54" i="42" s="1"/>
  <c r="AO92" i="42"/>
  <c r="AP92" i="42" s="1"/>
  <c r="AO99" i="42"/>
  <c r="AP99" i="42" s="1"/>
  <c r="AO111" i="42"/>
  <c r="AP111" i="42" s="1"/>
  <c r="AO102" i="42"/>
  <c r="AP102" i="42" s="1"/>
  <c r="AO77" i="42"/>
  <c r="AP77" i="42" s="1"/>
  <c r="AO56" i="42"/>
  <c r="AP56" i="42" s="1"/>
  <c r="AO73" i="42"/>
  <c r="AP73" i="42" s="1"/>
  <c r="AO107" i="42"/>
  <c r="AP107" i="42" s="1"/>
  <c r="AO134" i="42"/>
  <c r="AP134" i="42" s="1"/>
  <c r="AO81" i="42"/>
  <c r="AP81" i="42" s="1"/>
  <c r="AO120" i="42"/>
  <c r="AP120" i="42" s="1"/>
  <c r="AO116" i="42"/>
  <c r="AP116" i="42" s="1"/>
  <c r="AO55" i="42"/>
  <c r="AP55" i="42" s="1"/>
  <c r="AO95" i="42"/>
  <c r="AP95" i="42" s="1"/>
  <c r="AS95" i="42" s="1"/>
  <c r="AO108" i="42"/>
  <c r="AP108" i="42" s="1"/>
  <c r="AO65" i="42"/>
  <c r="AP65" i="42" s="1"/>
  <c r="AO106" i="42"/>
  <c r="AP106" i="42" s="1"/>
  <c r="AO52" i="42"/>
  <c r="AP52" i="42" s="1"/>
  <c r="AO88" i="42"/>
  <c r="AP88" i="42" s="1"/>
  <c r="AO130" i="42"/>
  <c r="AP130" i="42" s="1"/>
  <c r="AO98" i="42"/>
  <c r="AP98" i="42" s="1"/>
  <c r="AO132" i="42"/>
  <c r="AP132" i="42" s="1"/>
  <c r="AO128" i="42"/>
  <c r="AP128" i="42" s="1"/>
  <c r="AO104" i="42"/>
  <c r="AP104" i="42" s="1"/>
  <c r="AO82" i="42"/>
  <c r="AP82" i="42" s="1"/>
  <c r="AO119" i="42"/>
  <c r="AP119" i="42" s="1"/>
  <c r="AS119" i="42" s="1"/>
  <c r="AO103" i="42"/>
  <c r="AP103" i="42" s="1"/>
  <c r="AO148" i="42"/>
  <c r="AP148" i="42" s="1"/>
  <c r="AO71" i="42"/>
  <c r="AP71" i="42" s="1"/>
  <c r="BN128" i="42"/>
  <c r="BO128" i="42" s="1"/>
  <c r="BN129" i="42"/>
  <c r="BO129" i="42" s="1"/>
  <c r="AO50" i="42"/>
  <c r="AP50" i="42" s="1"/>
  <c r="BN110" i="42"/>
  <c r="BO110" i="42" s="1"/>
  <c r="BN82" i="42"/>
  <c r="BO82" i="42" s="1"/>
  <c r="AO127" i="42"/>
  <c r="AP127" i="42" s="1"/>
  <c r="AO151" i="42"/>
  <c r="AP151" i="42" s="1"/>
  <c r="AS151" i="42" s="1"/>
  <c r="BN150" i="42"/>
  <c r="BO150" i="42" s="1"/>
  <c r="BN134" i="42"/>
  <c r="BO134" i="42" s="1"/>
  <c r="BN137" i="42"/>
  <c r="BO137" i="42" s="1"/>
  <c r="BN54" i="42"/>
  <c r="BO54" i="42" s="1"/>
  <c r="AO93" i="42"/>
  <c r="AP93" i="42" s="1"/>
  <c r="BN80" i="42"/>
  <c r="BO80" i="42" s="1"/>
  <c r="AO67" i="42"/>
  <c r="AP67" i="42" s="1"/>
  <c r="AO105" i="42"/>
  <c r="AP105" i="42" s="1"/>
  <c r="AO49" i="42"/>
  <c r="AP49" i="42" s="1"/>
  <c r="AO68" i="42"/>
  <c r="AP68" i="42" s="1"/>
  <c r="AO147" i="42"/>
  <c r="AP147" i="42" s="1"/>
  <c r="BN83" i="42"/>
  <c r="BO83" i="42" s="1"/>
  <c r="BN144" i="42"/>
  <c r="BO144" i="42" s="1"/>
  <c r="AO64" i="42"/>
  <c r="AP64" i="42" s="1"/>
  <c r="AO100" i="42"/>
  <c r="AP100" i="42" s="1"/>
  <c r="AO146" i="42"/>
  <c r="AP146" i="42" s="1"/>
  <c r="BN60" i="42"/>
  <c r="BO60" i="42" s="1"/>
  <c r="BN62" i="42"/>
  <c r="BO62" i="42" s="1"/>
  <c r="AO86" i="42"/>
  <c r="AP86" i="42" s="1"/>
  <c r="BN87" i="42"/>
  <c r="BO87" i="42" s="1"/>
  <c r="BN99" i="42"/>
  <c r="BO99" i="42" s="1"/>
  <c r="AO57" i="42"/>
  <c r="AP57" i="42" s="1"/>
  <c r="AO59" i="42"/>
  <c r="AP59" i="42" s="1"/>
  <c r="BN85" i="42"/>
  <c r="BO85" i="42" s="1"/>
  <c r="AO121" i="42"/>
  <c r="AP121" i="42" s="1"/>
  <c r="BN143" i="42"/>
  <c r="BO143" i="42" s="1"/>
  <c r="AO110" i="42"/>
  <c r="AP110" i="42" s="1"/>
  <c r="BN56" i="42"/>
  <c r="BO56" i="42" s="1"/>
  <c r="AO79" i="42"/>
  <c r="AP79" i="42" s="1"/>
  <c r="AO69" i="42"/>
  <c r="AP69" i="42" s="1"/>
  <c r="BN76" i="42"/>
  <c r="BO76" i="42" s="1"/>
  <c r="BN109" i="42"/>
  <c r="BO109" i="42" s="1"/>
  <c r="BN141" i="42"/>
  <c r="BO141" i="42" s="1"/>
  <c r="BN116" i="42"/>
  <c r="BO116" i="42" s="1"/>
  <c r="AO144" i="42"/>
  <c r="AP144" i="42" s="1"/>
  <c r="AO61" i="42"/>
  <c r="AP61" i="42" s="1"/>
  <c r="BN92" i="42"/>
  <c r="BO92" i="42" s="1"/>
  <c r="AO84" i="42"/>
  <c r="AP84" i="42" s="1"/>
  <c r="AO62" i="42"/>
  <c r="AP62" i="42" s="1"/>
  <c r="AO51" i="42"/>
  <c r="AP51" i="42" s="1"/>
  <c r="BN131" i="42"/>
  <c r="BO131" i="42" s="1"/>
  <c r="AO141" i="42"/>
  <c r="AP141" i="42" s="1"/>
  <c r="BN111" i="42"/>
  <c r="BO111" i="42" s="1"/>
  <c r="BN88" i="42"/>
  <c r="BO88" i="42" s="1"/>
  <c r="BN153" i="42"/>
  <c r="BO153" i="42" s="1"/>
  <c r="BN114" i="42"/>
  <c r="BO114" i="42" s="1"/>
  <c r="BN94" i="42"/>
  <c r="BO94" i="42" s="1"/>
  <c r="AO76" i="42"/>
  <c r="AP76" i="42" s="1"/>
  <c r="AO129" i="42"/>
  <c r="AP129" i="42" s="1"/>
  <c r="AO96" i="42"/>
  <c r="AP96" i="42" s="1"/>
  <c r="AO58" i="42"/>
  <c r="AP58" i="42" s="1"/>
  <c r="AO89" i="42"/>
  <c r="AP89" i="42" s="1"/>
  <c r="AO149" i="42"/>
  <c r="AP149" i="42" s="1"/>
  <c r="BN101" i="42"/>
  <c r="BO101" i="42" s="1"/>
  <c r="AO142" i="42"/>
  <c r="AP142" i="42" s="1"/>
  <c r="BN68" i="42"/>
  <c r="BO68" i="42" s="1"/>
  <c r="AO63" i="42"/>
  <c r="AP63" i="42" s="1"/>
  <c r="AO152" i="42"/>
  <c r="AP152" i="42" s="1"/>
  <c r="AO133" i="42"/>
  <c r="AP133" i="42" s="1"/>
  <c r="BN125" i="42"/>
  <c r="BO125" i="42" s="1"/>
  <c r="AO150" i="42"/>
  <c r="AP150" i="42" s="1"/>
  <c r="BN142" i="42"/>
  <c r="BO142" i="42" s="1"/>
  <c r="AO101" i="42"/>
  <c r="AP101" i="42" s="1"/>
  <c r="BN132" i="42"/>
  <c r="BO132" i="42" s="1"/>
  <c r="AO118" i="42"/>
  <c r="AP118" i="42" s="1"/>
  <c r="AO85" i="42"/>
  <c r="AP85" i="42" s="1"/>
  <c r="BN147" i="42"/>
  <c r="BO147" i="42" s="1"/>
  <c r="AO74" i="42"/>
  <c r="AP74" i="42" s="1"/>
  <c r="AO143" i="42"/>
  <c r="AP143" i="42" s="1"/>
  <c r="BN93" i="42"/>
  <c r="BO93" i="42" s="1"/>
  <c r="BN139" i="42"/>
  <c r="BO139" i="42" s="1"/>
  <c r="BN138" i="42"/>
  <c r="BO138" i="42" s="1"/>
  <c r="AO83" i="42"/>
  <c r="AP83" i="42" s="1"/>
  <c r="AS83" i="42" s="1"/>
  <c r="AO139" i="42"/>
  <c r="AP139" i="42" s="1"/>
  <c r="AO117" i="42"/>
  <c r="AP117" i="42" s="1"/>
  <c r="AO145" i="42"/>
  <c r="AP145" i="42" s="1"/>
  <c r="AO70" i="42"/>
  <c r="AP70" i="42" s="1"/>
  <c r="BN50" i="42"/>
  <c r="BO50" i="42" s="1"/>
  <c r="AO131" i="42"/>
  <c r="AP131" i="42" s="1"/>
  <c r="BN66" i="42"/>
  <c r="BO66" i="42" s="1"/>
  <c r="AO112" i="42"/>
  <c r="AP112" i="42" s="1"/>
  <c r="BN126" i="42"/>
  <c r="BO126" i="42" s="1"/>
  <c r="BN70" i="42"/>
  <c r="BO70" i="42" s="1"/>
  <c r="BN73" i="42"/>
  <c r="BO73" i="42" s="1"/>
  <c r="AO138" i="42"/>
  <c r="AP138" i="42" s="1"/>
  <c r="BN135" i="42"/>
  <c r="BO135" i="42" s="1"/>
  <c r="AO53" i="42"/>
  <c r="AP53" i="42" s="1"/>
  <c r="AO48" i="42"/>
  <c r="AO115" i="42"/>
  <c r="AP115" i="42" s="1"/>
  <c r="AO72" i="42"/>
  <c r="AP72" i="42" s="1"/>
  <c r="BN71" i="42"/>
  <c r="BO71" i="42" s="1"/>
  <c r="BN105" i="42"/>
  <c r="BO105" i="42" s="1"/>
  <c r="BN65" i="42"/>
  <c r="BO65" i="42" s="1"/>
  <c r="AO124" i="42"/>
  <c r="AP124" i="42" s="1"/>
  <c r="BN133" i="42"/>
  <c r="BO133" i="42" s="1"/>
  <c r="AO113" i="42"/>
  <c r="AP113" i="42" s="1"/>
  <c r="BN69" i="42"/>
  <c r="BO69" i="42" s="1"/>
  <c r="BN57" i="42"/>
  <c r="BO57" i="42" s="1"/>
  <c r="BN90" i="42"/>
  <c r="BO90" i="42" s="1"/>
  <c r="AO136" i="42"/>
  <c r="AP136" i="42" s="1"/>
  <c r="BN146" i="42"/>
  <c r="BO146" i="42" s="1"/>
  <c r="BN145" i="42"/>
  <c r="BO145" i="42" s="1"/>
  <c r="AO123" i="42"/>
  <c r="AP123" i="42" s="1"/>
  <c r="AO91" i="42"/>
  <c r="AP91" i="42" s="1"/>
  <c r="BN84" i="42"/>
  <c r="BO84" i="42" s="1"/>
  <c r="BN53" i="42"/>
  <c r="BO53" i="42" s="1"/>
  <c r="BN108" i="42"/>
  <c r="BO108" i="42" s="1"/>
  <c r="AO153" i="42"/>
  <c r="AP153" i="42" s="1"/>
  <c r="BN49" i="42"/>
  <c r="BO49" i="42" s="1"/>
  <c r="AO87" i="42"/>
  <c r="AP87" i="42" s="1"/>
  <c r="BN75" i="42"/>
  <c r="BO75" i="42" s="1"/>
  <c r="BN118" i="42"/>
  <c r="BO118" i="42" s="1"/>
  <c r="AO135" i="42"/>
  <c r="AP135" i="42" s="1"/>
  <c r="BN127" i="42"/>
  <c r="BO127" i="42" s="1"/>
  <c r="BN124" i="42"/>
  <c r="BO124" i="42" s="1"/>
  <c r="BN149" i="42"/>
  <c r="BO149" i="42" s="1"/>
  <c r="BN107" i="42"/>
  <c r="BO107" i="42" s="1"/>
  <c r="BN119" i="42"/>
  <c r="BO119" i="42" s="1"/>
  <c r="BN81" i="42"/>
  <c r="BO81" i="42" s="1"/>
  <c r="BN117" i="42"/>
  <c r="BO117" i="42" s="1"/>
  <c r="BN55" i="42"/>
  <c r="BO55" i="42" s="1"/>
  <c r="BN86" i="42"/>
  <c r="BO86" i="42" s="1"/>
  <c r="BN96" i="42"/>
  <c r="BO96" i="42" s="1"/>
  <c r="BN148" i="42"/>
  <c r="BO148" i="42" s="1"/>
  <c r="BN112" i="42"/>
  <c r="BO112" i="42" s="1"/>
  <c r="BN115" i="42"/>
  <c r="BO115" i="42" s="1"/>
  <c r="BN78" i="42"/>
  <c r="BO78" i="42" s="1"/>
  <c r="BN121" i="42"/>
  <c r="BO121" i="42" s="1"/>
  <c r="BN140" i="42"/>
  <c r="BO140" i="42" s="1"/>
  <c r="BN72" i="42"/>
  <c r="BO72" i="42" s="1"/>
  <c r="BN52" i="42"/>
  <c r="BO52" i="42" s="1"/>
  <c r="BN123" i="42"/>
  <c r="BO123" i="42" s="1"/>
  <c r="BN91" i="42"/>
  <c r="BO91" i="42" s="1"/>
  <c r="BN67" i="42"/>
  <c r="BO67" i="42" s="1"/>
  <c r="BN152" i="42"/>
  <c r="BO152" i="42" s="1"/>
  <c r="BN74" i="42"/>
  <c r="BO74" i="42" s="1"/>
  <c r="BN48" i="42"/>
  <c r="BN98" i="42"/>
  <c r="BO98" i="42" s="1"/>
  <c r="BN151" i="42"/>
  <c r="BO151" i="42" s="1"/>
  <c r="AO75" i="42"/>
  <c r="AP75" i="42" s="1"/>
  <c r="BN130" i="42"/>
  <c r="BO130" i="42" s="1"/>
  <c r="BN100" i="42"/>
  <c r="BO100" i="42" s="1"/>
  <c r="BN106" i="42"/>
  <c r="BO106" i="42" s="1"/>
  <c r="BN97" i="42"/>
  <c r="BO97" i="42" s="1"/>
  <c r="AO125" i="42"/>
  <c r="AP125" i="42" s="1"/>
  <c r="BN61" i="42"/>
  <c r="BO61" i="42" s="1"/>
  <c r="BN59" i="42"/>
  <c r="BO59" i="42" s="1"/>
  <c r="BN102" i="42"/>
  <c r="BO102" i="42" s="1"/>
  <c r="BN77" i="42"/>
  <c r="BO77" i="42" s="1"/>
  <c r="BN122" i="42"/>
  <c r="BO122" i="42" s="1"/>
  <c r="BN63" i="42"/>
  <c r="BO63" i="42" s="1"/>
  <c r="BN104" i="42"/>
  <c r="BO104" i="42" s="1"/>
  <c r="BN103" i="42"/>
  <c r="BO103" i="42" s="1"/>
  <c r="BN58" i="42"/>
  <c r="BO58" i="42" s="1"/>
  <c r="BN89" i="42"/>
  <c r="BO89" i="42" s="1"/>
  <c r="BN95" i="42"/>
  <c r="BO95" i="42" s="1"/>
  <c r="AO109" i="42"/>
  <c r="AP109" i="42" s="1"/>
  <c r="BN64" i="42"/>
  <c r="BO64" i="42" s="1"/>
  <c r="BN79" i="42"/>
  <c r="BO79" i="42" s="1"/>
  <c r="AO140" i="42"/>
  <c r="AP140" i="42" s="1"/>
  <c r="BN120" i="42"/>
  <c r="BO120" i="42" s="1"/>
  <c r="AO97" i="42"/>
  <c r="AP97" i="42" s="1"/>
  <c r="AS97" i="42" s="1"/>
  <c r="BN51" i="42"/>
  <c r="BO51" i="42" s="1"/>
  <c r="BN113" i="42"/>
  <c r="BO113" i="42" s="1"/>
  <c r="BN136" i="42"/>
  <c r="BO136" i="42" s="1"/>
  <c r="AR49" i="42"/>
  <c r="T49" i="42"/>
  <c r="U49" i="42" s="1"/>
  <c r="T127" i="42"/>
  <c r="U127" i="42" s="1"/>
  <c r="AR127" i="42"/>
  <c r="AR94" i="42"/>
  <c r="T94" i="42"/>
  <c r="U94" i="42" s="1"/>
  <c r="T53" i="42"/>
  <c r="U53" i="42" s="1"/>
  <c r="AR53" i="42"/>
  <c r="AR62" i="42"/>
  <c r="T62" i="42"/>
  <c r="U62" i="42" s="1"/>
  <c r="AR148" i="42"/>
  <c r="T148" i="42"/>
  <c r="U148" i="42" s="1"/>
  <c r="AR79" i="42"/>
  <c r="T79" i="42"/>
  <c r="U79" i="42" s="1"/>
  <c r="AR76" i="42"/>
  <c r="T76" i="42"/>
  <c r="U76" i="42" s="1"/>
  <c r="AR84" i="42"/>
  <c r="T84" i="42"/>
  <c r="U84" i="42" s="1"/>
  <c r="AR131" i="42"/>
  <c r="T131" i="42"/>
  <c r="U131" i="42" s="1"/>
  <c r="AR102" i="42"/>
  <c r="T102" i="42"/>
  <c r="U102" i="42" s="1"/>
  <c r="AR150" i="42"/>
  <c r="T150" i="42"/>
  <c r="U150" i="42" s="1"/>
  <c r="AR145" i="42"/>
  <c r="T145" i="42"/>
  <c r="U145" i="42" s="1"/>
  <c r="AR153" i="42"/>
  <c r="T153" i="42"/>
  <c r="U153" i="42" s="1"/>
  <c r="T138" i="42"/>
  <c r="U138" i="42" s="1"/>
  <c r="AR138" i="42"/>
  <c r="T105" i="42"/>
  <c r="U105" i="42" s="1"/>
  <c r="AR105" i="42"/>
  <c r="T107" i="42"/>
  <c r="U107" i="42" s="1"/>
  <c r="AR107" i="42"/>
  <c r="AR122" i="42"/>
  <c r="T122" i="42"/>
  <c r="U122" i="42" s="1"/>
  <c r="AR74" i="42"/>
  <c r="T74" i="42"/>
  <c r="U74" i="42" s="1"/>
  <c r="AR64" i="42"/>
  <c r="T64" i="42"/>
  <c r="U64" i="42" s="1"/>
  <c r="AR50" i="42"/>
  <c r="T50" i="42"/>
  <c r="U50" i="42" s="1"/>
  <c r="AR114" i="42"/>
  <c r="T114" i="42"/>
  <c r="U114" i="42" s="1"/>
  <c r="AR73" i="42"/>
  <c r="T73" i="42"/>
  <c r="U73" i="42" s="1"/>
  <c r="AR142" i="42"/>
  <c r="T142" i="42"/>
  <c r="U142" i="42" s="1"/>
  <c r="AR124" i="42"/>
  <c r="T124" i="42"/>
  <c r="U124" i="42" s="1"/>
  <c r="AR72" i="42"/>
  <c r="T72" i="42"/>
  <c r="U72" i="42" s="1"/>
  <c r="AR109" i="42"/>
  <c r="T109" i="42"/>
  <c r="U109" i="42" s="1"/>
  <c r="AR71" i="42"/>
  <c r="T71" i="42"/>
  <c r="U71" i="42" s="1"/>
  <c r="AR66" i="42"/>
  <c r="T66" i="42"/>
  <c r="U66" i="42" s="1"/>
  <c r="T61" i="42"/>
  <c r="U61" i="42" s="1"/>
  <c r="AR61" i="42"/>
  <c r="AR101" i="42"/>
  <c r="T101" i="42"/>
  <c r="U101" i="42" s="1"/>
  <c r="AR121" i="42"/>
  <c r="T121" i="42"/>
  <c r="U121" i="42" s="1"/>
  <c r="AR149" i="42"/>
  <c r="T149" i="42"/>
  <c r="U149" i="42" s="1"/>
  <c r="AR118" i="42"/>
  <c r="T118" i="42"/>
  <c r="U118" i="42" s="1"/>
  <c r="AR139" i="42"/>
  <c r="T139" i="42"/>
  <c r="U139" i="42" s="1"/>
  <c r="AR100" i="42"/>
  <c r="T100" i="42"/>
  <c r="U100" i="42" s="1"/>
  <c r="AR86" i="42"/>
  <c r="T86" i="42"/>
  <c r="U86" i="42" s="1"/>
  <c r="AR104" i="42"/>
  <c r="T104" i="42"/>
  <c r="U104" i="42" s="1"/>
  <c r="AR134" i="42"/>
  <c r="T134" i="42"/>
  <c r="U134" i="42" s="1"/>
  <c r="T56" i="42"/>
  <c r="U56" i="42" s="1"/>
  <c r="AR56" i="42"/>
  <c r="T91" i="42"/>
  <c r="U91" i="42" s="1"/>
  <c r="AR91" i="42"/>
  <c r="T133" i="42"/>
  <c r="U133" i="42" s="1"/>
  <c r="AR133" i="42"/>
  <c r="T89" i="42"/>
  <c r="U89" i="42" s="1"/>
  <c r="AR89" i="42"/>
  <c r="T146" i="42"/>
  <c r="U146" i="42" s="1"/>
  <c r="AR146" i="42"/>
  <c r="S165" i="42"/>
  <c r="AR48" i="42"/>
  <c r="T48" i="42"/>
  <c r="AR112" i="42"/>
  <c r="T112" i="42"/>
  <c r="U112" i="42" s="1"/>
  <c r="AR93" i="42"/>
  <c r="T93" i="42"/>
  <c r="U93" i="42" s="1"/>
  <c r="AR152" i="42"/>
  <c r="T152" i="42"/>
  <c r="U152" i="42" s="1"/>
  <c r="AR117" i="42"/>
  <c r="T117" i="42"/>
  <c r="U117" i="42" s="1"/>
  <c r="AR68" i="42"/>
  <c r="T68" i="42"/>
  <c r="U68" i="42" s="1"/>
  <c r="AR116" i="42"/>
  <c r="T116" i="42"/>
  <c r="U116" i="42" s="1"/>
  <c r="AR82" i="42"/>
  <c r="T82" i="42"/>
  <c r="U82" i="42" s="1"/>
  <c r="HP162" i="42"/>
  <c r="HQ162" i="42" s="1"/>
  <c r="HP154" i="42"/>
  <c r="HQ154" i="42" s="1"/>
  <c r="HP153" i="42"/>
  <c r="HQ153" i="42" s="1"/>
  <c r="HP130" i="42"/>
  <c r="HQ130" i="42" s="1"/>
  <c r="HP71" i="42"/>
  <c r="HQ71" i="42" s="1"/>
  <c r="HP113" i="42"/>
  <c r="HQ113" i="42" s="1"/>
  <c r="HP70" i="42"/>
  <c r="HQ70" i="42" s="1"/>
  <c r="HP93" i="42"/>
  <c r="HQ93" i="42" s="1"/>
  <c r="HP49" i="42"/>
  <c r="HQ49" i="42" s="1"/>
  <c r="HP123" i="42"/>
  <c r="HQ123" i="42" s="1"/>
  <c r="HP104" i="42"/>
  <c r="HQ104" i="42" s="1"/>
  <c r="HP73" i="42"/>
  <c r="HQ73" i="42" s="1"/>
  <c r="HP95" i="42"/>
  <c r="HQ95" i="42" s="1"/>
  <c r="HP81" i="42"/>
  <c r="HQ81" i="42" s="1"/>
  <c r="HP87" i="42"/>
  <c r="HQ87" i="42" s="1"/>
  <c r="HP50" i="42"/>
  <c r="HQ50" i="42" s="1"/>
  <c r="HP53" i="42"/>
  <c r="HQ53" i="42" s="1"/>
  <c r="HP54" i="42"/>
  <c r="HQ54" i="42" s="1"/>
  <c r="HP100" i="42"/>
  <c r="HQ100" i="42" s="1"/>
  <c r="HP152" i="42"/>
  <c r="HQ152" i="42" s="1"/>
  <c r="HP88" i="42"/>
  <c r="HQ88" i="42" s="1"/>
  <c r="HP161" i="42"/>
  <c r="HQ161" i="42" s="1"/>
  <c r="HP149" i="42"/>
  <c r="HQ149" i="42" s="1"/>
  <c r="HP159" i="42"/>
  <c r="HQ159" i="42" s="1"/>
  <c r="HP143" i="42"/>
  <c r="HQ143" i="42" s="1"/>
  <c r="HP157" i="42"/>
  <c r="HQ157" i="42" s="1"/>
  <c r="HP164" i="42"/>
  <c r="HQ164" i="42" s="1"/>
  <c r="HP120" i="42"/>
  <c r="HQ120" i="42" s="1"/>
  <c r="HP51" i="42"/>
  <c r="HQ51" i="42" s="1"/>
  <c r="HP146" i="42"/>
  <c r="HQ146" i="42" s="1"/>
  <c r="HP117" i="42"/>
  <c r="HQ117" i="42" s="1"/>
  <c r="HP135" i="42"/>
  <c r="HQ135" i="42" s="1"/>
  <c r="HP133" i="42"/>
  <c r="HQ133" i="42" s="1"/>
  <c r="HP110" i="42"/>
  <c r="HQ110" i="42" s="1"/>
  <c r="HP142" i="42"/>
  <c r="HQ142" i="42" s="1"/>
  <c r="HP111" i="42"/>
  <c r="HQ111" i="42" s="1"/>
  <c r="HP102" i="42"/>
  <c r="HQ102" i="42" s="1"/>
  <c r="HP156" i="42"/>
  <c r="HQ156" i="42" s="1"/>
  <c r="HP141" i="42"/>
  <c r="HQ141" i="42" s="1"/>
  <c r="HP136" i="42"/>
  <c r="HQ136" i="42" s="1"/>
  <c r="HP121" i="42"/>
  <c r="HQ121" i="42" s="1"/>
  <c r="HP140" i="42"/>
  <c r="HQ140" i="42" s="1"/>
  <c r="HP137" i="42"/>
  <c r="HQ137" i="42" s="1"/>
  <c r="HP94" i="42"/>
  <c r="HQ94" i="42" s="1"/>
  <c r="HP151" i="42"/>
  <c r="HQ151" i="42" s="1"/>
  <c r="HP83" i="42"/>
  <c r="HQ83" i="42" s="1"/>
  <c r="HP103" i="42"/>
  <c r="HQ103" i="42" s="1"/>
  <c r="HP55" i="42"/>
  <c r="HQ55" i="42" s="1"/>
  <c r="HP125" i="42"/>
  <c r="HQ125" i="42" s="1"/>
  <c r="HP115" i="42"/>
  <c r="HQ115" i="42" s="1"/>
  <c r="HP76" i="42"/>
  <c r="HQ76" i="42" s="1"/>
  <c r="HP96" i="42"/>
  <c r="HQ96" i="42" s="1"/>
  <c r="HP92" i="42"/>
  <c r="HQ92" i="42" s="1"/>
  <c r="HP97" i="42"/>
  <c r="HQ97" i="42" s="1"/>
  <c r="HP67" i="42"/>
  <c r="HQ67" i="42" s="1"/>
  <c r="HP126" i="42"/>
  <c r="HQ126" i="42" s="1"/>
  <c r="HP90" i="42"/>
  <c r="HQ90" i="42" s="1"/>
  <c r="HP98" i="42"/>
  <c r="HQ98" i="42" s="1"/>
  <c r="HP63" i="42"/>
  <c r="HQ63" i="42" s="1"/>
  <c r="HP58" i="42"/>
  <c r="HQ58" i="42" s="1"/>
  <c r="HP62" i="42"/>
  <c r="HQ62" i="42" s="1"/>
  <c r="HP147" i="42"/>
  <c r="HQ147" i="42" s="1"/>
  <c r="HP106" i="42"/>
  <c r="HQ106" i="42" s="1"/>
  <c r="HP155" i="42"/>
  <c r="HQ155" i="42" s="1"/>
  <c r="HP68" i="42"/>
  <c r="HQ68" i="42" s="1"/>
  <c r="HP158" i="42"/>
  <c r="HQ158" i="42" s="1"/>
  <c r="HP59" i="42"/>
  <c r="HQ59" i="42" s="1"/>
  <c r="HP79" i="42"/>
  <c r="HQ79" i="42" s="1"/>
  <c r="HP112" i="42"/>
  <c r="HQ112" i="42" s="1"/>
  <c r="HP139" i="42"/>
  <c r="HQ139" i="42" s="1"/>
  <c r="HP160" i="42"/>
  <c r="HQ160" i="42" s="1"/>
  <c r="HP78" i="42"/>
  <c r="HQ78" i="42" s="1"/>
  <c r="HP48" i="42"/>
  <c r="HP129" i="42"/>
  <c r="HQ129" i="42" s="1"/>
  <c r="HP86" i="42"/>
  <c r="HQ86" i="42" s="1"/>
  <c r="HP150" i="42"/>
  <c r="HQ150" i="42" s="1"/>
  <c r="HP75" i="42"/>
  <c r="HQ75" i="42" s="1"/>
  <c r="HP61" i="42"/>
  <c r="HQ61" i="42" s="1"/>
  <c r="HP80" i="42"/>
  <c r="HQ80" i="42" s="1"/>
  <c r="HP122" i="42"/>
  <c r="HQ122" i="42" s="1"/>
  <c r="HP57" i="42"/>
  <c r="HQ57" i="42" s="1"/>
  <c r="HP77" i="42"/>
  <c r="HQ77" i="42" s="1"/>
  <c r="HP74" i="42"/>
  <c r="HQ74" i="42" s="1"/>
  <c r="HP163" i="42"/>
  <c r="HQ163" i="42" s="1"/>
  <c r="HP84" i="42"/>
  <c r="HQ84" i="42" s="1"/>
  <c r="HP118" i="42"/>
  <c r="HQ118" i="42" s="1"/>
  <c r="HP119" i="42"/>
  <c r="HQ119" i="42" s="1"/>
  <c r="HP60" i="42"/>
  <c r="HQ60" i="42" s="1"/>
  <c r="HP127" i="42"/>
  <c r="HQ127" i="42" s="1"/>
  <c r="HP109" i="42"/>
  <c r="HQ109" i="42" s="1"/>
  <c r="HP145" i="42"/>
  <c r="HQ145" i="42" s="1"/>
  <c r="HP128" i="42"/>
  <c r="HQ128" i="42" s="1"/>
  <c r="HP134" i="42"/>
  <c r="HQ134" i="42" s="1"/>
  <c r="HP105" i="42"/>
  <c r="HQ105" i="42" s="1"/>
  <c r="HP107" i="42"/>
  <c r="HQ107" i="42" s="1"/>
  <c r="HP124" i="42"/>
  <c r="HQ124" i="42" s="1"/>
  <c r="HP101" i="42"/>
  <c r="HQ101" i="42" s="1"/>
  <c r="HP52" i="42"/>
  <c r="HQ52" i="42" s="1"/>
  <c r="HP56" i="42"/>
  <c r="HQ56" i="42" s="1"/>
  <c r="HP99" i="42"/>
  <c r="HQ99" i="42" s="1"/>
  <c r="HP89" i="42"/>
  <c r="HQ89" i="42" s="1"/>
  <c r="HP144" i="42"/>
  <c r="HQ144" i="42" s="1"/>
  <c r="HP69" i="42"/>
  <c r="HQ69" i="42" s="1"/>
  <c r="HP82" i="42"/>
  <c r="HQ82" i="42" s="1"/>
  <c r="HP72" i="42"/>
  <c r="HQ72" i="42" s="1"/>
  <c r="HP64" i="42"/>
  <c r="HQ64" i="42" s="1"/>
  <c r="HP131" i="42"/>
  <c r="HQ131" i="42" s="1"/>
  <c r="HP91" i="42"/>
  <c r="HQ91" i="42" s="1"/>
  <c r="HP65" i="42"/>
  <c r="HQ65" i="42" s="1"/>
  <c r="HP148" i="42"/>
  <c r="HQ148" i="42" s="1"/>
  <c r="HP114" i="42"/>
  <c r="HQ114" i="42" s="1"/>
  <c r="HP108" i="42"/>
  <c r="HQ108" i="42" s="1"/>
  <c r="HP116" i="42"/>
  <c r="HQ116" i="42" s="1"/>
  <c r="HP85" i="42"/>
  <c r="HQ85" i="42" s="1"/>
  <c r="HP66" i="42"/>
  <c r="HQ66" i="42" s="1"/>
  <c r="HP132" i="42"/>
  <c r="HQ132" i="42" s="1"/>
  <c r="HP138" i="42"/>
  <c r="HQ138" i="42" s="1"/>
  <c r="T57" i="42"/>
  <c r="U57" i="42" s="1"/>
  <c r="AR57" i="42"/>
  <c r="T141" i="42"/>
  <c r="U141" i="42" s="1"/>
  <c r="AR141" i="42"/>
  <c r="T99" i="42"/>
  <c r="U99" i="42" s="1"/>
  <c r="AR99" i="42"/>
  <c r="AR123" i="42"/>
  <c r="T123" i="42"/>
  <c r="U123" i="42" s="1"/>
  <c r="AR111" i="42"/>
  <c r="T111" i="42"/>
  <c r="U111" i="42" s="1"/>
  <c r="AR120" i="42"/>
  <c r="T120" i="42"/>
  <c r="U120" i="42" s="1"/>
  <c r="AR75" i="42"/>
  <c r="T75" i="42"/>
  <c r="U75" i="42" s="1"/>
  <c r="AR55" i="42"/>
  <c r="T55" i="42"/>
  <c r="U55" i="42" s="1"/>
  <c r="AR65" i="42"/>
  <c r="T65" i="42"/>
  <c r="U65" i="42" s="1"/>
  <c r="AR58" i="42"/>
  <c r="T58" i="42"/>
  <c r="U58" i="42" s="1"/>
  <c r="AR103" i="42"/>
  <c r="T103" i="42"/>
  <c r="U103" i="42" s="1"/>
  <c r="AR126" i="42"/>
  <c r="T126" i="42"/>
  <c r="U126" i="42" s="1"/>
  <c r="AR63" i="42"/>
  <c r="T63" i="42"/>
  <c r="U63" i="42" s="1"/>
  <c r="IN120" i="42"/>
  <c r="IO120" i="42" s="1"/>
  <c r="IN61" i="42"/>
  <c r="IO61" i="42" s="1"/>
  <c r="IN149" i="42"/>
  <c r="IO149" i="42" s="1"/>
  <c r="IN118" i="42"/>
  <c r="IO118" i="42" s="1"/>
  <c r="IN58" i="42"/>
  <c r="IO58" i="42" s="1"/>
  <c r="IN158" i="42"/>
  <c r="IO158" i="42" s="1"/>
  <c r="IN136" i="42"/>
  <c r="IO136" i="42" s="1"/>
  <c r="IN86" i="42"/>
  <c r="IO86" i="42" s="1"/>
  <c r="IN74" i="42"/>
  <c r="IO74" i="42" s="1"/>
  <c r="IN146" i="42"/>
  <c r="IO146" i="42" s="1"/>
  <c r="IN88" i="42"/>
  <c r="IO88" i="42" s="1"/>
  <c r="IN139" i="42"/>
  <c r="IO139" i="42" s="1"/>
  <c r="IN83" i="42"/>
  <c r="IO83" i="42" s="1"/>
  <c r="IN60" i="42"/>
  <c r="IO60" i="42" s="1"/>
  <c r="IN159" i="42"/>
  <c r="IO159" i="42" s="1"/>
  <c r="IN62" i="42"/>
  <c r="IO62" i="42" s="1"/>
  <c r="IN117" i="42"/>
  <c r="IO117" i="42" s="1"/>
  <c r="IN148" i="42"/>
  <c r="IO148" i="42" s="1"/>
  <c r="IN89" i="42"/>
  <c r="IO89" i="42" s="1"/>
  <c r="IN69" i="42"/>
  <c r="IO69" i="42" s="1"/>
  <c r="IN107" i="42"/>
  <c r="IO107" i="42" s="1"/>
  <c r="IN90" i="42"/>
  <c r="IO90" i="42" s="1"/>
  <c r="IN111" i="42"/>
  <c r="IO111" i="42" s="1"/>
  <c r="IN114" i="42"/>
  <c r="IO114" i="42" s="1"/>
  <c r="IN65" i="42"/>
  <c r="IO65" i="42" s="1"/>
  <c r="IN82" i="42"/>
  <c r="IO82" i="42" s="1"/>
  <c r="IN126" i="42"/>
  <c r="IO126" i="42" s="1"/>
  <c r="IN147" i="42"/>
  <c r="IO147" i="42" s="1"/>
  <c r="IN106" i="42"/>
  <c r="IO106" i="42" s="1"/>
  <c r="IN73" i="42"/>
  <c r="IO73" i="42" s="1"/>
  <c r="IN53" i="42"/>
  <c r="IO53" i="42" s="1"/>
  <c r="IN129" i="42"/>
  <c r="IO129" i="42" s="1"/>
  <c r="IN70" i="42"/>
  <c r="IO70" i="42" s="1"/>
  <c r="IN124" i="42"/>
  <c r="IO124" i="42" s="1"/>
  <c r="IN84" i="42"/>
  <c r="IO84" i="42" s="1"/>
  <c r="IN140" i="42"/>
  <c r="IO140" i="42" s="1"/>
  <c r="IN55" i="42"/>
  <c r="IO55" i="42" s="1"/>
  <c r="IN157" i="42"/>
  <c r="IO157" i="42" s="1"/>
  <c r="IN142" i="42"/>
  <c r="IO142" i="42" s="1"/>
  <c r="IN144" i="42"/>
  <c r="IO144" i="42" s="1"/>
  <c r="IN130" i="42"/>
  <c r="IO130" i="42" s="1"/>
  <c r="IN115" i="42"/>
  <c r="IO115" i="42" s="1"/>
  <c r="IN72" i="42"/>
  <c r="IO72" i="42" s="1"/>
  <c r="IN128" i="42"/>
  <c r="IO128" i="42" s="1"/>
  <c r="IN66" i="42"/>
  <c r="IO66" i="42" s="1"/>
  <c r="IN105" i="42"/>
  <c r="IO105" i="42" s="1"/>
  <c r="IN123" i="42"/>
  <c r="IO123" i="42" s="1"/>
  <c r="IN161" i="42"/>
  <c r="IO161" i="42" s="1"/>
  <c r="IN54" i="42"/>
  <c r="IO54" i="42" s="1"/>
  <c r="IN151" i="42"/>
  <c r="IO151" i="42" s="1"/>
  <c r="IN51" i="42"/>
  <c r="IO51" i="42" s="1"/>
  <c r="IN162" i="42"/>
  <c r="IO162" i="42" s="1"/>
  <c r="IN110" i="42"/>
  <c r="IO110" i="42" s="1"/>
  <c r="IN153" i="42"/>
  <c r="IO153" i="42" s="1"/>
  <c r="IN154" i="42"/>
  <c r="IO154" i="42" s="1"/>
  <c r="IN141" i="42"/>
  <c r="IO141" i="42" s="1"/>
  <c r="IN133" i="42"/>
  <c r="IO133" i="42" s="1"/>
  <c r="IN81" i="42"/>
  <c r="IO81" i="42" s="1"/>
  <c r="IN59" i="42"/>
  <c r="IO59" i="42" s="1"/>
  <c r="IN138" i="42"/>
  <c r="IO138" i="42" s="1"/>
  <c r="IN134" i="42"/>
  <c r="IO134" i="42" s="1"/>
  <c r="IN119" i="42"/>
  <c r="IO119" i="42" s="1"/>
  <c r="IN96" i="42"/>
  <c r="IO96" i="42" s="1"/>
  <c r="IN67" i="42"/>
  <c r="IO67" i="42" s="1"/>
  <c r="IN103" i="42"/>
  <c r="IO103" i="42" s="1"/>
  <c r="IN94" i="42"/>
  <c r="IO94" i="42" s="1"/>
  <c r="IN122" i="42"/>
  <c r="IO122" i="42" s="1"/>
  <c r="IN143" i="42"/>
  <c r="IO143" i="42" s="1"/>
  <c r="IN156" i="42"/>
  <c r="IO156" i="42" s="1"/>
  <c r="IN150" i="42"/>
  <c r="IO150" i="42" s="1"/>
  <c r="IN112" i="42"/>
  <c r="IO112" i="42" s="1"/>
  <c r="IN77" i="42"/>
  <c r="IO77" i="42" s="1"/>
  <c r="IN98" i="42"/>
  <c r="IO98" i="42" s="1"/>
  <c r="IN104" i="42"/>
  <c r="IO104" i="42" s="1"/>
  <c r="IN127" i="42"/>
  <c r="IO127" i="42" s="1"/>
  <c r="IN63" i="42"/>
  <c r="IO63" i="42" s="1"/>
  <c r="IN99" i="42"/>
  <c r="IO99" i="42" s="1"/>
  <c r="IN56" i="42"/>
  <c r="IO56" i="42" s="1"/>
  <c r="IN79" i="42"/>
  <c r="IO79" i="42" s="1"/>
  <c r="IN163" i="42"/>
  <c r="IO163" i="42" s="1"/>
  <c r="IN87" i="42"/>
  <c r="IO87" i="42" s="1"/>
  <c r="IN132" i="42"/>
  <c r="IO132" i="42" s="1"/>
  <c r="IN92" i="42"/>
  <c r="IO92" i="42" s="1"/>
  <c r="IN80" i="42"/>
  <c r="IO80" i="42" s="1"/>
  <c r="IN131" i="42"/>
  <c r="IO131" i="42" s="1"/>
  <c r="IN95" i="42"/>
  <c r="IO95" i="42" s="1"/>
  <c r="IN68" i="42"/>
  <c r="IO68" i="42" s="1"/>
  <c r="IN145" i="42"/>
  <c r="IO145" i="42" s="1"/>
  <c r="IN78" i="42"/>
  <c r="IO78" i="42" s="1"/>
  <c r="IN93" i="42"/>
  <c r="IO93" i="42" s="1"/>
  <c r="IN97" i="42"/>
  <c r="IO97" i="42" s="1"/>
  <c r="IN101" i="42"/>
  <c r="IO101" i="42" s="1"/>
  <c r="IN116" i="42"/>
  <c r="IO116" i="42" s="1"/>
  <c r="IN164" i="42"/>
  <c r="IO164" i="42" s="1"/>
  <c r="IN125" i="42"/>
  <c r="IO125" i="42" s="1"/>
  <c r="IN100" i="42"/>
  <c r="IO100" i="42" s="1"/>
  <c r="IN152" i="42"/>
  <c r="IO152" i="42" s="1"/>
  <c r="IN102" i="42"/>
  <c r="IO102" i="42" s="1"/>
  <c r="IN75" i="42"/>
  <c r="IO75" i="42" s="1"/>
  <c r="IN109" i="42"/>
  <c r="IO109" i="42" s="1"/>
  <c r="IN91" i="42"/>
  <c r="IO91" i="42" s="1"/>
  <c r="IN155" i="42"/>
  <c r="IO155" i="42" s="1"/>
  <c r="IN108" i="42"/>
  <c r="IO108" i="42" s="1"/>
  <c r="IN160" i="42"/>
  <c r="IO160" i="42" s="1"/>
  <c r="IN52" i="42"/>
  <c r="IO52" i="42" s="1"/>
  <c r="IN85" i="42"/>
  <c r="IO85" i="42" s="1"/>
  <c r="IN57" i="42"/>
  <c r="IO57" i="42" s="1"/>
  <c r="IN48" i="42"/>
  <c r="IN50" i="42"/>
  <c r="IO50" i="42" s="1"/>
  <c r="IN71" i="42"/>
  <c r="IO71" i="42" s="1"/>
  <c r="IN64" i="42"/>
  <c r="IO64" i="42" s="1"/>
  <c r="IN113" i="42"/>
  <c r="IO113" i="42" s="1"/>
  <c r="IN49" i="42"/>
  <c r="IO49" i="42" s="1"/>
  <c r="IN137" i="42"/>
  <c r="IO137" i="42" s="1"/>
  <c r="IN121" i="42"/>
  <c r="IO121" i="42" s="1"/>
  <c r="IN76" i="42"/>
  <c r="IO76" i="42" s="1"/>
  <c r="IN135" i="42"/>
  <c r="IO135" i="42" s="1"/>
  <c r="T129" i="42"/>
  <c r="U129" i="42" s="1"/>
  <c r="AR129" i="42"/>
  <c r="T115" i="42"/>
  <c r="U115" i="42" s="1"/>
  <c r="AR115" i="42"/>
  <c r="T144" i="42"/>
  <c r="U144" i="42" s="1"/>
  <c r="AR144" i="42"/>
  <c r="AR51" i="42"/>
  <c r="T51" i="42"/>
  <c r="U51" i="42" s="1"/>
  <c r="AR136" i="42"/>
  <c r="T136" i="42"/>
  <c r="U136" i="42" s="1"/>
  <c r="AR96" i="42"/>
  <c r="T96" i="42"/>
  <c r="U96" i="42" s="1"/>
  <c r="AR98" i="42"/>
  <c r="T98" i="42"/>
  <c r="U98" i="42" s="1"/>
  <c r="AR137" i="42"/>
  <c r="T137" i="42"/>
  <c r="U137" i="42" s="1"/>
  <c r="AR59" i="42"/>
  <c r="T59" i="42"/>
  <c r="U59" i="42" s="1"/>
  <c r="AR69" i="42"/>
  <c r="T69" i="42"/>
  <c r="U69" i="42" s="1"/>
  <c r="AR125" i="42"/>
  <c r="T125" i="42"/>
  <c r="U125" i="42" s="1"/>
  <c r="AR140" i="42"/>
  <c r="T140" i="42"/>
  <c r="U140" i="42" s="1"/>
  <c r="AR78" i="42"/>
  <c r="T78" i="42"/>
  <c r="U78" i="42" s="1"/>
  <c r="T106" i="42"/>
  <c r="U106" i="42" s="1"/>
  <c r="AR106" i="42"/>
  <c r="T54" i="42"/>
  <c r="U54" i="42" s="1"/>
  <c r="AR54" i="42"/>
  <c r="T77" i="42"/>
  <c r="U77" i="42" s="1"/>
  <c r="AR77" i="42"/>
  <c r="AR108" i="42"/>
  <c r="T108" i="42"/>
  <c r="U108" i="42" s="1"/>
  <c r="AR143" i="42"/>
  <c r="T143" i="42"/>
  <c r="U143" i="42" s="1"/>
  <c r="AR135" i="42"/>
  <c r="T135" i="42"/>
  <c r="U135" i="42" s="1"/>
  <c r="AR80" i="42"/>
  <c r="T80" i="42"/>
  <c r="U80" i="42" s="1"/>
  <c r="AR52" i="42"/>
  <c r="T52" i="42"/>
  <c r="U52" i="42" s="1"/>
  <c r="AR85" i="42"/>
  <c r="T85" i="42"/>
  <c r="U85" i="42" s="1"/>
  <c r="AR90" i="42"/>
  <c r="T90" i="42"/>
  <c r="U90" i="42" s="1"/>
  <c r="AR113" i="42"/>
  <c r="T113" i="42"/>
  <c r="U113" i="42" s="1"/>
  <c r="AR67" i="42"/>
  <c r="T67" i="42"/>
  <c r="U67" i="42" s="1"/>
  <c r="AR147" i="42"/>
  <c r="T147" i="42"/>
  <c r="U147" i="42" s="1"/>
  <c r="AR88" i="42"/>
  <c r="T88" i="42"/>
  <c r="U88" i="42" s="1"/>
  <c r="GE14" i="42"/>
  <c r="GQ166" i="42" s="1"/>
  <c r="GE11" i="42"/>
  <c r="GE9" i="42"/>
  <c r="GE13" i="42" s="1"/>
  <c r="JL55" i="42" l="1"/>
  <c r="JL115" i="42"/>
  <c r="JM115" i="42" s="1"/>
  <c r="JL63" i="42"/>
  <c r="JM63" i="42" s="1"/>
  <c r="JL52" i="42"/>
  <c r="JM52" i="42" s="1"/>
  <c r="JL117" i="42"/>
  <c r="JM117" i="42" s="1"/>
  <c r="JL164" i="42"/>
  <c r="JM164" i="42" s="1"/>
  <c r="JL142" i="42"/>
  <c r="JM142" i="42" s="1"/>
  <c r="JL143" i="42"/>
  <c r="JM143" i="42" s="1"/>
  <c r="JL111" i="42"/>
  <c r="JM111" i="42" s="1"/>
  <c r="JL161" i="42"/>
  <c r="JM161" i="42" s="1"/>
  <c r="JL64" i="42"/>
  <c r="JM64" i="42" s="1"/>
  <c r="JL135" i="42"/>
  <c r="JM135" i="42" s="1"/>
  <c r="JL133" i="42"/>
  <c r="JM133" i="42" s="1"/>
  <c r="JL134" i="42"/>
  <c r="JM134" i="42" s="1"/>
  <c r="JL77" i="42"/>
  <c r="JM77" i="42" s="1"/>
  <c r="JL160" i="42"/>
  <c r="JM160" i="42" s="1"/>
  <c r="JL79" i="42"/>
  <c r="JM79" i="42" s="1"/>
  <c r="JL132" i="42"/>
  <c r="JM132" i="42" s="1"/>
  <c r="JL129" i="42"/>
  <c r="JM129" i="42" s="1"/>
  <c r="JL126" i="42"/>
  <c r="JM126" i="42" s="1"/>
  <c r="JL119" i="42"/>
  <c r="JM119" i="42" s="1"/>
  <c r="JL49" i="42"/>
  <c r="JM49" i="42" s="1"/>
  <c r="JL121" i="42"/>
  <c r="JM121" i="42" s="1"/>
  <c r="JL127" i="42"/>
  <c r="JM127" i="42" s="1"/>
  <c r="JL138" i="42"/>
  <c r="JM138" i="42" s="1"/>
  <c r="JL58" i="42"/>
  <c r="JM58" i="42" s="1"/>
  <c r="JL122" i="42"/>
  <c r="JM122" i="42" s="1"/>
  <c r="JL74" i="42"/>
  <c r="JM74" i="42" s="1"/>
  <c r="JL130" i="42"/>
  <c r="JM130" i="42" s="1"/>
  <c r="JL100" i="42"/>
  <c r="JM100" i="42" s="1"/>
  <c r="JL110" i="42"/>
  <c r="JM110" i="42" s="1"/>
  <c r="JL112" i="42"/>
  <c r="JM112" i="42" s="1"/>
  <c r="JL87" i="42"/>
  <c r="JM87" i="42" s="1"/>
  <c r="JL86" i="42"/>
  <c r="JM86" i="42" s="1"/>
  <c r="JL97" i="42"/>
  <c r="JM97" i="42" s="1"/>
  <c r="JL144" i="42"/>
  <c r="JM144" i="42" s="1"/>
  <c r="JL114" i="42"/>
  <c r="JM114" i="42" s="1"/>
  <c r="JL72" i="42"/>
  <c r="JM72" i="42" s="1"/>
  <c r="JL158" i="42"/>
  <c r="JM158" i="42" s="1"/>
  <c r="JL147" i="42"/>
  <c r="JM147" i="42" s="1"/>
  <c r="JL98" i="42"/>
  <c r="JM98" i="42" s="1"/>
  <c r="JL136" i="42"/>
  <c r="JM136" i="42" s="1"/>
  <c r="JL75" i="42"/>
  <c r="JM75" i="42" s="1"/>
  <c r="JL95" i="42"/>
  <c r="JM95" i="42" s="1"/>
  <c r="JL90" i="42"/>
  <c r="JM90" i="42" s="1"/>
  <c r="JL131" i="42"/>
  <c r="JM131" i="42" s="1"/>
  <c r="JL76" i="42"/>
  <c r="JM76" i="42" s="1"/>
  <c r="JL93" i="42"/>
  <c r="JM93" i="42" s="1"/>
  <c r="JL146" i="42"/>
  <c r="JM146" i="42" s="1"/>
  <c r="JL99" i="42"/>
  <c r="JM99" i="42" s="1"/>
  <c r="JL163" i="42"/>
  <c r="JM163" i="42" s="1"/>
  <c r="JL61" i="42"/>
  <c r="JM61" i="42" s="1"/>
  <c r="JL88" i="42"/>
  <c r="JM88" i="42" s="1"/>
  <c r="JL118" i="42"/>
  <c r="JM118" i="42" s="1"/>
  <c r="JL82" i="42"/>
  <c r="JM82" i="42" s="1"/>
  <c r="JL85" i="42"/>
  <c r="JM85" i="42" s="1"/>
  <c r="JL80" i="42"/>
  <c r="JM80" i="42" s="1"/>
  <c r="JL62" i="42"/>
  <c r="JM62" i="42" s="1"/>
  <c r="JL104" i="42"/>
  <c r="JM104" i="42" s="1"/>
  <c r="JL125" i="42"/>
  <c r="JM125" i="42" s="1"/>
  <c r="JL107" i="42"/>
  <c r="JM107" i="42" s="1"/>
  <c r="JL50" i="42"/>
  <c r="JM50" i="42" s="1"/>
  <c r="JL103" i="42"/>
  <c r="JM103" i="42" s="1"/>
  <c r="JL84" i="42"/>
  <c r="JM84" i="42" s="1"/>
  <c r="JL71" i="42"/>
  <c r="JM71" i="42" s="1"/>
  <c r="JL81" i="42"/>
  <c r="JM81" i="42" s="1"/>
  <c r="JL91" i="42"/>
  <c r="JM91" i="42" s="1"/>
  <c r="JL155" i="42"/>
  <c r="JM155" i="42" s="1"/>
  <c r="JL68" i="42"/>
  <c r="JM68" i="42" s="1"/>
  <c r="JL57" i="42"/>
  <c r="JM57" i="42" s="1"/>
  <c r="JL54" i="42"/>
  <c r="JM54" i="42" s="1"/>
  <c r="JL162" i="42"/>
  <c r="JM162" i="42" s="1"/>
  <c r="JL140" i="42"/>
  <c r="JM140" i="42" s="1"/>
  <c r="JL124" i="42"/>
  <c r="JM124" i="42" s="1"/>
  <c r="JL67" i="42"/>
  <c r="JM67" i="42" s="1"/>
  <c r="JL48" i="42"/>
  <c r="JM48" i="42" s="1"/>
  <c r="JP48" i="42" s="1"/>
  <c r="JL150" i="42"/>
  <c r="JM150" i="42" s="1"/>
  <c r="JL105" i="42"/>
  <c r="JM105" i="42" s="1"/>
  <c r="JL106" i="42"/>
  <c r="JM106" i="42" s="1"/>
  <c r="JL116" i="42"/>
  <c r="JM116" i="42" s="1"/>
  <c r="JL101" i="42"/>
  <c r="JM101" i="42" s="1"/>
  <c r="JL96" i="42"/>
  <c r="JM96" i="42" s="1"/>
  <c r="JL69" i="42"/>
  <c r="JM69" i="42" s="1"/>
  <c r="JL128" i="42"/>
  <c r="JM128" i="42" s="1"/>
  <c r="JL137" i="42"/>
  <c r="JM137" i="42" s="1"/>
  <c r="JL70" i="42"/>
  <c r="JM70" i="42" s="1"/>
  <c r="JL145" i="42"/>
  <c r="JM145" i="42" s="1"/>
  <c r="JL78" i="42"/>
  <c r="JM78" i="42" s="1"/>
  <c r="JL149" i="42"/>
  <c r="JM149" i="42" s="1"/>
  <c r="JL65" i="42"/>
  <c r="JM65" i="42" s="1"/>
  <c r="JL89" i="42"/>
  <c r="JM89" i="42" s="1"/>
  <c r="JL153" i="42"/>
  <c r="JM153" i="42" s="1"/>
  <c r="JL59" i="42"/>
  <c r="JM59" i="42" s="1"/>
  <c r="JL152" i="42"/>
  <c r="JM152" i="42" s="1"/>
  <c r="JL148" i="42"/>
  <c r="JM148" i="42" s="1"/>
  <c r="JL109" i="42"/>
  <c r="JM109" i="42" s="1"/>
  <c r="JL151" i="42"/>
  <c r="JM151" i="42" s="1"/>
  <c r="JL120" i="42"/>
  <c r="JM120" i="42" s="1"/>
  <c r="JL156" i="42"/>
  <c r="JM156" i="42" s="1"/>
  <c r="JL108" i="42"/>
  <c r="JM108" i="42" s="1"/>
  <c r="JL51" i="42"/>
  <c r="JM51" i="42" s="1"/>
  <c r="JL83" i="42"/>
  <c r="JM83" i="42" s="1"/>
  <c r="JL92" i="42"/>
  <c r="JM92" i="42" s="1"/>
  <c r="JL102" i="42"/>
  <c r="JM102" i="42" s="1"/>
  <c r="JL56" i="42"/>
  <c r="JM56" i="42" s="1"/>
  <c r="JL154" i="42"/>
  <c r="JM154" i="42" s="1"/>
  <c r="JL66" i="42"/>
  <c r="JM66" i="42" s="1"/>
  <c r="JL113" i="42"/>
  <c r="JM113" i="42" s="1"/>
  <c r="JL157" i="42"/>
  <c r="JM157" i="42" s="1"/>
  <c r="JL60" i="42"/>
  <c r="JM60" i="42" s="1"/>
  <c r="JL159" i="42"/>
  <c r="JM159" i="42" s="1"/>
  <c r="JL94" i="42"/>
  <c r="JM94" i="42" s="1"/>
  <c r="JL123" i="42"/>
  <c r="JM123" i="42" s="1"/>
  <c r="JL141" i="42"/>
  <c r="JM141" i="42" s="1"/>
  <c r="JL139" i="42"/>
  <c r="JM139" i="42" s="1"/>
  <c r="JL73" i="42"/>
  <c r="JM73" i="42" s="1"/>
  <c r="JL53" i="42"/>
  <c r="JM53" i="42" s="1"/>
  <c r="AS128" i="42"/>
  <c r="AT128" i="42" s="1"/>
  <c r="BP128" i="42" s="1"/>
  <c r="CL128" i="42" s="1"/>
  <c r="DJ128" i="42" s="1"/>
  <c r="EF128" i="42" s="1"/>
  <c r="FB128" i="42" s="1"/>
  <c r="FX128" i="42" s="1"/>
  <c r="AS110" i="42"/>
  <c r="AT110" i="42" s="1"/>
  <c r="BP110" i="42" s="1"/>
  <c r="CL110" i="42" s="1"/>
  <c r="DJ110" i="42" s="1"/>
  <c r="EF110" i="42" s="1"/>
  <c r="FB110" i="42" s="1"/>
  <c r="FX110" i="42" s="1"/>
  <c r="AS92" i="42"/>
  <c r="AT92" i="42" s="1"/>
  <c r="BP92" i="42" s="1"/>
  <c r="CL92" i="42" s="1"/>
  <c r="DJ92" i="42" s="1"/>
  <c r="EF92" i="42" s="1"/>
  <c r="FB92" i="42" s="1"/>
  <c r="FX92" i="42" s="1"/>
  <c r="AS60" i="42"/>
  <c r="AS132" i="42"/>
  <c r="AS70" i="42"/>
  <c r="AT70" i="42" s="1"/>
  <c r="BP70" i="42" s="1"/>
  <c r="CL70" i="42" s="1"/>
  <c r="DJ70" i="42" s="1"/>
  <c r="EF70" i="42" s="1"/>
  <c r="FB70" i="42" s="1"/>
  <c r="FX70" i="42" s="1"/>
  <c r="AS87" i="42"/>
  <c r="AT87" i="42" s="1"/>
  <c r="BP87" i="42" s="1"/>
  <c r="CL87" i="42" s="1"/>
  <c r="DJ87" i="42" s="1"/>
  <c r="EF87" i="42" s="1"/>
  <c r="FB87" i="42" s="1"/>
  <c r="FX87" i="42" s="1"/>
  <c r="AS130" i="42"/>
  <c r="AT130" i="42" s="1"/>
  <c r="BP130" i="42" s="1"/>
  <c r="CL130" i="42" s="1"/>
  <c r="DJ130" i="42" s="1"/>
  <c r="EF130" i="42" s="1"/>
  <c r="FB130" i="42" s="1"/>
  <c r="FX130" i="42" s="1"/>
  <c r="IP113" i="42"/>
  <c r="IQ113" i="42" s="1"/>
  <c r="IP160" i="42"/>
  <c r="IQ160" i="42" s="1"/>
  <c r="IP100" i="42"/>
  <c r="IQ100" i="42" s="1"/>
  <c r="IP145" i="42"/>
  <c r="IQ145" i="42" s="1"/>
  <c r="IP163" i="42"/>
  <c r="IQ163" i="42" s="1"/>
  <c r="IP77" i="42"/>
  <c r="IQ77" i="42" s="1"/>
  <c r="IP67" i="42"/>
  <c r="IQ67" i="42" s="1"/>
  <c r="IP141" i="42"/>
  <c r="IQ141" i="42" s="1"/>
  <c r="IP161" i="42"/>
  <c r="IQ161" i="42" s="1"/>
  <c r="IP144" i="42"/>
  <c r="IQ144" i="42" s="1"/>
  <c r="IP129" i="42"/>
  <c r="IQ129" i="42" s="1"/>
  <c r="IP114" i="42"/>
  <c r="IQ114" i="42" s="1"/>
  <c r="IP62" i="42"/>
  <c r="IQ62" i="42" s="1"/>
  <c r="IP86" i="42"/>
  <c r="IQ86" i="42" s="1"/>
  <c r="HR114" i="42"/>
  <c r="HS114" i="42" s="1"/>
  <c r="HR69" i="42"/>
  <c r="HS69" i="42" s="1"/>
  <c r="HR107" i="42"/>
  <c r="HS107" i="42" s="1"/>
  <c r="HR119" i="42"/>
  <c r="HS119" i="42" s="1"/>
  <c r="HR80" i="42"/>
  <c r="HS80" i="42" s="1"/>
  <c r="HR160" i="42"/>
  <c r="HS160" i="42" s="1"/>
  <c r="HR106" i="42"/>
  <c r="HS106" i="42" s="1"/>
  <c r="HR67" i="42"/>
  <c r="HS67" i="42" s="1"/>
  <c r="HR103" i="42"/>
  <c r="HS103" i="42" s="1"/>
  <c r="HR141" i="42"/>
  <c r="HS141" i="42" s="1"/>
  <c r="HR117" i="42"/>
  <c r="HS117" i="42" s="1"/>
  <c r="HR149" i="42"/>
  <c r="HS149" i="42" s="1"/>
  <c r="HR87" i="42"/>
  <c r="HS87" i="42" s="1"/>
  <c r="HR70" i="42"/>
  <c r="HS70" i="42" s="1"/>
  <c r="AS109" i="42"/>
  <c r="AS138" i="42"/>
  <c r="AT138" i="42" s="1"/>
  <c r="BP138" i="42" s="1"/>
  <c r="CL138" i="42" s="1"/>
  <c r="DJ138" i="42" s="1"/>
  <c r="EF138" i="42" s="1"/>
  <c r="FB138" i="42" s="1"/>
  <c r="FX138" i="42" s="1"/>
  <c r="AS143" i="42"/>
  <c r="AT143" i="42" s="1"/>
  <c r="BP143" i="42" s="1"/>
  <c r="CL143" i="42" s="1"/>
  <c r="DJ143" i="42" s="1"/>
  <c r="EF143" i="42" s="1"/>
  <c r="FB143" i="42" s="1"/>
  <c r="FX143" i="42" s="1"/>
  <c r="AS150" i="42"/>
  <c r="AT150" i="42" s="1"/>
  <c r="BP150" i="42" s="1"/>
  <c r="CL150" i="42" s="1"/>
  <c r="DJ150" i="42" s="1"/>
  <c r="EF150" i="42" s="1"/>
  <c r="FB150" i="42" s="1"/>
  <c r="FX150" i="42" s="1"/>
  <c r="AS149" i="42"/>
  <c r="AT149" i="42" s="1"/>
  <c r="BP149" i="42" s="1"/>
  <c r="CL149" i="42" s="1"/>
  <c r="DJ149" i="42" s="1"/>
  <c r="EF149" i="42" s="1"/>
  <c r="FB149" i="42" s="1"/>
  <c r="FX149" i="42" s="1"/>
  <c r="AS79" i="42"/>
  <c r="AT79" i="42" s="1"/>
  <c r="BP79" i="42" s="1"/>
  <c r="CL79" i="42" s="1"/>
  <c r="DJ79" i="42" s="1"/>
  <c r="EF79" i="42" s="1"/>
  <c r="FB79" i="42" s="1"/>
  <c r="FX79" i="42" s="1"/>
  <c r="AS93" i="42"/>
  <c r="AT93" i="42" s="1"/>
  <c r="BP93" i="42" s="1"/>
  <c r="CL93" i="42" s="1"/>
  <c r="DJ93" i="42" s="1"/>
  <c r="EF93" i="42" s="1"/>
  <c r="FB93" i="42" s="1"/>
  <c r="FX93" i="42" s="1"/>
  <c r="AS82" i="42"/>
  <c r="AS106" i="42"/>
  <c r="AT106" i="42" s="1"/>
  <c r="BP106" i="42" s="1"/>
  <c r="CL106" i="42" s="1"/>
  <c r="DJ106" i="42" s="1"/>
  <c r="EF106" i="42" s="1"/>
  <c r="FB106" i="42" s="1"/>
  <c r="FX106" i="42" s="1"/>
  <c r="AS134" i="42"/>
  <c r="AT134" i="42" s="1"/>
  <c r="BP134" i="42" s="1"/>
  <c r="CL134" i="42" s="1"/>
  <c r="DJ134" i="42" s="1"/>
  <c r="EF134" i="42" s="1"/>
  <c r="FB134" i="42" s="1"/>
  <c r="FX134" i="42" s="1"/>
  <c r="AS66" i="42"/>
  <c r="AT66" i="42" s="1"/>
  <c r="BP66" i="42" s="1"/>
  <c r="CL66" i="42" s="1"/>
  <c r="DJ66" i="42" s="1"/>
  <c r="EF66" i="42" s="1"/>
  <c r="FB66" i="42" s="1"/>
  <c r="FX66" i="42" s="1"/>
  <c r="IP64" i="42"/>
  <c r="IQ64" i="42" s="1"/>
  <c r="IP108" i="42"/>
  <c r="IQ108" i="42" s="1"/>
  <c r="IP125" i="42"/>
  <c r="IQ125" i="42" s="1"/>
  <c r="IP68" i="42"/>
  <c r="IQ68" i="42" s="1"/>
  <c r="IP79" i="42"/>
  <c r="IQ79" i="42" s="1"/>
  <c r="IP112" i="42"/>
  <c r="IQ112" i="42" s="1"/>
  <c r="IP96" i="42"/>
  <c r="IQ96" i="42" s="1"/>
  <c r="IP154" i="42"/>
  <c r="IQ154" i="42" s="1"/>
  <c r="IP123" i="42"/>
  <c r="IQ123" i="42" s="1"/>
  <c r="IP142" i="42"/>
  <c r="IQ142" i="42" s="1"/>
  <c r="IP53" i="42"/>
  <c r="IQ53" i="42" s="1"/>
  <c r="IP111" i="42"/>
  <c r="IQ111" i="42" s="1"/>
  <c r="IP159" i="42"/>
  <c r="IQ159" i="42" s="1"/>
  <c r="IP136" i="42"/>
  <c r="IQ136" i="42" s="1"/>
  <c r="HR148" i="42"/>
  <c r="HS148" i="42" s="1"/>
  <c r="HR144" i="42"/>
  <c r="HS144" i="42" s="1"/>
  <c r="HR105" i="42"/>
  <c r="HS105" i="42" s="1"/>
  <c r="HR118" i="42"/>
  <c r="HS118" i="42" s="1"/>
  <c r="HR61" i="42"/>
  <c r="HS61" i="42" s="1"/>
  <c r="HR139" i="42"/>
  <c r="HS139" i="42" s="1"/>
  <c r="HR147" i="42"/>
  <c r="HS147" i="42" s="1"/>
  <c r="HR97" i="42"/>
  <c r="HS97" i="42" s="1"/>
  <c r="HR83" i="42"/>
  <c r="HS83" i="42" s="1"/>
  <c r="HR156" i="42"/>
  <c r="HS156" i="42" s="1"/>
  <c r="HR146" i="42"/>
  <c r="HS146" i="42" s="1"/>
  <c r="HR161" i="42"/>
  <c r="HS161" i="42" s="1"/>
  <c r="HR81" i="42"/>
  <c r="HS81" i="42" s="1"/>
  <c r="HR113" i="42"/>
  <c r="HS113" i="42" s="1"/>
  <c r="AS75" i="42"/>
  <c r="AS153" i="42"/>
  <c r="AS136" i="42"/>
  <c r="AT136" i="42" s="1"/>
  <c r="BP136" i="42" s="1"/>
  <c r="CL136" i="42" s="1"/>
  <c r="DJ136" i="42" s="1"/>
  <c r="EF136" i="42" s="1"/>
  <c r="FB136" i="42" s="1"/>
  <c r="FX136" i="42" s="1"/>
  <c r="AS145" i="42"/>
  <c r="AT145" i="42" s="1"/>
  <c r="BP145" i="42" s="1"/>
  <c r="CL145" i="42" s="1"/>
  <c r="DJ145" i="42" s="1"/>
  <c r="EF145" i="42" s="1"/>
  <c r="FB145" i="42" s="1"/>
  <c r="FX145" i="42" s="1"/>
  <c r="AS74" i="42"/>
  <c r="AT74" i="42" s="1"/>
  <c r="BP74" i="42" s="1"/>
  <c r="CL74" i="42" s="1"/>
  <c r="DJ74" i="42" s="1"/>
  <c r="EF74" i="42" s="1"/>
  <c r="FB74" i="42" s="1"/>
  <c r="FX74" i="42" s="1"/>
  <c r="AS89" i="42"/>
  <c r="AT89" i="42" s="1"/>
  <c r="BP89" i="42" s="1"/>
  <c r="CL89" i="42" s="1"/>
  <c r="DJ89" i="42" s="1"/>
  <c r="EF89" i="42" s="1"/>
  <c r="FB89" i="42" s="1"/>
  <c r="FX89" i="42" s="1"/>
  <c r="AS61" i="42"/>
  <c r="AS50" i="42"/>
  <c r="AT50" i="42" s="1"/>
  <c r="BP50" i="42" s="1"/>
  <c r="CL50" i="42" s="1"/>
  <c r="DJ50" i="42" s="1"/>
  <c r="EF50" i="42" s="1"/>
  <c r="FB50" i="42" s="1"/>
  <c r="FX50" i="42" s="1"/>
  <c r="AS104" i="42"/>
  <c r="AT104" i="42" s="1"/>
  <c r="BP104" i="42" s="1"/>
  <c r="CL104" i="42" s="1"/>
  <c r="DJ104" i="42" s="1"/>
  <c r="EF104" i="42" s="1"/>
  <c r="FB104" i="42" s="1"/>
  <c r="FX104" i="42" s="1"/>
  <c r="AS65" i="42"/>
  <c r="AT65" i="42" s="1"/>
  <c r="BP65" i="42" s="1"/>
  <c r="CL65" i="42" s="1"/>
  <c r="DJ65" i="42" s="1"/>
  <c r="EF65" i="42" s="1"/>
  <c r="FB65" i="42" s="1"/>
  <c r="FX65" i="42" s="1"/>
  <c r="AS107" i="42"/>
  <c r="AT107" i="42" s="1"/>
  <c r="BP107" i="42" s="1"/>
  <c r="CL107" i="42" s="1"/>
  <c r="DJ107" i="42" s="1"/>
  <c r="EF107" i="42" s="1"/>
  <c r="FB107" i="42" s="1"/>
  <c r="FX107" i="42" s="1"/>
  <c r="AS54" i="42"/>
  <c r="AT54" i="42" s="1"/>
  <c r="BP54" i="42" s="1"/>
  <c r="CL54" i="42" s="1"/>
  <c r="DJ54" i="42" s="1"/>
  <c r="EF54" i="42" s="1"/>
  <c r="FB54" i="42" s="1"/>
  <c r="FX54" i="42" s="1"/>
  <c r="AS90" i="42"/>
  <c r="AT90" i="42" s="1"/>
  <c r="BP90" i="42" s="1"/>
  <c r="CL90" i="42" s="1"/>
  <c r="DJ90" i="42" s="1"/>
  <c r="EF90" i="42" s="1"/>
  <c r="FB90" i="42" s="1"/>
  <c r="FX90" i="42" s="1"/>
  <c r="IP71" i="42"/>
  <c r="IQ71" i="42" s="1"/>
  <c r="IP155" i="42"/>
  <c r="IQ155" i="42" s="1"/>
  <c r="IP164" i="42"/>
  <c r="IQ164" i="42" s="1"/>
  <c r="IP95" i="42"/>
  <c r="IQ95" i="42" s="1"/>
  <c r="IP56" i="42"/>
  <c r="IQ56" i="42" s="1"/>
  <c r="IP150" i="42"/>
  <c r="IQ150" i="42" s="1"/>
  <c r="IP119" i="42"/>
  <c r="IQ119" i="42" s="1"/>
  <c r="IP153" i="42"/>
  <c r="IQ153" i="42" s="1"/>
  <c r="IP105" i="42"/>
  <c r="IQ105" i="42" s="1"/>
  <c r="IP157" i="42"/>
  <c r="IQ157" i="42" s="1"/>
  <c r="IP73" i="42"/>
  <c r="IQ73" i="42" s="1"/>
  <c r="IP90" i="42"/>
  <c r="IQ90" i="42" s="1"/>
  <c r="IP60" i="42"/>
  <c r="IQ60" i="42" s="1"/>
  <c r="IP158" i="42"/>
  <c r="IQ158" i="42" s="1"/>
  <c r="HR138" i="42"/>
  <c r="HS138" i="42" s="1"/>
  <c r="HR65" i="42"/>
  <c r="HS65" i="42" s="1"/>
  <c r="HR89" i="42"/>
  <c r="HS89" i="42" s="1"/>
  <c r="HR134" i="42"/>
  <c r="HS134" i="42" s="1"/>
  <c r="HR84" i="42"/>
  <c r="HS84" i="42" s="1"/>
  <c r="HR75" i="42"/>
  <c r="HS75" i="42" s="1"/>
  <c r="HR112" i="42"/>
  <c r="HS112" i="42" s="1"/>
  <c r="HR62" i="42"/>
  <c r="HS62" i="42" s="1"/>
  <c r="HR92" i="42"/>
  <c r="HS92" i="42" s="1"/>
  <c r="HR151" i="42"/>
  <c r="HS151" i="42" s="1"/>
  <c r="HR102" i="42"/>
  <c r="HS102" i="42" s="1"/>
  <c r="HR51" i="42"/>
  <c r="HS51" i="42" s="1"/>
  <c r="HR88" i="42"/>
  <c r="HS88" i="42" s="1"/>
  <c r="HR95" i="42"/>
  <c r="HS95" i="42" s="1"/>
  <c r="HR71" i="42"/>
  <c r="HS71" i="42" s="1"/>
  <c r="AT109" i="42"/>
  <c r="BP109" i="42" s="1"/>
  <c r="CL109" i="42" s="1"/>
  <c r="DJ109" i="42" s="1"/>
  <c r="EF109" i="42" s="1"/>
  <c r="FB109" i="42" s="1"/>
  <c r="FX109" i="42" s="1"/>
  <c r="AS117" i="42"/>
  <c r="AT117" i="42" s="1"/>
  <c r="BP117" i="42" s="1"/>
  <c r="CL117" i="42" s="1"/>
  <c r="DJ117" i="42" s="1"/>
  <c r="EF117" i="42" s="1"/>
  <c r="FB117" i="42" s="1"/>
  <c r="FX117" i="42" s="1"/>
  <c r="AS133" i="42"/>
  <c r="AS58" i="42"/>
  <c r="AT58" i="42" s="1"/>
  <c r="BP58" i="42" s="1"/>
  <c r="CL58" i="42" s="1"/>
  <c r="DJ58" i="42" s="1"/>
  <c r="EF58" i="42" s="1"/>
  <c r="FB58" i="42" s="1"/>
  <c r="FX58" i="42" s="1"/>
  <c r="AS144" i="42"/>
  <c r="AT144" i="42" s="1"/>
  <c r="BP144" i="42" s="1"/>
  <c r="CL144" i="42" s="1"/>
  <c r="DJ144" i="42" s="1"/>
  <c r="EF144" i="42" s="1"/>
  <c r="FB144" i="42" s="1"/>
  <c r="FX144" i="42" s="1"/>
  <c r="AS86" i="42"/>
  <c r="AS147" i="42"/>
  <c r="AS108" i="42"/>
  <c r="AT108" i="42" s="1"/>
  <c r="BP108" i="42" s="1"/>
  <c r="CL108" i="42" s="1"/>
  <c r="DJ108" i="42" s="1"/>
  <c r="EF108" i="42" s="1"/>
  <c r="FB108" i="42" s="1"/>
  <c r="FX108" i="42" s="1"/>
  <c r="AS73" i="42"/>
  <c r="AT73" i="42" s="1"/>
  <c r="BP73" i="42" s="1"/>
  <c r="CL73" i="42" s="1"/>
  <c r="DJ73" i="42" s="1"/>
  <c r="EF73" i="42" s="1"/>
  <c r="FB73" i="42" s="1"/>
  <c r="FX73" i="42" s="1"/>
  <c r="AS80" i="42"/>
  <c r="AT80" i="42" s="1"/>
  <c r="BP80" i="42" s="1"/>
  <c r="CL80" i="42" s="1"/>
  <c r="DJ80" i="42" s="1"/>
  <c r="EF80" i="42" s="1"/>
  <c r="FB80" i="42" s="1"/>
  <c r="FX80" i="42" s="1"/>
  <c r="GR166" i="42"/>
  <c r="GD11" i="42"/>
  <c r="IP135" i="42"/>
  <c r="IQ135" i="42" s="1"/>
  <c r="IP50" i="42"/>
  <c r="IQ50" i="42" s="1"/>
  <c r="IP91" i="42"/>
  <c r="IQ91" i="42" s="1"/>
  <c r="IP116" i="42"/>
  <c r="IQ116" i="42" s="1"/>
  <c r="IP131" i="42"/>
  <c r="IQ131" i="42" s="1"/>
  <c r="IP99" i="42"/>
  <c r="IQ99" i="42" s="1"/>
  <c r="IP156" i="42"/>
  <c r="IQ156" i="42" s="1"/>
  <c r="IP134" i="42"/>
  <c r="IQ134" i="42" s="1"/>
  <c r="IP110" i="42"/>
  <c r="IQ110" i="42" s="1"/>
  <c r="IP66" i="42"/>
  <c r="IQ66" i="42" s="1"/>
  <c r="IP55" i="42"/>
  <c r="IQ55" i="42" s="1"/>
  <c r="IP106" i="42"/>
  <c r="IQ106" i="42" s="1"/>
  <c r="IP107" i="42"/>
  <c r="IQ107" i="42" s="1"/>
  <c r="IP83" i="42"/>
  <c r="IQ83" i="42" s="1"/>
  <c r="IP58" i="42"/>
  <c r="IQ58" i="42" s="1"/>
  <c r="HR132" i="42"/>
  <c r="HS132" i="42" s="1"/>
  <c r="HR91" i="42"/>
  <c r="HS91" i="42" s="1"/>
  <c r="HR99" i="42"/>
  <c r="HS99" i="42" s="1"/>
  <c r="HR128" i="42"/>
  <c r="HS128" i="42" s="1"/>
  <c r="HR163" i="42"/>
  <c r="HS163" i="42" s="1"/>
  <c r="HR150" i="42"/>
  <c r="HS150" i="42" s="1"/>
  <c r="HR79" i="42"/>
  <c r="HS79" i="42" s="1"/>
  <c r="HR58" i="42"/>
  <c r="HS58" i="42" s="1"/>
  <c r="HR96" i="42"/>
  <c r="HS96" i="42" s="1"/>
  <c r="HR94" i="42"/>
  <c r="HS94" i="42" s="1"/>
  <c r="HR111" i="42"/>
  <c r="HS111" i="42" s="1"/>
  <c r="HR120" i="42"/>
  <c r="HS120" i="42" s="1"/>
  <c r="HR152" i="42"/>
  <c r="HS152" i="42" s="1"/>
  <c r="HR73" i="42"/>
  <c r="HS73" i="42" s="1"/>
  <c r="HR130" i="42"/>
  <c r="HS130" i="42" s="1"/>
  <c r="AS72" i="42"/>
  <c r="AT72" i="42" s="1"/>
  <c r="BP72" i="42" s="1"/>
  <c r="CL72" i="42" s="1"/>
  <c r="DJ72" i="42" s="1"/>
  <c r="EF72" i="42" s="1"/>
  <c r="FB72" i="42" s="1"/>
  <c r="FX72" i="42" s="1"/>
  <c r="AS139" i="42"/>
  <c r="AT139" i="42" s="1"/>
  <c r="BP139" i="42" s="1"/>
  <c r="CL139" i="42" s="1"/>
  <c r="DJ139" i="42" s="1"/>
  <c r="EF139" i="42" s="1"/>
  <c r="FB139" i="42" s="1"/>
  <c r="FX139" i="42" s="1"/>
  <c r="AS85" i="42"/>
  <c r="AT85" i="42" s="1"/>
  <c r="BP85" i="42" s="1"/>
  <c r="CL85" i="42" s="1"/>
  <c r="DJ85" i="42" s="1"/>
  <c r="EF85" i="42" s="1"/>
  <c r="FB85" i="42" s="1"/>
  <c r="FX85" i="42" s="1"/>
  <c r="AS152" i="42"/>
  <c r="AT152" i="42" s="1"/>
  <c r="BP152" i="42" s="1"/>
  <c r="CL152" i="42" s="1"/>
  <c r="DJ152" i="42" s="1"/>
  <c r="EF152" i="42" s="1"/>
  <c r="FB152" i="42" s="1"/>
  <c r="FX152" i="42" s="1"/>
  <c r="AS96" i="42"/>
  <c r="AT96" i="42" s="1"/>
  <c r="BP96" i="42" s="1"/>
  <c r="CL96" i="42" s="1"/>
  <c r="DJ96" i="42" s="1"/>
  <c r="EF96" i="42" s="1"/>
  <c r="FB96" i="42" s="1"/>
  <c r="FX96" i="42" s="1"/>
  <c r="AS141" i="42"/>
  <c r="AT141" i="42" s="1"/>
  <c r="BP141" i="42" s="1"/>
  <c r="CL141" i="42" s="1"/>
  <c r="DJ141" i="42" s="1"/>
  <c r="EF141" i="42" s="1"/>
  <c r="FB141" i="42" s="1"/>
  <c r="FX141" i="42" s="1"/>
  <c r="AS68" i="42"/>
  <c r="AT68" i="42" s="1"/>
  <c r="BP68" i="42" s="1"/>
  <c r="CL68" i="42" s="1"/>
  <c r="DJ68" i="42" s="1"/>
  <c r="EF68" i="42" s="1"/>
  <c r="FB68" i="42" s="1"/>
  <c r="FX68" i="42" s="1"/>
  <c r="AS56" i="42"/>
  <c r="AT56" i="42" s="1"/>
  <c r="BP56" i="42" s="1"/>
  <c r="CL56" i="42" s="1"/>
  <c r="DJ56" i="42" s="1"/>
  <c r="EF56" i="42" s="1"/>
  <c r="FB56" i="42" s="1"/>
  <c r="FX56" i="42" s="1"/>
  <c r="AS122" i="42"/>
  <c r="AT122" i="42" s="1"/>
  <c r="BP122" i="42" s="1"/>
  <c r="CL122" i="42" s="1"/>
  <c r="DJ122" i="42" s="1"/>
  <c r="EF122" i="42" s="1"/>
  <c r="FB122" i="42" s="1"/>
  <c r="FX122" i="42" s="1"/>
  <c r="AS114" i="42"/>
  <c r="AT114" i="42" s="1"/>
  <c r="BP114" i="42" s="1"/>
  <c r="CL114" i="42" s="1"/>
  <c r="DJ114" i="42" s="1"/>
  <c r="EF114" i="42" s="1"/>
  <c r="FB114" i="42" s="1"/>
  <c r="FX114" i="42" s="1"/>
  <c r="IP76" i="42"/>
  <c r="IQ76" i="42" s="1"/>
  <c r="IN165" i="42"/>
  <c r="IO166" i="42" s="1"/>
  <c r="IO48" i="42"/>
  <c r="IP48" i="42" s="1"/>
  <c r="IP109" i="42"/>
  <c r="IQ109" i="42" s="1"/>
  <c r="IP101" i="42"/>
  <c r="IQ101" i="42" s="1"/>
  <c r="IP80" i="42"/>
  <c r="IQ80" i="42" s="1"/>
  <c r="IP63" i="42"/>
  <c r="IQ63" i="42" s="1"/>
  <c r="IP143" i="42"/>
  <c r="IQ143" i="42" s="1"/>
  <c r="IP138" i="42"/>
  <c r="IQ138" i="42" s="1"/>
  <c r="IP162" i="42"/>
  <c r="IQ162" i="42" s="1"/>
  <c r="IP128" i="42"/>
  <c r="IQ128" i="42" s="1"/>
  <c r="IP140" i="42"/>
  <c r="IQ140" i="42" s="1"/>
  <c r="IP147" i="42"/>
  <c r="IQ147" i="42" s="1"/>
  <c r="IP69" i="42"/>
  <c r="IQ69" i="42" s="1"/>
  <c r="IP139" i="42"/>
  <c r="IQ139" i="42" s="1"/>
  <c r="IP118" i="42"/>
  <c r="IQ118" i="42" s="1"/>
  <c r="AT75" i="42"/>
  <c r="BP75" i="42" s="1"/>
  <c r="CL75" i="42" s="1"/>
  <c r="DJ75" i="42" s="1"/>
  <c r="EF75" i="42" s="1"/>
  <c r="FB75" i="42" s="1"/>
  <c r="FX75" i="42" s="1"/>
  <c r="HR66" i="42"/>
  <c r="HS66" i="42" s="1"/>
  <c r="HR131" i="42"/>
  <c r="HS131" i="42" s="1"/>
  <c r="HR56" i="42"/>
  <c r="HS56" i="42" s="1"/>
  <c r="HR145" i="42"/>
  <c r="HS145" i="42" s="1"/>
  <c r="HR74" i="42"/>
  <c r="HS74" i="42" s="1"/>
  <c r="HR86" i="42"/>
  <c r="HS86" i="42" s="1"/>
  <c r="HR59" i="42"/>
  <c r="HS59" i="42" s="1"/>
  <c r="HR63" i="42"/>
  <c r="HS63" i="42" s="1"/>
  <c r="HR76" i="42"/>
  <c r="HS76" i="42" s="1"/>
  <c r="HR137" i="42"/>
  <c r="HS137" i="42" s="1"/>
  <c r="HR142" i="42"/>
  <c r="HS142" i="42" s="1"/>
  <c r="HR164" i="42"/>
  <c r="HS164" i="42" s="1"/>
  <c r="HR100" i="42"/>
  <c r="HS100" i="42" s="1"/>
  <c r="HR104" i="42"/>
  <c r="HS104" i="42" s="1"/>
  <c r="HR153" i="42"/>
  <c r="HS153" i="42" s="1"/>
  <c r="AT153" i="42"/>
  <c r="BP153" i="42" s="1"/>
  <c r="CL153" i="42" s="1"/>
  <c r="DJ153" i="42" s="1"/>
  <c r="EF153" i="42" s="1"/>
  <c r="FB153" i="42" s="1"/>
  <c r="FX153" i="42" s="1"/>
  <c r="AS125" i="42"/>
  <c r="AT125" i="42" s="1"/>
  <c r="BP125" i="42" s="1"/>
  <c r="CL125" i="42" s="1"/>
  <c r="DJ125" i="42" s="1"/>
  <c r="EF125" i="42" s="1"/>
  <c r="FB125" i="42" s="1"/>
  <c r="FX125" i="42" s="1"/>
  <c r="BN165" i="42"/>
  <c r="BO166" i="42" s="1"/>
  <c r="BO48" i="42"/>
  <c r="BO165" i="42" s="1"/>
  <c r="AS135" i="42"/>
  <c r="AT135" i="42" s="1"/>
  <c r="BP135" i="42" s="1"/>
  <c r="CL135" i="42" s="1"/>
  <c r="DJ135" i="42" s="1"/>
  <c r="EF135" i="42" s="1"/>
  <c r="FB135" i="42" s="1"/>
  <c r="FX135" i="42" s="1"/>
  <c r="AS115" i="42"/>
  <c r="AT115" i="42" s="1"/>
  <c r="BP115" i="42" s="1"/>
  <c r="CL115" i="42" s="1"/>
  <c r="DJ115" i="42" s="1"/>
  <c r="EF115" i="42" s="1"/>
  <c r="FB115" i="42" s="1"/>
  <c r="FX115" i="42" s="1"/>
  <c r="AS112" i="42"/>
  <c r="AT112" i="42" s="1"/>
  <c r="BP112" i="42" s="1"/>
  <c r="CL112" i="42" s="1"/>
  <c r="DJ112" i="42" s="1"/>
  <c r="EF112" i="42" s="1"/>
  <c r="FB112" i="42" s="1"/>
  <c r="FX112" i="42" s="1"/>
  <c r="AS118" i="42"/>
  <c r="AT118" i="42" s="1"/>
  <c r="BP118" i="42" s="1"/>
  <c r="CL118" i="42" s="1"/>
  <c r="DJ118" i="42" s="1"/>
  <c r="EF118" i="42" s="1"/>
  <c r="FB118" i="42" s="1"/>
  <c r="FX118" i="42" s="1"/>
  <c r="AS63" i="42"/>
  <c r="AT63" i="42" s="1"/>
  <c r="BP63" i="42" s="1"/>
  <c r="CL63" i="42" s="1"/>
  <c r="DJ63" i="42" s="1"/>
  <c r="EF63" i="42" s="1"/>
  <c r="FB63" i="42" s="1"/>
  <c r="FX63" i="42" s="1"/>
  <c r="AS129" i="42"/>
  <c r="AT129" i="42" s="1"/>
  <c r="BP129" i="42" s="1"/>
  <c r="CL129" i="42" s="1"/>
  <c r="DJ129" i="42" s="1"/>
  <c r="EF129" i="42" s="1"/>
  <c r="FB129" i="42" s="1"/>
  <c r="FX129" i="42" s="1"/>
  <c r="AS121" i="42"/>
  <c r="AT121" i="42" s="1"/>
  <c r="BP121" i="42" s="1"/>
  <c r="CL121" i="42" s="1"/>
  <c r="DJ121" i="42" s="1"/>
  <c r="EF121" i="42" s="1"/>
  <c r="FB121" i="42" s="1"/>
  <c r="FX121" i="42" s="1"/>
  <c r="AS49" i="42"/>
  <c r="AT49" i="42" s="1"/>
  <c r="BP49" i="42" s="1"/>
  <c r="CL49" i="42" s="1"/>
  <c r="DJ49" i="42" s="1"/>
  <c r="EF49" i="42" s="1"/>
  <c r="FB49" i="42" s="1"/>
  <c r="FX49" i="42" s="1"/>
  <c r="AS71" i="42"/>
  <c r="AT71" i="42" s="1"/>
  <c r="BP71" i="42" s="1"/>
  <c r="CL71" i="42" s="1"/>
  <c r="DJ71" i="42" s="1"/>
  <c r="EF71" i="42" s="1"/>
  <c r="FB71" i="42" s="1"/>
  <c r="FX71" i="42" s="1"/>
  <c r="AS98" i="42"/>
  <c r="AT98" i="42" s="1"/>
  <c r="BP98" i="42" s="1"/>
  <c r="CL98" i="42" s="1"/>
  <c r="DJ98" i="42" s="1"/>
  <c r="EF98" i="42" s="1"/>
  <c r="FB98" i="42" s="1"/>
  <c r="FX98" i="42" s="1"/>
  <c r="AS55" i="42"/>
  <c r="AT55" i="42" s="1"/>
  <c r="BP55" i="42" s="1"/>
  <c r="CL55" i="42" s="1"/>
  <c r="DJ55" i="42" s="1"/>
  <c r="EF55" i="42" s="1"/>
  <c r="FB55" i="42" s="1"/>
  <c r="FX55" i="42" s="1"/>
  <c r="AS77" i="42"/>
  <c r="AT77" i="42" s="1"/>
  <c r="BP77" i="42" s="1"/>
  <c r="CL77" i="42" s="1"/>
  <c r="DJ77" i="42" s="1"/>
  <c r="EF77" i="42" s="1"/>
  <c r="FB77" i="42" s="1"/>
  <c r="FX77" i="42" s="1"/>
  <c r="AS137" i="42"/>
  <c r="AT137" i="42" s="1"/>
  <c r="BP137" i="42" s="1"/>
  <c r="CL137" i="42" s="1"/>
  <c r="DJ137" i="42" s="1"/>
  <c r="EF137" i="42" s="1"/>
  <c r="FB137" i="42" s="1"/>
  <c r="FX137" i="42" s="1"/>
  <c r="AT151" i="42"/>
  <c r="BP151" i="42" s="1"/>
  <c r="CL151" i="42" s="1"/>
  <c r="DJ151" i="42" s="1"/>
  <c r="EF151" i="42" s="1"/>
  <c r="FB151" i="42" s="1"/>
  <c r="FX151" i="42" s="1"/>
  <c r="AT97" i="42"/>
  <c r="BP97" i="42" s="1"/>
  <c r="CL97" i="42" s="1"/>
  <c r="DJ97" i="42" s="1"/>
  <c r="EF97" i="42" s="1"/>
  <c r="FB97" i="42" s="1"/>
  <c r="FX97" i="42" s="1"/>
  <c r="AT83" i="42"/>
  <c r="BP83" i="42" s="1"/>
  <c r="CL83" i="42" s="1"/>
  <c r="DJ83" i="42" s="1"/>
  <c r="EF83" i="42" s="1"/>
  <c r="FB83" i="42" s="1"/>
  <c r="FX83" i="42" s="1"/>
  <c r="IP121" i="42"/>
  <c r="IQ121" i="42" s="1"/>
  <c r="IP57" i="42"/>
  <c r="IQ57" i="42" s="1"/>
  <c r="IP75" i="42"/>
  <c r="IQ75" i="42" s="1"/>
  <c r="IP97" i="42"/>
  <c r="IQ97" i="42" s="1"/>
  <c r="IP92" i="42"/>
  <c r="IQ92" i="42" s="1"/>
  <c r="IP127" i="42"/>
  <c r="IQ127" i="42" s="1"/>
  <c r="IP122" i="42"/>
  <c r="IQ122" i="42" s="1"/>
  <c r="IP59" i="42"/>
  <c r="IQ59" i="42" s="1"/>
  <c r="IP51" i="42"/>
  <c r="IQ51" i="42" s="1"/>
  <c r="IP72" i="42"/>
  <c r="IQ72" i="42" s="1"/>
  <c r="IP84" i="42"/>
  <c r="IQ84" i="42" s="1"/>
  <c r="IP126" i="42"/>
  <c r="IQ126" i="42" s="1"/>
  <c r="IP89" i="42"/>
  <c r="IQ89" i="42" s="1"/>
  <c r="IP88" i="42"/>
  <c r="IQ88" i="42" s="1"/>
  <c r="IP149" i="42"/>
  <c r="IQ149" i="42" s="1"/>
  <c r="HR85" i="42"/>
  <c r="HS85" i="42" s="1"/>
  <c r="HR64" i="42"/>
  <c r="HS64" i="42" s="1"/>
  <c r="HR52" i="42"/>
  <c r="HS52" i="42" s="1"/>
  <c r="HR109" i="42"/>
  <c r="HS109" i="42" s="1"/>
  <c r="HR77" i="42"/>
  <c r="HS77" i="42" s="1"/>
  <c r="HR129" i="42"/>
  <c r="HS129" i="42" s="1"/>
  <c r="HR158" i="42"/>
  <c r="HS158" i="42" s="1"/>
  <c r="HR98" i="42"/>
  <c r="HS98" i="42" s="1"/>
  <c r="HR115" i="42"/>
  <c r="HS115" i="42" s="1"/>
  <c r="HR140" i="42"/>
  <c r="HS140" i="42" s="1"/>
  <c r="HR110" i="42"/>
  <c r="HS110" i="42" s="1"/>
  <c r="HR157" i="42"/>
  <c r="HS157" i="42" s="1"/>
  <c r="HR54" i="42"/>
  <c r="HS54" i="42" s="1"/>
  <c r="HR123" i="42"/>
  <c r="HS123" i="42" s="1"/>
  <c r="HR154" i="42"/>
  <c r="HS154" i="42" s="1"/>
  <c r="T165" i="42"/>
  <c r="U166" i="42" s="1"/>
  <c r="U48" i="42"/>
  <c r="AT133" i="42"/>
  <c r="BP133" i="42" s="1"/>
  <c r="CL133" i="42" s="1"/>
  <c r="DJ133" i="42" s="1"/>
  <c r="EF133" i="42" s="1"/>
  <c r="FB133" i="42" s="1"/>
  <c r="FX133" i="42" s="1"/>
  <c r="AT61" i="42"/>
  <c r="BP61" i="42" s="1"/>
  <c r="CL61" i="42" s="1"/>
  <c r="DJ61" i="42" s="1"/>
  <c r="EF61" i="42" s="1"/>
  <c r="FB61" i="42" s="1"/>
  <c r="FX61" i="42" s="1"/>
  <c r="AS140" i="42"/>
  <c r="AT140" i="42" s="1"/>
  <c r="BP140" i="42" s="1"/>
  <c r="CL140" i="42" s="1"/>
  <c r="DJ140" i="42" s="1"/>
  <c r="EF140" i="42" s="1"/>
  <c r="FB140" i="42" s="1"/>
  <c r="FX140" i="42" s="1"/>
  <c r="AS91" i="42"/>
  <c r="AT91" i="42" s="1"/>
  <c r="BP91" i="42" s="1"/>
  <c r="CL91" i="42" s="1"/>
  <c r="DJ91" i="42" s="1"/>
  <c r="EF91" i="42" s="1"/>
  <c r="FB91" i="42" s="1"/>
  <c r="FX91" i="42" s="1"/>
  <c r="AS113" i="42"/>
  <c r="AT113" i="42" s="1"/>
  <c r="BP113" i="42" s="1"/>
  <c r="CL113" i="42" s="1"/>
  <c r="DJ113" i="42" s="1"/>
  <c r="EF113" i="42" s="1"/>
  <c r="FB113" i="42" s="1"/>
  <c r="FX113" i="42" s="1"/>
  <c r="AO165" i="42"/>
  <c r="AP166" i="42" s="1"/>
  <c r="AP48" i="42"/>
  <c r="AS76" i="42"/>
  <c r="AT76" i="42" s="1"/>
  <c r="BP76" i="42" s="1"/>
  <c r="CL76" i="42" s="1"/>
  <c r="DJ76" i="42" s="1"/>
  <c r="EF76" i="42" s="1"/>
  <c r="FB76" i="42" s="1"/>
  <c r="FX76" i="42" s="1"/>
  <c r="AS51" i="42"/>
  <c r="AT51" i="42" s="1"/>
  <c r="BP51" i="42" s="1"/>
  <c r="CL51" i="42" s="1"/>
  <c r="DJ51" i="42" s="1"/>
  <c r="EF51" i="42" s="1"/>
  <c r="FB51" i="42" s="1"/>
  <c r="FX51" i="42" s="1"/>
  <c r="AS146" i="42"/>
  <c r="AT146" i="42" s="1"/>
  <c r="BP146" i="42" s="1"/>
  <c r="CL146" i="42" s="1"/>
  <c r="DJ146" i="42" s="1"/>
  <c r="EF146" i="42" s="1"/>
  <c r="FB146" i="42" s="1"/>
  <c r="FX146" i="42" s="1"/>
  <c r="AS105" i="42"/>
  <c r="AT105" i="42" s="1"/>
  <c r="BP105" i="42" s="1"/>
  <c r="CL105" i="42" s="1"/>
  <c r="DJ105" i="42" s="1"/>
  <c r="EF105" i="42" s="1"/>
  <c r="FB105" i="42" s="1"/>
  <c r="FX105" i="42" s="1"/>
  <c r="AS148" i="42"/>
  <c r="AT148" i="42" s="1"/>
  <c r="BP148" i="42" s="1"/>
  <c r="CL148" i="42" s="1"/>
  <c r="DJ148" i="42" s="1"/>
  <c r="EF148" i="42" s="1"/>
  <c r="FB148" i="42" s="1"/>
  <c r="FX148" i="42" s="1"/>
  <c r="AS116" i="42"/>
  <c r="AT116" i="42" s="1"/>
  <c r="BP116" i="42" s="1"/>
  <c r="CL116" i="42" s="1"/>
  <c r="DJ116" i="42" s="1"/>
  <c r="EF116" i="42" s="1"/>
  <c r="FB116" i="42" s="1"/>
  <c r="FX116" i="42" s="1"/>
  <c r="AS102" i="42"/>
  <c r="AT102" i="42" s="1"/>
  <c r="BP102" i="42" s="1"/>
  <c r="CL102" i="42" s="1"/>
  <c r="DJ102" i="42" s="1"/>
  <c r="EF102" i="42" s="1"/>
  <c r="FB102" i="42" s="1"/>
  <c r="FX102" i="42" s="1"/>
  <c r="AS94" i="42"/>
  <c r="AT94" i="42" s="1"/>
  <c r="BP94" i="42" s="1"/>
  <c r="CL94" i="42" s="1"/>
  <c r="DJ94" i="42" s="1"/>
  <c r="EF94" i="42" s="1"/>
  <c r="FB94" i="42" s="1"/>
  <c r="FX94" i="42" s="1"/>
  <c r="AT95" i="42"/>
  <c r="BP95" i="42" s="1"/>
  <c r="CL95" i="42" s="1"/>
  <c r="DJ95" i="42" s="1"/>
  <c r="EF95" i="42" s="1"/>
  <c r="FB95" i="42" s="1"/>
  <c r="FX95" i="42" s="1"/>
  <c r="IP137" i="42"/>
  <c r="IQ137" i="42" s="1"/>
  <c r="IP85" i="42"/>
  <c r="IQ85" i="42" s="1"/>
  <c r="IP102" i="42"/>
  <c r="IQ102" i="42" s="1"/>
  <c r="IP93" i="42"/>
  <c r="IQ93" i="42" s="1"/>
  <c r="IP132" i="42"/>
  <c r="IQ132" i="42" s="1"/>
  <c r="IP104" i="42"/>
  <c r="IQ104" i="42" s="1"/>
  <c r="IP94" i="42"/>
  <c r="IQ94" i="42" s="1"/>
  <c r="IP81" i="42"/>
  <c r="IQ81" i="42" s="1"/>
  <c r="IP151" i="42"/>
  <c r="IQ151" i="42" s="1"/>
  <c r="IP115" i="42"/>
  <c r="IQ115" i="42" s="1"/>
  <c r="IP124" i="42"/>
  <c r="IQ124" i="42" s="1"/>
  <c r="IP82" i="42"/>
  <c r="IQ82" i="42" s="1"/>
  <c r="IP148" i="42"/>
  <c r="IQ148" i="42" s="1"/>
  <c r="IP146" i="42"/>
  <c r="IQ146" i="42" s="1"/>
  <c r="IP61" i="42"/>
  <c r="IQ61" i="42" s="1"/>
  <c r="HR116" i="42"/>
  <c r="HS116" i="42" s="1"/>
  <c r="HR72" i="42"/>
  <c r="HS72" i="42" s="1"/>
  <c r="HR101" i="42"/>
  <c r="HS101" i="42" s="1"/>
  <c r="HR127" i="42"/>
  <c r="HS127" i="42" s="1"/>
  <c r="HR57" i="42"/>
  <c r="HS57" i="42" s="1"/>
  <c r="HP165" i="42"/>
  <c r="HQ48" i="42"/>
  <c r="HR68" i="42"/>
  <c r="HS68" i="42" s="1"/>
  <c r="HR90" i="42"/>
  <c r="HS90" i="42" s="1"/>
  <c r="HR125" i="42"/>
  <c r="HS125" i="42" s="1"/>
  <c r="HR121" i="42"/>
  <c r="HS121" i="42" s="1"/>
  <c r="HR133" i="42"/>
  <c r="HS133" i="42" s="1"/>
  <c r="HR143" i="42"/>
  <c r="HS143" i="42" s="1"/>
  <c r="HR53" i="42"/>
  <c r="HS53" i="42" s="1"/>
  <c r="HR49" i="42"/>
  <c r="HS49" i="42" s="1"/>
  <c r="HR162" i="42"/>
  <c r="HS162" i="42" s="1"/>
  <c r="AR165" i="42"/>
  <c r="AQ166" i="42" s="1"/>
  <c r="AT86" i="42"/>
  <c r="BP86" i="42" s="1"/>
  <c r="CL86" i="42" s="1"/>
  <c r="DJ86" i="42" s="1"/>
  <c r="EF86" i="42" s="1"/>
  <c r="FB86" i="42" s="1"/>
  <c r="FX86" i="42" s="1"/>
  <c r="AS123" i="42"/>
  <c r="AT123" i="42" s="1"/>
  <c r="BP123" i="42" s="1"/>
  <c r="CL123" i="42" s="1"/>
  <c r="DJ123" i="42" s="1"/>
  <c r="EF123" i="42" s="1"/>
  <c r="FB123" i="42" s="1"/>
  <c r="FX123" i="42" s="1"/>
  <c r="AS53" i="42"/>
  <c r="AT53" i="42" s="1"/>
  <c r="BP53" i="42" s="1"/>
  <c r="CL53" i="42" s="1"/>
  <c r="DJ53" i="42" s="1"/>
  <c r="EF53" i="42" s="1"/>
  <c r="FB53" i="42" s="1"/>
  <c r="FX53" i="42" s="1"/>
  <c r="AS131" i="42"/>
  <c r="AT131" i="42" s="1"/>
  <c r="BP131" i="42" s="1"/>
  <c r="CL131" i="42" s="1"/>
  <c r="DJ131" i="42" s="1"/>
  <c r="EF131" i="42" s="1"/>
  <c r="FB131" i="42" s="1"/>
  <c r="FX131" i="42" s="1"/>
  <c r="AS101" i="42"/>
  <c r="AT101" i="42" s="1"/>
  <c r="BP101" i="42" s="1"/>
  <c r="CL101" i="42" s="1"/>
  <c r="DJ101" i="42" s="1"/>
  <c r="EF101" i="42" s="1"/>
  <c r="FB101" i="42" s="1"/>
  <c r="FX101" i="42" s="1"/>
  <c r="AS142" i="42"/>
  <c r="AT142" i="42" s="1"/>
  <c r="BP142" i="42" s="1"/>
  <c r="CL142" i="42" s="1"/>
  <c r="DJ142" i="42" s="1"/>
  <c r="EF142" i="42" s="1"/>
  <c r="FB142" i="42" s="1"/>
  <c r="FX142" i="42" s="1"/>
  <c r="AS62" i="42"/>
  <c r="AT62" i="42" s="1"/>
  <c r="BP62" i="42" s="1"/>
  <c r="CL62" i="42" s="1"/>
  <c r="DJ62" i="42" s="1"/>
  <c r="EF62" i="42" s="1"/>
  <c r="FB62" i="42" s="1"/>
  <c r="FX62" i="42" s="1"/>
  <c r="AS59" i="42"/>
  <c r="AT59" i="42" s="1"/>
  <c r="BP59" i="42" s="1"/>
  <c r="CL59" i="42" s="1"/>
  <c r="DJ59" i="42" s="1"/>
  <c r="EF59" i="42" s="1"/>
  <c r="FB59" i="42" s="1"/>
  <c r="FX59" i="42" s="1"/>
  <c r="AS100" i="42"/>
  <c r="AT100" i="42" s="1"/>
  <c r="BP100" i="42" s="1"/>
  <c r="CL100" i="42" s="1"/>
  <c r="DJ100" i="42" s="1"/>
  <c r="EF100" i="42" s="1"/>
  <c r="FB100" i="42" s="1"/>
  <c r="FX100" i="42" s="1"/>
  <c r="AS67" i="42"/>
  <c r="AT67" i="42" s="1"/>
  <c r="BP67" i="42" s="1"/>
  <c r="CL67" i="42" s="1"/>
  <c r="DJ67" i="42" s="1"/>
  <c r="EF67" i="42" s="1"/>
  <c r="FB67" i="42" s="1"/>
  <c r="FX67" i="42" s="1"/>
  <c r="AS127" i="42"/>
  <c r="AT127" i="42" s="1"/>
  <c r="BP127" i="42" s="1"/>
  <c r="CL127" i="42" s="1"/>
  <c r="DJ127" i="42" s="1"/>
  <c r="EF127" i="42" s="1"/>
  <c r="FB127" i="42" s="1"/>
  <c r="FX127" i="42" s="1"/>
  <c r="AS103" i="42"/>
  <c r="AT103" i="42" s="1"/>
  <c r="BP103" i="42" s="1"/>
  <c r="CL103" i="42" s="1"/>
  <c r="DJ103" i="42" s="1"/>
  <c r="EF103" i="42" s="1"/>
  <c r="FB103" i="42" s="1"/>
  <c r="FX103" i="42" s="1"/>
  <c r="AS88" i="42"/>
  <c r="AT88" i="42" s="1"/>
  <c r="BP88" i="42" s="1"/>
  <c r="CL88" i="42" s="1"/>
  <c r="DJ88" i="42" s="1"/>
  <c r="EF88" i="42" s="1"/>
  <c r="FB88" i="42" s="1"/>
  <c r="FX88" i="42" s="1"/>
  <c r="AS120" i="42"/>
  <c r="AT120" i="42" s="1"/>
  <c r="BP120" i="42" s="1"/>
  <c r="CL120" i="42" s="1"/>
  <c r="DJ120" i="42" s="1"/>
  <c r="EF120" i="42" s="1"/>
  <c r="FB120" i="42" s="1"/>
  <c r="FX120" i="42" s="1"/>
  <c r="AS111" i="42"/>
  <c r="AT111" i="42" s="1"/>
  <c r="BP111" i="42" s="1"/>
  <c r="CL111" i="42" s="1"/>
  <c r="DJ111" i="42" s="1"/>
  <c r="EF111" i="42" s="1"/>
  <c r="FB111" i="42" s="1"/>
  <c r="FX111" i="42" s="1"/>
  <c r="AS126" i="42"/>
  <c r="AT126" i="42" s="1"/>
  <c r="BP126" i="42" s="1"/>
  <c r="CL126" i="42" s="1"/>
  <c r="DJ126" i="42" s="1"/>
  <c r="EF126" i="42" s="1"/>
  <c r="FB126" i="42" s="1"/>
  <c r="FX126" i="42" s="1"/>
  <c r="AT60" i="42"/>
  <c r="BP60" i="42" s="1"/>
  <c r="CL60" i="42" s="1"/>
  <c r="DJ60" i="42" s="1"/>
  <c r="EF60" i="42" s="1"/>
  <c r="FB60" i="42" s="1"/>
  <c r="FX60" i="42" s="1"/>
  <c r="AT119" i="42"/>
  <c r="BP119" i="42" s="1"/>
  <c r="CL119" i="42" s="1"/>
  <c r="DJ119" i="42" s="1"/>
  <c r="EF119" i="42" s="1"/>
  <c r="FB119" i="42" s="1"/>
  <c r="FX119" i="42" s="1"/>
  <c r="AT147" i="42"/>
  <c r="BP147" i="42" s="1"/>
  <c r="CL147" i="42" s="1"/>
  <c r="DJ147" i="42" s="1"/>
  <c r="EF147" i="42" s="1"/>
  <c r="FB147" i="42" s="1"/>
  <c r="FX147" i="42" s="1"/>
  <c r="IP49" i="42"/>
  <c r="IQ49" i="42" s="1"/>
  <c r="IP52" i="42"/>
  <c r="IQ52" i="42" s="1"/>
  <c r="IP152" i="42"/>
  <c r="IQ152" i="42" s="1"/>
  <c r="IP78" i="42"/>
  <c r="IQ78" i="42" s="1"/>
  <c r="IP87" i="42"/>
  <c r="IQ87" i="42" s="1"/>
  <c r="IP98" i="42"/>
  <c r="IQ98" i="42" s="1"/>
  <c r="IP103" i="42"/>
  <c r="IQ103" i="42" s="1"/>
  <c r="IP133" i="42"/>
  <c r="IQ133" i="42" s="1"/>
  <c r="IP54" i="42"/>
  <c r="IQ54" i="42" s="1"/>
  <c r="IP130" i="42"/>
  <c r="IQ130" i="42" s="1"/>
  <c r="IP70" i="42"/>
  <c r="IQ70" i="42" s="1"/>
  <c r="IP65" i="42"/>
  <c r="IQ65" i="42" s="1"/>
  <c r="IP117" i="42"/>
  <c r="IQ117" i="42" s="1"/>
  <c r="IP74" i="42"/>
  <c r="IQ74" i="42" s="1"/>
  <c r="IP120" i="42"/>
  <c r="IQ120" i="42" s="1"/>
  <c r="HR108" i="42"/>
  <c r="HS108" i="42" s="1"/>
  <c r="HR82" i="42"/>
  <c r="HS82" i="42" s="1"/>
  <c r="HR124" i="42"/>
  <c r="HS124" i="42" s="1"/>
  <c r="HR60" i="42"/>
  <c r="HS60" i="42" s="1"/>
  <c r="HR122" i="42"/>
  <c r="HS122" i="42" s="1"/>
  <c r="HR78" i="42"/>
  <c r="HS78" i="42" s="1"/>
  <c r="HR155" i="42"/>
  <c r="HS155" i="42" s="1"/>
  <c r="HR126" i="42"/>
  <c r="HS126" i="42" s="1"/>
  <c r="HR55" i="42"/>
  <c r="HS55" i="42" s="1"/>
  <c r="HR136" i="42"/>
  <c r="HS136" i="42" s="1"/>
  <c r="HR135" i="42"/>
  <c r="HS135" i="42" s="1"/>
  <c r="HR159" i="42"/>
  <c r="HS159" i="42" s="1"/>
  <c r="HR50" i="42"/>
  <c r="HS50" i="42" s="1"/>
  <c r="HR93" i="42"/>
  <c r="HS93" i="42" s="1"/>
  <c r="AT82" i="42"/>
  <c r="BP82" i="42" s="1"/>
  <c r="CL82" i="42" s="1"/>
  <c r="DJ82" i="42" s="1"/>
  <c r="EF82" i="42" s="1"/>
  <c r="FB82" i="42" s="1"/>
  <c r="FX82" i="42" s="1"/>
  <c r="AS124" i="42"/>
  <c r="AT124" i="42" s="1"/>
  <c r="BP124" i="42" s="1"/>
  <c r="CL124" i="42" s="1"/>
  <c r="DJ124" i="42" s="1"/>
  <c r="EF124" i="42" s="1"/>
  <c r="FB124" i="42" s="1"/>
  <c r="FX124" i="42" s="1"/>
  <c r="AS84" i="42"/>
  <c r="AT84" i="42" s="1"/>
  <c r="BP84" i="42" s="1"/>
  <c r="CL84" i="42" s="1"/>
  <c r="DJ84" i="42" s="1"/>
  <c r="EF84" i="42" s="1"/>
  <c r="FB84" i="42" s="1"/>
  <c r="FX84" i="42" s="1"/>
  <c r="AS69" i="42"/>
  <c r="AT69" i="42" s="1"/>
  <c r="BP69" i="42" s="1"/>
  <c r="CL69" i="42" s="1"/>
  <c r="DJ69" i="42" s="1"/>
  <c r="EF69" i="42" s="1"/>
  <c r="FB69" i="42" s="1"/>
  <c r="FX69" i="42" s="1"/>
  <c r="AS57" i="42"/>
  <c r="AT57" i="42" s="1"/>
  <c r="BP57" i="42" s="1"/>
  <c r="CL57" i="42" s="1"/>
  <c r="DJ57" i="42" s="1"/>
  <c r="EF57" i="42" s="1"/>
  <c r="FB57" i="42" s="1"/>
  <c r="FX57" i="42" s="1"/>
  <c r="AS64" i="42"/>
  <c r="AT64" i="42" s="1"/>
  <c r="BP64" i="42" s="1"/>
  <c r="CL64" i="42" s="1"/>
  <c r="DJ64" i="42" s="1"/>
  <c r="EF64" i="42" s="1"/>
  <c r="FB64" i="42" s="1"/>
  <c r="FX64" i="42" s="1"/>
  <c r="AS52" i="42"/>
  <c r="AT52" i="42" s="1"/>
  <c r="BP52" i="42" s="1"/>
  <c r="CL52" i="42" s="1"/>
  <c r="DJ52" i="42" s="1"/>
  <c r="EF52" i="42" s="1"/>
  <c r="FB52" i="42" s="1"/>
  <c r="FX52" i="42" s="1"/>
  <c r="AS81" i="42"/>
  <c r="AT81" i="42" s="1"/>
  <c r="BP81" i="42" s="1"/>
  <c r="CL81" i="42" s="1"/>
  <c r="DJ81" i="42" s="1"/>
  <c r="EF81" i="42" s="1"/>
  <c r="FB81" i="42" s="1"/>
  <c r="FX81" i="42" s="1"/>
  <c r="AS99" i="42"/>
  <c r="AT99" i="42" s="1"/>
  <c r="BP99" i="42" s="1"/>
  <c r="CL99" i="42" s="1"/>
  <c r="DJ99" i="42" s="1"/>
  <c r="EF99" i="42" s="1"/>
  <c r="FB99" i="42" s="1"/>
  <c r="FX99" i="42" s="1"/>
  <c r="AS78" i="42"/>
  <c r="AT78" i="42" s="1"/>
  <c r="BP78" i="42" s="1"/>
  <c r="CL78" i="42" s="1"/>
  <c r="DJ78" i="42" s="1"/>
  <c r="EF78" i="42" s="1"/>
  <c r="FB78" i="42" s="1"/>
  <c r="FX78" i="42" s="1"/>
  <c r="AT132" i="42"/>
  <c r="BP132" i="42" s="1"/>
  <c r="CL132" i="42" s="1"/>
  <c r="DJ132" i="42" s="1"/>
  <c r="EF132" i="42" s="1"/>
  <c r="FB132" i="42" s="1"/>
  <c r="FX132" i="42" s="1"/>
  <c r="JP92" i="42" l="1"/>
  <c r="JQ92" i="42" s="1"/>
  <c r="JP60" i="42"/>
  <c r="JQ60" i="42" s="1"/>
  <c r="JP83" i="42"/>
  <c r="JQ83" i="42" s="1"/>
  <c r="JP152" i="42"/>
  <c r="JQ152" i="42" s="1"/>
  <c r="JP70" i="42"/>
  <c r="JQ70" i="42" s="1"/>
  <c r="JP105" i="42"/>
  <c r="JQ105" i="42" s="1"/>
  <c r="JP57" i="42"/>
  <c r="JQ57" i="42" s="1"/>
  <c r="JP50" i="42"/>
  <c r="JQ50" i="42" s="1"/>
  <c r="JP118" i="42"/>
  <c r="JQ118" i="42" s="1"/>
  <c r="JP131" i="42"/>
  <c r="JQ131" i="42" s="1"/>
  <c r="JP72" i="42"/>
  <c r="JQ72" i="42" s="1"/>
  <c r="JP100" i="42"/>
  <c r="JQ100" i="42" s="1"/>
  <c r="JP49" i="42"/>
  <c r="JQ49" i="42" s="1"/>
  <c r="JP134" i="42"/>
  <c r="JQ134" i="42" s="1"/>
  <c r="JP164" i="42"/>
  <c r="JQ164" i="42" s="1"/>
  <c r="JP147" i="42"/>
  <c r="JQ147" i="42" s="1"/>
  <c r="JP158" i="42"/>
  <c r="JQ158" i="42" s="1"/>
  <c r="JP53" i="42"/>
  <c r="JP157" i="42"/>
  <c r="JQ157" i="42" s="1"/>
  <c r="JP51" i="42"/>
  <c r="JQ51" i="42" s="1"/>
  <c r="JP59" i="42"/>
  <c r="JQ59" i="42" s="1"/>
  <c r="JP137" i="42"/>
  <c r="JQ137" i="42" s="1"/>
  <c r="JP150" i="42"/>
  <c r="JQ150" i="42" s="1"/>
  <c r="JP68" i="42"/>
  <c r="JQ68" i="42" s="1"/>
  <c r="JP107" i="42"/>
  <c r="JQ107" i="42" s="1"/>
  <c r="JP88" i="42"/>
  <c r="JQ88" i="42" s="1"/>
  <c r="JP90" i="42"/>
  <c r="JQ90" i="42" s="1"/>
  <c r="JP114" i="42"/>
  <c r="JQ114" i="42" s="1"/>
  <c r="JP130" i="42"/>
  <c r="JQ130" i="42" s="1"/>
  <c r="JP119" i="42"/>
  <c r="JQ119" i="42" s="1"/>
  <c r="JP133" i="42"/>
  <c r="JQ133" i="42" s="1"/>
  <c r="JP117" i="42"/>
  <c r="JQ117" i="42" s="1"/>
  <c r="JP94" i="42"/>
  <c r="JQ94" i="42" s="1"/>
  <c r="JP102" i="42"/>
  <c r="JQ102" i="42" s="1"/>
  <c r="JP109" i="42"/>
  <c r="JQ109" i="42" s="1"/>
  <c r="JP78" i="42"/>
  <c r="JQ78" i="42" s="1"/>
  <c r="JP116" i="42"/>
  <c r="JQ116" i="42" s="1"/>
  <c r="JP162" i="42"/>
  <c r="JQ162" i="42" s="1"/>
  <c r="JP84" i="42"/>
  <c r="JQ84" i="42" s="1"/>
  <c r="JP85" i="42"/>
  <c r="JQ85" i="42" s="1"/>
  <c r="JP93" i="42"/>
  <c r="JQ93" i="42" s="1"/>
  <c r="JP143" i="42"/>
  <c r="JQ143" i="42" s="1"/>
  <c r="JP159" i="42"/>
  <c r="JQ159" i="42" s="1"/>
  <c r="JP148" i="42"/>
  <c r="JQ148" i="42" s="1"/>
  <c r="JP145" i="42"/>
  <c r="JQ145" i="42" s="1"/>
  <c r="JP106" i="42"/>
  <c r="JQ106" i="42" s="1"/>
  <c r="JP54" i="42"/>
  <c r="JQ54" i="42" s="1"/>
  <c r="JP103" i="42"/>
  <c r="JQ103" i="42" s="1"/>
  <c r="JP82" i="42"/>
  <c r="JQ82" i="42" s="1"/>
  <c r="JP76" i="42"/>
  <c r="JQ76" i="42" s="1"/>
  <c r="JP142" i="42"/>
  <c r="JQ142" i="42" s="1"/>
  <c r="JP73" i="42"/>
  <c r="JQ73" i="42" s="1"/>
  <c r="JP113" i="42"/>
  <c r="JQ113" i="42" s="1"/>
  <c r="JP108" i="42"/>
  <c r="JQ108" i="42" s="1"/>
  <c r="JP153" i="42"/>
  <c r="JQ153" i="42" s="1"/>
  <c r="JP128" i="42"/>
  <c r="JQ128" i="42" s="1"/>
  <c r="JQ48" i="42"/>
  <c r="JP155" i="42"/>
  <c r="JQ155" i="42" s="1"/>
  <c r="JP125" i="42"/>
  <c r="JQ125" i="42" s="1"/>
  <c r="JP61" i="42"/>
  <c r="JQ61" i="42" s="1"/>
  <c r="JP95" i="42"/>
  <c r="JQ95" i="42" s="1"/>
  <c r="JP144" i="42"/>
  <c r="JQ144" i="42" s="1"/>
  <c r="JP74" i="42"/>
  <c r="JQ74" i="42" s="1"/>
  <c r="JP126" i="42"/>
  <c r="JQ126" i="42" s="1"/>
  <c r="JP135" i="42"/>
  <c r="JQ135" i="42" s="1"/>
  <c r="JP52" i="42"/>
  <c r="JQ52" i="42" s="1"/>
  <c r="JP127" i="42"/>
  <c r="JQ127" i="42" s="1"/>
  <c r="JP77" i="42"/>
  <c r="JQ77" i="42" s="1"/>
  <c r="JP139" i="42"/>
  <c r="JQ139" i="42" s="1"/>
  <c r="JP66" i="42"/>
  <c r="JQ66" i="42" s="1"/>
  <c r="JP156" i="42"/>
  <c r="JQ156" i="42" s="1"/>
  <c r="JP89" i="42"/>
  <c r="JQ89" i="42" s="1"/>
  <c r="JP69" i="42"/>
  <c r="JQ69" i="42" s="1"/>
  <c r="JP67" i="42"/>
  <c r="JQ67" i="42" s="1"/>
  <c r="JP91" i="42"/>
  <c r="JQ91" i="42" s="1"/>
  <c r="JP104" i="42"/>
  <c r="JQ104" i="42" s="1"/>
  <c r="JP163" i="42"/>
  <c r="JQ163" i="42" s="1"/>
  <c r="JP75" i="42"/>
  <c r="JQ75" i="42" s="1"/>
  <c r="JP97" i="42"/>
  <c r="JQ97" i="42" s="1"/>
  <c r="JP122" i="42"/>
  <c r="JQ122" i="42" s="1"/>
  <c r="JP129" i="42"/>
  <c r="JQ129" i="42" s="1"/>
  <c r="JP64" i="42"/>
  <c r="JQ64" i="42" s="1"/>
  <c r="JP63" i="42"/>
  <c r="JQ63" i="42" s="1"/>
  <c r="JP160" i="42"/>
  <c r="JQ160" i="42" s="1"/>
  <c r="JP121" i="42"/>
  <c r="JQ121" i="42" s="1"/>
  <c r="JP141" i="42"/>
  <c r="JQ141" i="42" s="1"/>
  <c r="JP154" i="42"/>
  <c r="JQ154" i="42" s="1"/>
  <c r="JP120" i="42"/>
  <c r="JQ120" i="42" s="1"/>
  <c r="JP65" i="42"/>
  <c r="JQ65" i="42" s="1"/>
  <c r="JP96" i="42"/>
  <c r="JQ96" i="42" s="1"/>
  <c r="JP124" i="42"/>
  <c r="JQ124" i="42" s="1"/>
  <c r="JP81" i="42"/>
  <c r="JQ81" i="42" s="1"/>
  <c r="JP62" i="42"/>
  <c r="JQ62" i="42" s="1"/>
  <c r="JP99" i="42"/>
  <c r="JQ99" i="42" s="1"/>
  <c r="JP136" i="42"/>
  <c r="JQ136" i="42" s="1"/>
  <c r="JP86" i="42"/>
  <c r="JQ86" i="42" s="1"/>
  <c r="JP58" i="42"/>
  <c r="JQ58" i="42" s="1"/>
  <c r="JP132" i="42"/>
  <c r="JQ132" i="42" s="1"/>
  <c r="JP161" i="42"/>
  <c r="JQ161" i="42" s="1"/>
  <c r="JP115" i="42"/>
  <c r="JQ115" i="42" s="1"/>
  <c r="JP112" i="42"/>
  <c r="JQ112" i="42" s="1"/>
  <c r="JP110" i="42"/>
  <c r="JQ110" i="42" s="1"/>
  <c r="JP123" i="42"/>
  <c r="JQ123" i="42" s="1"/>
  <c r="JM165" i="42"/>
  <c r="JO165" i="42" s="1"/>
  <c r="JP56" i="42"/>
  <c r="JQ56" i="42" s="1"/>
  <c r="JP151" i="42"/>
  <c r="JQ151" i="42" s="1"/>
  <c r="JP149" i="42"/>
  <c r="JQ149" i="42" s="1"/>
  <c r="JP101" i="42"/>
  <c r="JQ101" i="42" s="1"/>
  <c r="JP140" i="42"/>
  <c r="JQ140" i="42" s="1"/>
  <c r="JP71" i="42"/>
  <c r="JQ71" i="42" s="1"/>
  <c r="JP80" i="42"/>
  <c r="JQ80" i="42" s="1"/>
  <c r="JP146" i="42"/>
  <c r="JQ146" i="42" s="1"/>
  <c r="JP98" i="42"/>
  <c r="JQ98" i="42" s="1"/>
  <c r="JP87" i="42"/>
  <c r="JQ87" i="42" s="1"/>
  <c r="JP138" i="42"/>
  <c r="JQ138" i="42" s="1"/>
  <c r="JP79" i="42"/>
  <c r="JQ79" i="42" s="1"/>
  <c r="JP111" i="42"/>
  <c r="JQ111" i="42" s="1"/>
  <c r="JL165" i="42"/>
  <c r="JM166" i="42" s="1"/>
  <c r="JM55" i="42"/>
  <c r="GR118" i="42"/>
  <c r="GS118" i="42" s="1"/>
  <c r="GR57" i="42"/>
  <c r="GS57" i="42" s="1"/>
  <c r="GR68" i="42"/>
  <c r="GS68" i="42" s="1"/>
  <c r="GR157" i="42"/>
  <c r="GS157" i="42" s="1"/>
  <c r="GR114" i="42"/>
  <c r="GS114" i="42" s="1"/>
  <c r="GR66" i="42"/>
  <c r="GS66" i="42" s="1"/>
  <c r="GR107" i="42"/>
  <c r="GS107" i="42" s="1"/>
  <c r="GR94" i="42"/>
  <c r="GS94" i="42" s="1"/>
  <c r="GR131" i="42"/>
  <c r="GS131" i="42" s="1"/>
  <c r="GR106" i="42"/>
  <c r="GS106" i="42" s="1"/>
  <c r="GR136" i="42"/>
  <c r="GS136" i="42" s="1"/>
  <c r="GR70" i="42"/>
  <c r="GS70" i="42" s="1"/>
  <c r="GR144" i="42"/>
  <c r="GS144" i="42" s="1"/>
  <c r="GR112" i="42"/>
  <c r="GS112" i="42" s="1"/>
  <c r="GR115" i="42"/>
  <c r="GS115" i="42" s="1"/>
  <c r="GR85" i="42"/>
  <c r="GS85" i="42" s="1"/>
  <c r="GR74" i="42"/>
  <c r="GS74" i="42" s="1"/>
  <c r="GR161" i="42"/>
  <c r="GS161" i="42" s="1"/>
  <c r="GR64" i="42"/>
  <c r="GS64" i="42" s="1"/>
  <c r="GR135" i="42"/>
  <c r="GS135" i="42" s="1"/>
  <c r="GR75" i="42"/>
  <c r="GS75" i="42" s="1"/>
  <c r="GR122" i="42"/>
  <c r="GS122" i="42" s="1"/>
  <c r="GR58" i="42"/>
  <c r="GS58" i="42" s="1"/>
  <c r="GR119" i="42"/>
  <c r="GS119" i="42" s="1"/>
  <c r="GR84" i="42"/>
  <c r="GS84" i="42" s="1"/>
  <c r="GR52" i="42"/>
  <c r="GS52" i="42" s="1"/>
  <c r="GR71" i="42"/>
  <c r="GS71" i="42" s="1"/>
  <c r="GR149" i="42"/>
  <c r="GS149" i="42" s="1"/>
  <c r="GR77" i="42"/>
  <c r="GS77" i="42" s="1"/>
  <c r="GR60" i="42"/>
  <c r="GS60" i="42" s="1"/>
  <c r="GR76" i="42"/>
  <c r="GS76" i="42" s="1"/>
  <c r="GR54" i="42"/>
  <c r="GS54" i="42" s="1"/>
  <c r="GR109" i="42"/>
  <c r="GS109" i="42" s="1"/>
  <c r="GR108" i="42"/>
  <c r="GS108" i="42" s="1"/>
  <c r="GR87" i="42"/>
  <c r="GS87" i="42" s="1"/>
  <c r="GR134" i="42"/>
  <c r="GS134" i="42" s="1"/>
  <c r="GR101" i="42"/>
  <c r="GS101" i="42" s="1"/>
  <c r="GR133" i="42"/>
  <c r="GS133" i="42" s="1"/>
  <c r="GR55" i="42"/>
  <c r="GS55" i="42" s="1"/>
  <c r="GR148" i="42"/>
  <c r="GS148" i="42" s="1"/>
  <c r="GR160" i="42"/>
  <c r="GS160" i="42" s="1"/>
  <c r="GR124" i="42"/>
  <c r="GS124" i="42" s="1"/>
  <c r="GR116" i="42"/>
  <c r="GS116" i="42" s="1"/>
  <c r="GR155" i="42"/>
  <c r="GS155" i="42" s="1"/>
  <c r="GR153" i="42"/>
  <c r="GS153" i="42" s="1"/>
  <c r="GR51" i="42"/>
  <c r="GS51" i="42" s="1"/>
  <c r="GR130" i="42"/>
  <c r="GS130" i="42" s="1"/>
  <c r="GR152" i="42"/>
  <c r="GS152" i="42" s="1"/>
  <c r="GR154" i="42"/>
  <c r="GS154" i="42" s="1"/>
  <c r="GR98" i="42"/>
  <c r="GS98" i="42" s="1"/>
  <c r="GR50" i="42"/>
  <c r="GS50" i="42" s="1"/>
  <c r="GR65" i="42"/>
  <c r="GS65" i="42" s="1"/>
  <c r="GR103" i="42"/>
  <c r="GS103" i="42" s="1"/>
  <c r="GR164" i="42"/>
  <c r="GS164" i="42" s="1"/>
  <c r="GR99" i="42"/>
  <c r="GS99" i="42" s="1"/>
  <c r="GR80" i="42"/>
  <c r="GS80" i="42" s="1"/>
  <c r="GR163" i="42"/>
  <c r="GS163" i="42" s="1"/>
  <c r="GR129" i="42"/>
  <c r="GS129" i="42" s="1"/>
  <c r="GR73" i="42"/>
  <c r="GS73" i="42" s="1"/>
  <c r="GR147" i="42"/>
  <c r="GS147" i="42" s="1"/>
  <c r="GR150" i="42"/>
  <c r="GS150" i="42" s="1"/>
  <c r="GR117" i="42"/>
  <c r="GS117" i="42" s="1"/>
  <c r="GR83" i="42"/>
  <c r="GS83" i="42" s="1"/>
  <c r="GR93" i="42"/>
  <c r="GS93" i="42" s="1"/>
  <c r="GR56" i="42"/>
  <c r="GS56" i="42" s="1"/>
  <c r="GR126" i="42"/>
  <c r="GS126" i="42" s="1"/>
  <c r="GR111" i="42"/>
  <c r="GS111" i="42" s="1"/>
  <c r="GR140" i="42"/>
  <c r="GS140" i="42" s="1"/>
  <c r="GR159" i="42"/>
  <c r="GS159" i="42" s="1"/>
  <c r="GR88" i="42"/>
  <c r="GS88" i="42" s="1"/>
  <c r="GR95" i="42"/>
  <c r="GS95" i="42" s="1"/>
  <c r="GR86" i="42"/>
  <c r="GS86" i="42" s="1"/>
  <c r="GR89" i="42"/>
  <c r="GS89" i="42" s="1"/>
  <c r="GR123" i="42"/>
  <c r="GS123" i="42" s="1"/>
  <c r="GR132" i="42"/>
  <c r="GS132" i="42" s="1"/>
  <c r="GR137" i="42"/>
  <c r="GS137" i="42" s="1"/>
  <c r="GR127" i="42"/>
  <c r="GS127" i="42" s="1"/>
  <c r="GR92" i="42"/>
  <c r="GS92" i="42" s="1"/>
  <c r="GR48" i="42"/>
  <c r="GR105" i="42"/>
  <c r="GS105" i="42" s="1"/>
  <c r="GR79" i="42"/>
  <c r="GS79" i="42" s="1"/>
  <c r="GR78" i="42"/>
  <c r="GS78" i="42" s="1"/>
  <c r="GR100" i="42"/>
  <c r="GS100" i="42" s="1"/>
  <c r="GR125" i="42"/>
  <c r="GS125" i="42" s="1"/>
  <c r="GR69" i="42"/>
  <c r="GS69" i="42" s="1"/>
  <c r="GR91" i="42"/>
  <c r="GS91" i="42" s="1"/>
  <c r="GR90" i="42"/>
  <c r="GS90" i="42" s="1"/>
  <c r="GR113" i="42"/>
  <c r="GS113" i="42" s="1"/>
  <c r="GR121" i="42"/>
  <c r="GS121" i="42" s="1"/>
  <c r="GR61" i="42"/>
  <c r="GS61" i="42" s="1"/>
  <c r="GR143" i="42"/>
  <c r="GS143" i="42" s="1"/>
  <c r="GR67" i="42"/>
  <c r="GS67" i="42" s="1"/>
  <c r="GR142" i="42"/>
  <c r="GS142" i="42" s="1"/>
  <c r="GR62" i="42"/>
  <c r="GS62" i="42" s="1"/>
  <c r="GR128" i="42"/>
  <c r="GS128" i="42" s="1"/>
  <c r="GR120" i="42"/>
  <c r="GS120" i="42" s="1"/>
  <c r="GR139" i="42"/>
  <c r="GS139" i="42" s="1"/>
  <c r="GR162" i="42"/>
  <c r="GS162" i="42" s="1"/>
  <c r="GR81" i="42"/>
  <c r="GS81" i="42" s="1"/>
  <c r="GR72" i="42"/>
  <c r="GS72" i="42" s="1"/>
  <c r="GR82" i="42"/>
  <c r="GS82" i="42" s="1"/>
  <c r="GR96" i="42"/>
  <c r="GS96" i="42" s="1"/>
  <c r="GR63" i="42"/>
  <c r="GS63" i="42" s="1"/>
  <c r="GR146" i="42"/>
  <c r="GS146" i="42" s="1"/>
  <c r="GR102" i="42"/>
  <c r="GS102" i="42" s="1"/>
  <c r="GR145" i="42"/>
  <c r="GS145" i="42" s="1"/>
  <c r="GR141" i="42"/>
  <c r="GS141" i="42" s="1"/>
  <c r="GR59" i="42"/>
  <c r="GS59" i="42" s="1"/>
  <c r="GR138" i="42"/>
  <c r="GS138" i="42" s="1"/>
  <c r="GR158" i="42"/>
  <c r="GS158" i="42" s="1"/>
  <c r="GR104" i="42"/>
  <c r="GS104" i="42" s="1"/>
  <c r="GR151" i="42"/>
  <c r="GS151" i="42" s="1"/>
  <c r="GR97" i="42"/>
  <c r="GS97" i="42" s="1"/>
  <c r="GR110" i="42"/>
  <c r="GS110" i="42" s="1"/>
  <c r="GR53" i="42"/>
  <c r="GS53" i="42" s="1"/>
  <c r="GR156" i="42"/>
  <c r="GS156" i="42" s="1"/>
  <c r="GR49" i="42"/>
  <c r="GS49" i="42" s="1"/>
  <c r="AP165" i="42"/>
  <c r="AS166" i="42" s="1"/>
  <c r="AS48" i="42"/>
  <c r="AS165" i="42" s="1"/>
  <c r="U165" i="42"/>
  <c r="HQ165" i="42"/>
  <c r="HR48" i="42"/>
  <c r="HR165" i="42" s="1"/>
  <c r="IO165" i="42"/>
  <c r="IP165" i="42"/>
  <c r="JP55" i="42" l="1"/>
  <c r="JP165" i="42" s="1"/>
  <c r="JQ166" i="42" s="1"/>
  <c r="JQ53" i="42"/>
  <c r="IQ48" i="42"/>
  <c r="IQ165" i="42" s="1"/>
  <c r="HS48" i="42"/>
  <c r="HS165" i="42" s="1"/>
  <c r="AT48" i="42"/>
  <c r="AT165" i="42" s="1"/>
  <c r="BP166" i="42" s="1"/>
  <c r="AT166" i="42"/>
  <c r="GT158" i="42"/>
  <c r="GU158" i="42" s="1"/>
  <c r="GV158" i="42" s="1"/>
  <c r="HT158" i="42" s="1"/>
  <c r="IR158" i="42" s="1"/>
  <c r="JR158" i="42" s="1"/>
  <c r="GT96" i="42"/>
  <c r="GU96" i="42" s="1"/>
  <c r="GV96" i="42" s="1"/>
  <c r="HT96" i="42" s="1"/>
  <c r="IR96" i="42" s="1"/>
  <c r="JR96" i="42" s="1"/>
  <c r="GT62" i="42"/>
  <c r="GU62" i="42" s="1"/>
  <c r="GV62" i="42" s="1"/>
  <c r="HT62" i="42" s="1"/>
  <c r="IR62" i="42" s="1"/>
  <c r="JR62" i="42" s="1"/>
  <c r="GT91" i="42"/>
  <c r="GU91" i="42" s="1"/>
  <c r="GV91" i="42" s="1"/>
  <c r="HT91" i="42" s="1"/>
  <c r="IR91" i="42" s="1"/>
  <c r="JR91" i="42" s="1"/>
  <c r="GT92" i="42"/>
  <c r="GU92" i="42" s="1"/>
  <c r="GV92" i="42" s="1"/>
  <c r="HT92" i="42" s="1"/>
  <c r="IR92" i="42" s="1"/>
  <c r="JR92" i="42" s="1"/>
  <c r="GT88" i="42"/>
  <c r="GU88" i="42" s="1"/>
  <c r="GV88" i="42" s="1"/>
  <c r="HT88" i="42" s="1"/>
  <c r="IR88" i="42" s="1"/>
  <c r="JR88" i="42" s="1"/>
  <c r="GT117" i="42"/>
  <c r="GU117" i="42" s="1"/>
  <c r="GV117" i="42" s="1"/>
  <c r="HT117" i="42" s="1"/>
  <c r="IR117" i="42" s="1"/>
  <c r="JR117" i="42" s="1"/>
  <c r="GT164" i="42"/>
  <c r="GU164" i="42" s="1"/>
  <c r="GV164" i="42" s="1"/>
  <c r="HT164" i="42" s="1"/>
  <c r="IR164" i="42" s="1"/>
  <c r="JR164" i="42" s="1"/>
  <c r="GT51" i="42"/>
  <c r="GU51" i="42" s="1"/>
  <c r="GV51" i="42" s="1"/>
  <c r="HT51" i="42" s="1"/>
  <c r="IR51" i="42" s="1"/>
  <c r="JR51" i="42" s="1"/>
  <c r="GT133" i="42"/>
  <c r="GU133" i="42" s="1"/>
  <c r="GV133" i="42" s="1"/>
  <c r="HT133" i="42" s="1"/>
  <c r="IR133" i="42" s="1"/>
  <c r="JR133" i="42" s="1"/>
  <c r="GT60" i="42"/>
  <c r="GU60" i="42" s="1"/>
  <c r="GV60" i="42" s="1"/>
  <c r="HT60" i="42" s="1"/>
  <c r="IR60" i="42" s="1"/>
  <c r="JR60" i="42" s="1"/>
  <c r="GT122" i="42"/>
  <c r="GU122" i="42" s="1"/>
  <c r="GV122" i="42" s="1"/>
  <c r="HT122" i="42" s="1"/>
  <c r="IR122" i="42" s="1"/>
  <c r="JR122" i="42" s="1"/>
  <c r="GT112" i="42"/>
  <c r="GU112" i="42" s="1"/>
  <c r="GV112" i="42" s="1"/>
  <c r="HT112" i="42" s="1"/>
  <c r="IR112" i="42" s="1"/>
  <c r="JR112" i="42" s="1"/>
  <c r="GT66" i="42"/>
  <c r="GU66" i="42" s="1"/>
  <c r="GV66" i="42" s="1"/>
  <c r="HT66" i="42" s="1"/>
  <c r="IR66" i="42" s="1"/>
  <c r="JR66" i="42" s="1"/>
  <c r="GT49" i="42"/>
  <c r="GU49" i="42" s="1"/>
  <c r="GV49" i="42" s="1"/>
  <c r="HT49" i="42" s="1"/>
  <c r="IR49" i="42" s="1"/>
  <c r="JR49" i="42" s="1"/>
  <c r="GT138" i="42"/>
  <c r="GU138" i="42" s="1"/>
  <c r="GV138" i="42" s="1"/>
  <c r="HT138" i="42" s="1"/>
  <c r="IR138" i="42" s="1"/>
  <c r="JR138" i="42" s="1"/>
  <c r="GT82" i="42"/>
  <c r="GU82" i="42" s="1"/>
  <c r="GV82" i="42" s="1"/>
  <c r="HT82" i="42" s="1"/>
  <c r="IR82" i="42" s="1"/>
  <c r="JR82" i="42" s="1"/>
  <c r="GT142" i="42"/>
  <c r="GU142" i="42" s="1"/>
  <c r="GV142" i="42" s="1"/>
  <c r="HT142" i="42" s="1"/>
  <c r="IR142" i="42" s="1"/>
  <c r="JR142" i="42" s="1"/>
  <c r="GT69" i="42"/>
  <c r="GU69" i="42" s="1"/>
  <c r="GV69" i="42" s="1"/>
  <c r="HT69" i="42" s="1"/>
  <c r="IR69" i="42" s="1"/>
  <c r="JR69" i="42" s="1"/>
  <c r="GT127" i="42"/>
  <c r="GU127" i="42" s="1"/>
  <c r="GV127" i="42" s="1"/>
  <c r="HT127" i="42" s="1"/>
  <c r="IR127" i="42" s="1"/>
  <c r="JR127" i="42" s="1"/>
  <c r="GT159" i="42"/>
  <c r="GU159" i="42" s="1"/>
  <c r="GV159" i="42" s="1"/>
  <c r="HT159" i="42" s="1"/>
  <c r="IR159" i="42" s="1"/>
  <c r="JR159" i="42" s="1"/>
  <c r="GT150" i="42"/>
  <c r="GU150" i="42" s="1"/>
  <c r="GV150" i="42" s="1"/>
  <c r="HT150" i="42" s="1"/>
  <c r="IR150" i="42" s="1"/>
  <c r="JR150" i="42" s="1"/>
  <c r="GT103" i="42"/>
  <c r="GU103" i="42" s="1"/>
  <c r="GV103" i="42" s="1"/>
  <c r="HT103" i="42" s="1"/>
  <c r="IR103" i="42" s="1"/>
  <c r="JR103" i="42" s="1"/>
  <c r="GT153" i="42"/>
  <c r="GU153" i="42" s="1"/>
  <c r="GV153" i="42" s="1"/>
  <c r="HT153" i="42" s="1"/>
  <c r="IR153" i="42" s="1"/>
  <c r="JR153" i="42" s="1"/>
  <c r="GT101" i="42"/>
  <c r="GU101" i="42" s="1"/>
  <c r="GV101" i="42" s="1"/>
  <c r="HT101" i="42" s="1"/>
  <c r="IR101" i="42" s="1"/>
  <c r="JR101" i="42" s="1"/>
  <c r="GT77" i="42"/>
  <c r="GU77" i="42" s="1"/>
  <c r="GV77" i="42" s="1"/>
  <c r="HT77" i="42" s="1"/>
  <c r="IR77" i="42" s="1"/>
  <c r="JR77" i="42" s="1"/>
  <c r="GT75" i="42"/>
  <c r="GU75" i="42" s="1"/>
  <c r="GV75" i="42" s="1"/>
  <c r="HT75" i="42" s="1"/>
  <c r="IR75" i="42" s="1"/>
  <c r="JR75" i="42" s="1"/>
  <c r="GT144" i="42"/>
  <c r="GU144" i="42" s="1"/>
  <c r="GV144" i="42" s="1"/>
  <c r="HT144" i="42" s="1"/>
  <c r="IR144" i="42" s="1"/>
  <c r="JR144" i="42" s="1"/>
  <c r="GT114" i="42"/>
  <c r="GU114" i="42" s="1"/>
  <c r="GV114" i="42" s="1"/>
  <c r="HT114" i="42" s="1"/>
  <c r="IR114" i="42" s="1"/>
  <c r="JR114" i="42" s="1"/>
  <c r="GT156" i="42"/>
  <c r="GU156" i="42" s="1"/>
  <c r="GV156" i="42" s="1"/>
  <c r="HT156" i="42" s="1"/>
  <c r="IR156" i="42" s="1"/>
  <c r="JR156" i="42" s="1"/>
  <c r="GT59" i="42"/>
  <c r="GU59" i="42" s="1"/>
  <c r="GV59" i="42" s="1"/>
  <c r="HT59" i="42" s="1"/>
  <c r="IR59" i="42" s="1"/>
  <c r="JR59" i="42" s="1"/>
  <c r="GT72" i="42"/>
  <c r="GU72" i="42" s="1"/>
  <c r="GV72" i="42" s="1"/>
  <c r="HT72" i="42" s="1"/>
  <c r="IR72" i="42" s="1"/>
  <c r="JR72" i="42" s="1"/>
  <c r="GT67" i="42"/>
  <c r="GU67" i="42" s="1"/>
  <c r="GV67" i="42" s="1"/>
  <c r="HT67" i="42" s="1"/>
  <c r="IR67" i="42" s="1"/>
  <c r="JR67" i="42" s="1"/>
  <c r="GT125" i="42"/>
  <c r="GU125" i="42" s="1"/>
  <c r="GV125" i="42" s="1"/>
  <c r="HT125" i="42" s="1"/>
  <c r="IR125" i="42" s="1"/>
  <c r="JR125" i="42" s="1"/>
  <c r="GT137" i="42"/>
  <c r="GU137" i="42" s="1"/>
  <c r="GV137" i="42" s="1"/>
  <c r="HT137" i="42" s="1"/>
  <c r="IR137" i="42" s="1"/>
  <c r="JR137" i="42" s="1"/>
  <c r="GT140" i="42"/>
  <c r="GU140" i="42" s="1"/>
  <c r="GV140" i="42" s="1"/>
  <c r="HT140" i="42" s="1"/>
  <c r="IR140" i="42" s="1"/>
  <c r="JR140" i="42" s="1"/>
  <c r="GT147" i="42"/>
  <c r="GU147" i="42" s="1"/>
  <c r="GV147" i="42" s="1"/>
  <c r="HT147" i="42" s="1"/>
  <c r="IR147" i="42" s="1"/>
  <c r="JR147" i="42" s="1"/>
  <c r="GT65" i="42"/>
  <c r="GU65" i="42" s="1"/>
  <c r="GV65" i="42" s="1"/>
  <c r="HT65" i="42" s="1"/>
  <c r="IR65" i="42" s="1"/>
  <c r="JR65" i="42" s="1"/>
  <c r="GT155" i="42"/>
  <c r="GU155" i="42" s="1"/>
  <c r="GV155" i="42" s="1"/>
  <c r="HT155" i="42" s="1"/>
  <c r="IR155" i="42" s="1"/>
  <c r="JR155" i="42" s="1"/>
  <c r="GT134" i="42"/>
  <c r="GU134" i="42" s="1"/>
  <c r="GV134" i="42" s="1"/>
  <c r="HT134" i="42" s="1"/>
  <c r="IR134" i="42" s="1"/>
  <c r="JR134" i="42" s="1"/>
  <c r="GT149" i="42"/>
  <c r="GU149" i="42" s="1"/>
  <c r="GV149" i="42" s="1"/>
  <c r="HT149" i="42" s="1"/>
  <c r="IR149" i="42" s="1"/>
  <c r="JR149" i="42" s="1"/>
  <c r="GT135" i="42"/>
  <c r="GU135" i="42" s="1"/>
  <c r="GV135" i="42" s="1"/>
  <c r="HT135" i="42" s="1"/>
  <c r="IR135" i="42" s="1"/>
  <c r="JR135" i="42" s="1"/>
  <c r="GT70" i="42"/>
  <c r="GU70" i="42" s="1"/>
  <c r="GV70" i="42" s="1"/>
  <c r="HT70" i="42" s="1"/>
  <c r="IR70" i="42" s="1"/>
  <c r="JR70" i="42" s="1"/>
  <c r="GT157" i="42"/>
  <c r="GU157" i="42" s="1"/>
  <c r="GV157" i="42" s="1"/>
  <c r="HT157" i="42" s="1"/>
  <c r="IR157" i="42" s="1"/>
  <c r="JR157" i="42" s="1"/>
  <c r="GT53" i="42"/>
  <c r="GU53" i="42" s="1"/>
  <c r="GV53" i="42" s="1"/>
  <c r="HT53" i="42" s="1"/>
  <c r="IR53" i="42" s="1"/>
  <c r="JR53" i="42" s="1"/>
  <c r="GT141" i="42"/>
  <c r="GU141" i="42" s="1"/>
  <c r="GV141" i="42" s="1"/>
  <c r="HT141" i="42" s="1"/>
  <c r="IR141" i="42" s="1"/>
  <c r="JR141" i="42" s="1"/>
  <c r="GT81" i="42"/>
  <c r="GU81" i="42" s="1"/>
  <c r="GV81" i="42" s="1"/>
  <c r="HT81" i="42" s="1"/>
  <c r="IR81" i="42" s="1"/>
  <c r="JR81" i="42" s="1"/>
  <c r="GT143" i="42"/>
  <c r="GU143" i="42" s="1"/>
  <c r="GV143" i="42" s="1"/>
  <c r="HT143" i="42" s="1"/>
  <c r="IR143" i="42" s="1"/>
  <c r="JR143" i="42" s="1"/>
  <c r="GT100" i="42"/>
  <c r="GU100" i="42" s="1"/>
  <c r="GV100" i="42" s="1"/>
  <c r="HT100" i="42" s="1"/>
  <c r="IR100" i="42" s="1"/>
  <c r="JR100" i="42" s="1"/>
  <c r="GT132" i="42"/>
  <c r="GU132" i="42" s="1"/>
  <c r="GV132" i="42" s="1"/>
  <c r="HT132" i="42" s="1"/>
  <c r="IR132" i="42" s="1"/>
  <c r="JR132" i="42" s="1"/>
  <c r="GT111" i="42"/>
  <c r="GU111" i="42" s="1"/>
  <c r="GV111" i="42" s="1"/>
  <c r="HT111" i="42" s="1"/>
  <c r="IR111" i="42" s="1"/>
  <c r="JR111" i="42" s="1"/>
  <c r="GT73" i="42"/>
  <c r="GU73" i="42" s="1"/>
  <c r="GV73" i="42" s="1"/>
  <c r="HT73" i="42" s="1"/>
  <c r="IR73" i="42" s="1"/>
  <c r="JR73" i="42" s="1"/>
  <c r="GT50" i="42"/>
  <c r="GU50" i="42" s="1"/>
  <c r="GV50" i="42" s="1"/>
  <c r="HT50" i="42" s="1"/>
  <c r="IR50" i="42" s="1"/>
  <c r="JR50" i="42" s="1"/>
  <c r="GT116" i="42"/>
  <c r="GU116" i="42" s="1"/>
  <c r="GV116" i="42" s="1"/>
  <c r="HT116" i="42" s="1"/>
  <c r="IR116" i="42" s="1"/>
  <c r="JR116" i="42" s="1"/>
  <c r="GT87" i="42"/>
  <c r="GU87" i="42" s="1"/>
  <c r="GV87" i="42" s="1"/>
  <c r="HT87" i="42" s="1"/>
  <c r="IR87" i="42" s="1"/>
  <c r="JR87" i="42" s="1"/>
  <c r="GT71" i="42"/>
  <c r="GU71" i="42" s="1"/>
  <c r="GV71" i="42" s="1"/>
  <c r="HT71" i="42" s="1"/>
  <c r="IR71" i="42" s="1"/>
  <c r="JR71" i="42" s="1"/>
  <c r="GT64" i="42"/>
  <c r="GU64" i="42" s="1"/>
  <c r="GV64" i="42" s="1"/>
  <c r="HT64" i="42" s="1"/>
  <c r="IR64" i="42" s="1"/>
  <c r="JR64" i="42" s="1"/>
  <c r="GT136" i="42"/>
  <c r="GU136" i="42" s="1"/>
  <c r="GV136" i="42" s="1"/>
  <c r="HT136" i="42" s="1"/>
  <c r="IR136" i="42" s="1"/>
  <c r="JR136" i="42" s="1"/>
  <c r="GT68" i="42"/>
  <c r="GU68" i="42" s="1"/>
  <c r="GV68" i="42" s="1"/>
  <c r="HT68" i="42" s="1"/>
  <c r="IR68" i="42" s="1"/>
  <c r="JR68" i="42" s="1"/>
  <c r="GT110" i="42"/>
  <c r="GU110" i="42" s="1"/>
  <c r="GV110" i="42" s="1"/>
  <c r="HT110" i="42" s="1"/>
  <c r="IR110" i="42" s="1"/>
  <c r="JR110" i="42" s="1"/>
  <c r="GT145" i="42"/>
  <c r="GU145" i="42" s="1"/>
  <c r="GV145" i="42" s="1"/>
  <c r="HT145" i="42" s="1"/>
  <c r="IR145" i="42" s="1"/>
  <c r="JR145" i="42" s="1"/>
  <c r="GT162" i="42"/>
  <c r="GU162" i="42" s="1"/>
  <c r="GV162" i="42" s="1"/>
  <c r="HT162" i="42" s="1"/>
  <c r="IR162" i="42" s="1"/>
  <c r="JR162" i="42" s="1"/>
  <c r="GT61" i="42"/>
  <c r="GU61" i="42" s="1"/>
  <c r="GV61" i="42" s="1"/>
  <c r="HT61" i="42" s="1"/>
  <c r="IR61" i="42" s="1"/>
  <c r="JR61" i="42" s="1"/>
  <c r="GT78" i="42"/>
  <c r="GU78" i="42" s="1"/>
  <c r="GV78" i="42" s="1"/>
  <c r="HT78" i="42" s="1"/>
  <c r="IR78" i="42" s="1"/>
  <c r="JR78" i="42" s="1"/>
  <c r="GT123" i="42"/>
  <c r="GU123" i="42" s="1"/>
  <c r="GV123" i="42" s="1"/>
  <c r="HT123" i="42" s="1"/>
  <c r="IR123" i="42" s="1"/>
  <c r="JR123" i="42" s="1"/>
  <c r="GT126" i="42"/>
  <c r="GU126" i="42" s="1"/>
  <c r="GV126" i="42" s="1"/>
  <c r="HT126" i="42" s="1"/>
  <c r="IR126" i="42" s="1"/>
  <c r="JR126" i="42" s="1"/>
  <c r="GT129" i="42"/>
  <c r="GU129" i="42" s="1"/>
  <c r="GV129" i="42" s="1"/>
  <c r="HT129" i="42" s="1"/>
  <c r="IR129" i="42" s="1"/>
  <c r="JR129" i="42" s="1"/>
  <c r="GT98" i="42"/>
  <c r="GU98" i="42" s="1"/>
  <c r="GV98" i="42" s="1"/>
  <c r="HT98" i="42" s="1"/>
  <c r="IR98" i="42" s="1"/>
  <c r="JR98" i="42" s="1"/>
  <c r="GT124" i="42"/>
  <c r="GU124" i="42" s="1"/>
  <c r="GV124" i="42" s="1"/>
  <c r="HT124" i="42" s="1"/>
  <c r="IR124" i="42" s="1"/>
  <c r="JR124" i="42" s="1"/>
  <c r="GT108" i="42"/>
  <c r="GU108" i="42" s="1"/>
  <c r="GV108" i="42" s="1"/>
  <c r="HT108" i="42" s="1"/>
  <c r="IR108" i="42" s="1"/>
  <c r="JR108" i="42" s="1"/>
  <c r="GT52" i="42"/>
  <c r="GU52" i="42" s="1"/>
  <c r="GV52" i="42" s="1"/>
  <c r="HT52" i="42" s="1"/>
  <c r="IR52" i="42" s="1"/>
  <c r="JR52" i="42" s="1"/>
  <c r="GT161" i="42"/>
  <c r="GU161" i="42" s="1"/>
  <c r="GV161" i="42" s="1"/>
  <c r="HT161" i="42" s="1"/>
  <c r="IR161" i="42" s="1"/>
  <c r="JR161" i="42" s="1"/>
  <c r="GT106" i="42"/>
  <c r="GU106" i="42" s="1"/>
  <c r="GV106" i="42" s="1"/>
  <c r="HT106" i="42" s="1"/>
  <c r="IR106" i="42" s="1"/>
  <c r="JR106" i="42" s="1"/>
  <c r="GT57" i="42"/>
  <c r="GU57" i="42" s="1"/>
  <c r="GV57" i="42" s="1"/>
  <c r="HT57" i="42" s="1"/>
  <c r="IR57" i="42" s="1"/>
  <c r="JR57" i="42" s="1"/>
  <c r="GT97" i="42"/>
  <c r="GU97" i="42" s="1"/>
  <c r="GV97" i="42" s="1"/>
  <c r="HT97" i="42" s="1"/>
  <c r="IR97" i="42" s="1"/>
  <c r="JR97" i="42" s="1"/>
  <c r="GT102" i="42"/>
  <c r="GU102" i="42" s="1"/>
  <c r="GV102" i="42" s="1"/>
  <c r="HT102" i="42" s="1"/>
  <c r="IR102" i="42" s="1"/>
  <c r="JR102" i="42" s="1"/>
  <c r="GT139" i="42"/>
  <c r="GU139" i="42" s="1"/>
  <c r="GV139" i="42" s="1"/>
  <c r="HT139" i="42" s="1"/>
  <c r="IR139" i="42" s="1"/>
  <c r="JR139" i="42" s="1"/>
  <c r="GT121" i="42"/>
  <c r="GU121" i="42" s="1"/>
  <c r="GV121" i="42" s="1"/>
  <c r="HT121" i="42" s="1"/>
  <c r="IR121" i="42" s="1"/>
  <c r="JR121" i="42" s="1"/>
  <c r="GT79" i="42"/>
  <c r="GU79" i="42" s="1"/>
  <c r="GV79" i="42" s="1"/>
  <c r="HT79" i="42" s="1"/>
  <c r="IR79" i="42" s="1"/>
  <c r="JR79" i="42" s="1"/>
  <c r="GT89" i="42"/>
  <c r="GU89" i="42" s="1"/>
  <c r="GV89" i="42" s="1"/>
  <c r="HT89" i="42" s="1"/>
  <c r="IR89" i="42" s="1"/>
  <c r="JR89" i="42" s="1"/>
  <c r="GT56" i="42"/>
  <c r="GU56" i="42" s="1"/>
  <c r="GV56" i="42" s="1"/>
  <c r="HT56" i="42" s="1"/>
  <c r="IR56" i="42" s="1"/>
  <c r="JR56" i="42" s="1"/>
  <c r="GT163" i="42"/>
  <c r="GU163" i="42" s="1"/>
  <c r="GV163" i="42" s="1"/>
  <c r="HT163" i="42" s="1"/>
  <c r="IR163" i="42" s="1"/>
  <c r="JR163" i="42" s="1"/>
  <c r="GT154" i="42"/>
  <c r="GU154" i="42" s="1"/>
  <c r="GV154" i="42" s="1"/>
  <c r="HT154" i="42" s="1"/>
  <c r="IR154" i="42" s="1"/>
  <c r="JR154" i="42" s="1"/>
  <c r="GT160" i="42"/>
  <c r="GU160" i="42" s="1"/>
  <c r="GV160" i="42" s="1"/>
  <c r="HT160" i="42" s="1"/>
  <c r="IR160" i="42" s="1"/>
  <c r="JR160" i="42" s="1"/>
  <c r="GT109" i="42"/>
  <c r="GU109" i="42" s="1"/>
  <c r="GV109" i="42" s="1"/>
  <c r="HT109" i="42" s="1"/>
  <c r="IR109" i="42" s="1"/>
  <c r="JR109" i="42" s="1"/>
  <c r="GT84" i="42"/>
  <c r="GU84" i="42" s="1"/>
  <c r="GV84" i="42" s="1"/>
  <c r="HT84" i="42" s="1"/>
  <c r="IR84" i="42" s="1"/>
  <c r="JR84" i="42" s="1"/>
  <c r="GT74" i="42"/>
  <c r="GU74" i="42" s="1"/>
  <c r="GV74" i="42" s="1"/>
  <c r="HT74" i="42" s="1"/>
  <c r="IR74" i="42" s="1"/>
  <c r="JR74" i="42" s="1"/>
  <c r="GT131" i="42"/>
  <c r="GU131" i="42" s="1"/>
  <c r="GV131" i="42" s="1"/>
  <c r="HT131" i="42" s="1"/>
  <c r="IR131" i="42" s="1"/>
  <c r="JR131" i="42" s="1"/>
  <c r="GT118" i="42"/>
  <c r="GU118" i="42" s="1"/>
  <c r="GV118" i="42" s="1"/>
  <c r="HT118" i="42" s="1"/>
  <c r="IR118" i="42" s="1"/>
  <c r="JR118" i="42" s="1"/>
  <c r="GT151" i="42"/>
  <c r="GU151" i="42" s="1"/>
  <c r="GV151" i="42" s="1"/>
  <c r="HT151" i="42" s="1"/>
  <c r="IR151" i="42" s="1"/>
  <c r="JR151" i="42" s="1"/>
  <c r="GT146" i="42"/>
  <c r="GU146" i="42" s="1"/>
  <c r="GV146" i="42" s="1"/>
  <c r="HT146" i="42" s="1"/>
  <c r="IR146" i="42" s="1"/>
  <c r="JR146" i="42" s="1"/>
  <c r="GT120" i="42"/>
  <c r="GU120" i="42" s="1"/>
  <c r="GV120" i="42" s="1"/>
  <c r="HT120" i="42" s="1"/>
  <c r="IR120" i="42" s="1"/>
  <c r="JR120" i="42" s="1"/>
  <c r="GT113" i="42"/>
  <c r="GU113" i="42" s="1"/>
  <c r="GV113" i="42" s="1"/>
  <c r="HT113" i="42" s="1"/>
  <c r="IR113" i="42" s="1"/>
  <c r="JR113" i="42" s="1"/>
  <c r="GT105" i="42"/>
  <c r="GU105" i="42" s="1"/>
  <c r="GV105" i="42" s="1"/>
  <c r="HT105" i="42" s="1"/>
  <c r="IR105" i="42" s="1"/>
  <c r="JR105" i="42" s="1"/>
  <c r="GT86" i="42"/>
  <c r="GU86" i="42" s="1"/>
  <c r="GV86" i="42" s="1"/>
  <c r="HT86" i="42" s="1"/>
  <c r="IR86" i="42" s="1"/>
  <c r="JR86" i="42" s="1"/>
  <c r="GT93" i="42"/>
  <c r="GU93" i="42" s="1"/>
  <c r="GV93" i="42" s="1"/>
  <c r="HT93" i="42" s="1"/>
  <c r="IR93" i="42" s="1"/>
  <c r="JR93" i="42" s="1"/>
  <c r="GT80" i="42"/>
  <c r="GU80" i="42" s="1"/>
  <c r="GV80" i="42" s="1"/>
  <c r="HT80" i="42" s="1"/>
  <c r="IR80" i="42" s="1"/>
  <c r="JR80" i="42" s="1"/>
  <c r="GT152" i="42"/>
  <c r="GU152" i="42" s="1"/>
  <c r="GV152" i="42" s="1"/>
  <c r="HT152" i="42" s="1"/>
  <c r="IR152" i="42" s="1"/>
  <c r="JR152" i="42" s="1"/>
  <c r="GT148" i="42"/>
  <c r="GU148" i="42" s="1"/>
  <c r="GV148" i="42" s="1"/>
  <c r="HT148" i="42" s="1"/>
  <c r="IR148" i="42" s="1"/>
  <c r="JR148" i="42" s="1"/>
  <c r="GT54" i="42"/>
  <c r="GU54" i="42" s="1"/>
  <c r="GV54" i="42" s="1"/>
  <c r="HT54" i="42" s="1"/>
  <c r="IR54" i="42" s="1"/>
  <c r="JR54" i="42" s="1"/>
  <c r="GT119" i="42"/>
  <c r="GU119" i="42" s="1"/>
  <c r="GV119" i="42" s="1"/>
  <c r="HT119" i="42" s="1"/>
  <c r="IR119" i="42" s="1"/>
  <c r="JR119" i="42" s="1"/>
  <c r="GT85" i="42"/>
  <c r="GU85" i="42" s="1"/>
  <c r="GV85" i="42" s="1"/>
  <c r="HT85" i="42" s="1"/>
  <c r="IR85" i="42" s="1"/>
  <c r="JR85" i="42" s="1"/>
  <c r="GT94" i="42"/>
  <c r="GU94" i="42" s="1"/>
  <c r="GV94" i="42" s="1"/>
  <c r="HT94" i="42" s="1"/>
  <c r="IR94" i="42" s="1"/>
  <c r="JR94" i="42" s="1"/>
  <c r="GT104" i="42"/>
  <c r="GU104" i="42" s="1"/>
  <c r="GV104" i="42" s="1"/>
  <c r="HT104" i="42" s="1"/>
  <c r="IR104" i="42" s="1"/>
  <c r="JR104" i="42" s="1"/>
  <c r="GT63" i="42"/>
  <c r="GU63" i="42" s="1"/>
  <c r="GV63" i="42" s="1"/>
  <c r="HT63" i="42" s="1"/>
  <c r="IR63" i="42" s="1"/>
  <c r="JR63" i="42" s="1"/>
  <c r="GT128" i="42"/>
  <c r="GU128" i="42" s="1"/>
  <c r="GV128" i="42" s="1"/>
  <c r="HT128" i="42" s="1"/>
  <c r="IR128" i="42" s="1"/>
  <c r="JR128" i="42" s="1"/>
  <c r="GT90" i="42"/>
  <c r="GU90" i="42" s="1"/>
  <c r="GV90" i="42" s="1"/>
  <c r="HT90" i="42" s="1"/>
  <c r="IR90" i="42" s="1"/>
  <c r="JR90" i="42" s="1"/>
  <c r="GR165" i="42"/>
  <c r="GS48" i="42"/>
  <c r="GT95" i="42"/>
  <c r="GU95" i="42" s="1"/>
  <c r="GV95" i="42" s="1"/>
  <c r="HT95" i="42" s="1"/>
  <c r="IR95" i="42" s="1"/>
  <c r="JR95" i="42" s="1"/>
  <c r="GT83" i="42"/>
  <c r="GU83" i="42" s="1"/>
  <c r="GV83" i="42" s="1"/>
  <c r="HT83" i="42" s="1"/>
  <c r="IR83" i="42" s="1"/>
  <c r="JR83" i="42" s="1"/>
  <c r="GT99" i="42"/>
  <c r="GU99" i="42" s="1"/>
  <c r="GV99" i="42" s="1"/>
  <c r="HT99" i="42" s="1"/>
  <c r="IR99" i="42" s="1"/>
  <c r="JR99" i="42" s="1"/>
  <c r="GT130" i="42"/>
  <c r="GU130" i="42" s="1"/>
  <c r="GV130" i="42" s="1"/>
  <c r="HT130" i="42" s="1"/>
  <c r="IR130" i="42" s="1"/>
  <c r="JR130" i="42" s="1"/>
  <c r="GT55" i="42"/>
  <c r="GU55" i="42" s="1"/>
  <c r="GV55" i="42" s="1"/>
  <c r="HT55" i="42" s="1"/>
  <c r="IR55" i="42" s="1"/>
  <c r="GT76" i="42"/>
  <c r="GU76" i="42" s="1"/>
  <c r="GV76" i="42" s="1"/>
  <c r="HT76" i="42" s="1"/>
  <c r="IR76" i="42" s="1"/>
  <c r="JR76" i="42" s="1"/>
  <c r="GT58" i="42"/>
  <c r="GU58" i="42" s="1"/>
  <c r="GV58" i="42" s="1"/>
  <c r="HT58" i="42" s="1"/>
  <c r="IR58" i="42" s="1"/>
  <c r="JR58" i="42" s="1"/>
  <c r="GT115" i="42"/>
  <c r="GU115" i="42" s="1"/>
  <c r="GV115" i="42" s="1"/>
  <c r="HT115" i="42" s="1"/>
  <c r="IR115" i="42" s="1"/>
  <c r="JR115" i="42" s="1"/>
  <c r="GT107" i="42"/>
  <c r="GU107" i="42" s="1"/>
  <c r="GV107" i="42" s="1"/>
  <c r="HT107" i="42" s="1"/>
  <c r="IR107" i="42" s="1"/>
  <c r="JR107" i="42" s="1"/>
  <c r="BP48" i="42" l="1"/>
  <c r="JQ55" i="42"/>
  <c r="JQ165" i="42" s="1"/>
  <c r="GS165" i="42"/>
  <c r="GT48" i="42"/>
  <c r="GT165" i="42" s="1"/>
  <c r="BP165" i="42"/>
  <c r="CL166" i="42" s="1"/>
  <c r="CL48" i="42"/>
  <c r="JR55" i="42" l="1"/>
  <c r="CL165" i="42"/>
  <c r="DJ166" i="42" s="1"/>
  <c r="DJ48" i="42"/>
  <c r="GU48" i="42"/>
  <c r="GU165" i="42" s="1"/>
  <c r="DJ165" i="42" l="1"/>
  <c r="EF166" i="42" s="1"/>
  <c r="EF48" i="42"/>
  <c r="EF165" i="42" l="1"/>
  <c r="FB166" i="42" s="1"/>
  <c r="FB48" i="42"/>
  <c r="FB165" i="42" l="1"/>
  <c r="FX166" i="42" s="1"/>
  <c r="FX48" i="42"/>
  <c r="FX165" i="42" l="1"/>
  <c r="GV166" i="42" s="1"/>
  <c r="GV48" i="42"/>
  <c r="GV165" i="42" l="1"/>
  <c r="HT166" i="42" s="1"/>
  <c r="HT48" i="42"/>
  <c r="HT165" i="42" l="1"/>
  <c r="IR166" i="42" s="1"/>
  <c r="IR48" i="42"/>
  <c r="IR165" i="42" l="1"/>
  <c r="JR166" i="42" s="1"/>
  <c r="JR48" i="42"/>
  <c r="JR165" i="42" s="1"/>
</calcChain>
</file>

<file path=xl/sharedStrings.xml><?xml version="1.0" encoding="utf-8"?>
<sst xmlns="http://schemas.openxmlformats.org/spreadsheetml/2006/main" count="9255" uniqueCount="531">
  <si>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</si>
  <si>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</si>
  <si>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</si>
  <si>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</si>
  <si>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</si>
  <si>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</si>
  <si>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</si>
  <si>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</si>
  <si>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</si>
  <si>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</si>
  <si>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</si>
  <si>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</si>
  <si>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</si>
  <si>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</si>
  <si>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</si>
  <si>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</si>
  <si>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</si>
  <si>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2754160</t>
  </si>
  <si>
    <t>2558901</t>
  </si>
  <si>
    <t>2552413</t>
  </si>
  <si>
    <t>2807715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</si>
  <si>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</si>
  <si>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</si>
  <si>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</si>
  <si>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</si>
  <si>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</si>
  <si>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</si>
  <si>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</si>
  <si>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</si>
  <si>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</si>
  <si>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</si>
  <si>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</si>
  <si>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</si>
  <si>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</si>
  <si>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</si>
  <si>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</si>
  <si>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</si>
  <si>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</si>
  <si>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</si>
  <si>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</si>
  <si>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</si>
  <si>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</si>
  <si>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</si>
  <si>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</si>
  <si>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</si>
  <si>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2390145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</si>
  <si>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</si>
  <si>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</si>
  <si>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</si>
  <si>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</si>
  <si>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</si>
  <si>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</si>
  <si>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</si>
  <si>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</si>
  <si>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</si>
  <si>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</si>
  <si>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</si>
  <si>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</si>
  <si>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</si>
  <si>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</si>
  <si>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</si>
  <si>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П2 146_Гаврилова Т.А.</t>
  </si>
  <si>
    <t>П2 149_Тирон Д.П.</t>
  </si>
  <si>
    <t>П2 151_Попов Н.С.</t>
  </si>
  <si>
    <t>П2 161_Колесникова Л.И.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</si>
  <si>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</si>
  <si>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</si>
  <si>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</si>
  <si>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</si>
  <si>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</si>
  <si>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</si>
  <si>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</si>
  <si>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</si>
  <si>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</si>
  <si>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П2 235_Кожемяченко И.Ф.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</si>
  <si>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</si>
  <si>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</si>
  <si>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</si>
  <si>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</si>
  <si>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</si>
  <si>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</si>
  <si>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</si>
  <si>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</si>
  <si>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</si>
  <si>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</si>
  <si>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</si>
  <si>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</si>
  <si>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</si>
  <si>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</si>
  <si>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</si>
  <si>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</si>
  <si>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</si>
  <si>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</si>
  <si>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</si>
  <si>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</si>
  <si>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</si>
  <si>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</si>
  <si>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</si>
  <si>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</si>
  <si>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</si>
  <si>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</si>
  <si>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П2 94_Цуркан В.Ф.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</si>
  <si>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</si>
  <si>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</si>
  <si>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</si>
  <si>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</si>
  <si>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</si>
  <si>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</si>
  <si>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</si>
  <si>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</si>
  <si>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</si>
  <si>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</si>
  <si>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</si>
  <si>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</si>
  <si>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</si>
  <si>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</si>
  <si>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</si>
  <si>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</si>
  <si>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</si>
  <si>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</si>
  <si>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</si>
  <si>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2807116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</si>
  <si>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</si>
  <si>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</si>
  <si>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</si>
  <si>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</si>
  <si>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</si>
  <si>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</si>
  <si>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</si>
  <si>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</si>
  <si>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</si>
  <si>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</si>
  <si>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</si>
  <si>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</si>
  <si>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</si>
  <si>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</si>
  <si>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</si>
  <si>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</si>
  <si>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</si>
  <si>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</si>
  <si>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</si>
  <si>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</si>
  <si>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</si>
  <si>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</si>
  <si>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</si>
  <si>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</si>
  <si>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</si>
  <si>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</si>
  <si>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</si>
  <si>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</si>
  <si>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</si>
  <si>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</si>
  <si>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</si>
  <si>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</si>
  <si>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</si>
  <si>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</si>
  <si>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 xml:space="preserve">Сумма всего, руб. 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</si>
  <si>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</si>
  <si>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</si>
  <si>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</si>
  <si>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потребление по соцнорме, кВт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</si>
  <si>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</si>
  <si>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</si>
  <si>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</si>
  <si>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</si>
  <si>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</si>
  <si>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2759861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</si>
  <si>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</si>
  <si>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</si>
  <si>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</si>
  <si>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</si>
  <si>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</si>
  <si>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Расчетный объем</t>
  </si>
  <si>
    <t>П3 292_Моисеенко Е.П.</t>
  </si>
  <si>
    <t>потери сред.значение с начала года</t>
  </si>
  <si>
    <t>П2 102_Ибрагимов Б.Э.</t>
  </si>
  <si>
    <t>2583953</t>
  </si>
  <si>
    <t>2774969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</si>
  <si>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</si>
  <si>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</si>
  <si>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</si>
  <si>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</si>
  <si>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</si>
  <si>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</si>
  <si>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</si>
  <si>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</si>
  <si>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</si>
  <si>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</si>
  <si>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</si>
  <si>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</si>
  <si>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</si>
  <si>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</si>
  <si>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</si>
  <si>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</si>
  <si>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</si>
  <si>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</si>
  <si>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</si>
  <si>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</si>
  <si>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</si>
  <si>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</si>
  <si>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</si>
  <si>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</si>
  <si>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</si>
  <si>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</si>
  <si>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</si>
  <si>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</si>
  <si>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</si>
  <si>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</si>
  <si>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</si>
  <si>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</si>
  <si>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</si>
  <si>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</si>
  <si>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</si>
  <si>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</si>
  <si>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</si>
  <si>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</si>
  <si>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</si>
  <si>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потребление сверх соцнормы (137членов*110кВт),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</si>
  <si>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</si>
  <si>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</si>
  <si>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</si>
  <si>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</si>
  <si>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</si>
  <si>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</si>
  <si>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</si>
  <si>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</si>
  <si>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</si>
  <si>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</si>
  <si>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</si>
  <si>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</si>
  <si>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</si>
  <si>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</si>
  <si>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</si>
  <si>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</si>
  <si>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</si>
  <si>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</si>
  <si>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</si>
  <si>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</si>
  <si>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</si>
  <si>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</si>
  <si>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</si>
  <si>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</si>
  <si>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</si>
  <si>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</si>
  <si>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</si>
  <si>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</si>
  <si>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</si>
  <si>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</si>
  <si>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П4 154_Периг Я.С. 
(счетчик демонтирован)</t>
  </si>
  <si>
    <t>ВСЕГО</t>
  </si>
  <si>
    <t>Сумма по тарифу 1,74 (по соцнорме), руб.</t>
  </si>
  <si>
    <t>РО</t>
  </si>
  <si>
    <t>11435503</t>
  </si>
  <si>
    <t>3888051</t>
  </si>
  <si>
    <t>3887029</t>
  </si>
  <si>
    <t>в том числе по тарифу 1,74 руб./кВт</t>
  </si>
  <si>
    <t>потребление менее 110 кВт по тарифу 1,74 руб./кВт</t>
  </si>
  <si>
    <t>Задолженность(+)/
переплата(-)
01.01.2019, руб.</t>
  </si>
  <si>
    <t>Показания счетчиков в расчет на 01.01.2019</t>
  </si>
  <si>
    <t>СВОДНАЯ ТАБЛИЦА ПОКАЗАНИЙ 2019</t>
  </si>
  <si>
    <t>Ноябрь 2019</t>
  </si>
  <si>
    <t>Оплачено в январе 2019 г.</t>
  </si>
  <si>
    <t xml:space="preserve">Корректировка показаний ПУ за прошлый год
</t>
  </si>
  <si>
    <t xml:space="preserve">Корректировка показаний ПУ за прошлые периоды
</t>
  </si>
  <si>
    <r>
      <t xml:space="preserve">31.12.2018
</t>
    </r>
    <r>
      <rPr>
        <sz val="4"/>
        <color theme="1"/>
        <rFont val="Calibri"/>
        <family val="2"/>
        <charset val="204"/>
        <scheme val="minor"/>
      </rPr>
      <t>(с учетом корректировки показаний)</t>
    </r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</si>
  <si>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</si>
  <si>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</si>
  <si>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</si>
  <si>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Оплачено в феврале 2019</t>
  </si>
  <si>
    <t>Сумма по тарифу 1,76 (по соцнорме), руб.</t>
  </si>
  <si>
    <t>потребление менее 110 кВт по тарифу 1,76 руб./кВт</t>
  </si>
  <si>
    <t>в том числе по тарифу 1,76 руб./кВт</t>
  </si>
  <si>
    <t>Задолженность(+)/
переплата(-)
01.03.2019, руб.</t>
  </si>
  <si>
    <t>Задолженность(+)/
переплата(-)
01.02.2019, руб.</t>
  </si>
  <si>
    <t>разница</t>
  </si>
  <si>
    <t>новый комб. Тариф</t>
  </si>
  <si>
    <t xml:space="preserve">Сумма  за февраль всего, руб. </t>
  </si>
  <si>
    <t>Перерасчет за январь по тарифу 1,76 руб./кВт  вместо примененного 1,74 руб./кВт  
по соцнорме</t>
  </si>
  <si>
    <t>Перерасчет за январь по тарифу 1,76 руб./кВт  вместо примененного 1,74 руб./кВт  
сверх соцнормы</t>
  </si>
  <si>
    <t>Всего сумма, руб.</t>
  </si>
  <si>
    <t>Перерасчет комбинированного тарифа за январь 2019 г. (в феврале 2019 г.)</t>
  </si>
  <si>
    <t>2753735</t>
  </si>
  <si>
    <t>2556206</t>
  </si>
  <si>
    <t>2806346</t>
  </si>
  <si>
    <t>2622325</t>
  </si>
  <si>
    <t>2558825</t>
  </si>
  <si>
    <t>Оплачено в марте 2019</t>
  </si>
  <si>
    <t xml:space="preserve">Сумма  за март всего, руб. </t>
  </si>
  <si>
    <t>Задолженность(+)/
переплата(-)
01.04.2019, руб.</t>
  </si>
  <si>
    <t>П2 146_Гаврилова Т.А.
монтаж счетчика 23.03.2019</t>
  </si>
  <si>
    <t>П2 145_Шилина О.А. 
монтаж счетчика 23.03.2019</t>
  </si>
  <si>
    <t>П2 149_Тирон Д.Л.
монтаж счетчика 23.03.2019</t>
  </si>
  <si>
    <t>П2 161_Колесников Л.И.
монтаж счетчика 23.03.2019</t>
  </si>
  <si>
    <t>П2 235 Кожемяченко И.Ф.
монтаж счетчика 23.03.2019</t>
  </si>
  <si>
    <t>РО/2</t>
  </si>
  <si>
    <t>Расчетный объем/
Фактический объем</t>
  </si>
  <si>
    <r>
      <t xml:space="preserve">30.04.2019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</si>
  <si>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r>
      <t xml:space="preserve">31.03.2019
</t>
    </r>
    <r>
      <rPr>
        <sz val="8"/>
        <color theme="1"/>
        <rFont val="Calibri"/>
        <family val="2"/>
        <charset val="204"/>
        <scheme val="minor"/>
      </rPr>
      <t>(фактически данные  по 19.03.2019)</t>
    </r>
  </si>
  <si>
    <t>П2 149_Тирон Д.Л.</t>
  </si>
  <si>
    <t>П2 161_Колесников Л.И.</t>
  </si>
  <si>
    <t>П2 235 Кожемяченко И.Ф.</t>
  </si>
  <si>
    <t>Оплачено в апреле 2019</t>
  </si>
  <si>
    <t xml:space="preserve">Сумма  за апрель всего, руб. </t>
  </si>
  <si>
    <t>П5 199_Шепелева С.С.</t>
  </si>
  <si>
    <t>Задолженность(+)/
переплата(-)
01.05.2019, руб.</t>
  </si>
  <si>
    <r>
      <t xml:space="preserve">31.05.2019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</si>
  <si>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Оплачено в мае 2019</t>
  </si>
  <si>
    <t xml:space="preserve">Сумма  за май всего, руб. </t>
  </si>
  <si>
    <t>Задолженность(+)/
переплата(-)
01.06.2019, руб.</t>
  </si>
  <si>
    <t>Корректировка за апрель</t>
  </si>
  <si>
    <r>
      <t xml:space="preserve">30.06.2019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</si>
  <si>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</si>
  <si>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</si>
  <si>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</si>
  <si>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</si>
  <si>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</si>
  <si>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</si>
  <si>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</si>
  <si>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</si>
  <si>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</si>
  <si>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</si>
  <si>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</si>
  <si>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</si>
  <si>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</si>
  <si>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</si>
  <si>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</si>
  <si>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</si>
  <si>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</si>
  <si>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</si>
  <si>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</si>
  <si>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</si>
  <si>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оплачено в июне 2019</t>
  </si>
  <si>
    <t xml:space="preserve">Сумма  за июнь всего, руб. </t>
  </si>
  <si>
    <t>Задолженность(+)/
переплата(-)
01.07.2019, руб.</t>
  </si>
  <si>
    <r>
      <t xml:space="preserve">31.07.2019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</si>
  <si>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П2 94_Симакова А.Л.</t>
  </si>
  <si>
    <t>П4 154_Периг Я.С.</t>
  </si>
  <si>
    <t>2806291</t>
  </si>
  <si>
    <t>3886346</t>
  </si>
  <si>
    <t>Оплачено в июле 2019</t>
  </si>
  <si>
    <t>Сумма по тарифу 1,81 (по соцнорме), руб.</t>
  </si>
  <si>
    <t xml:space="preserve">Сумма  за июль всего, руб. </t>
  </si>
  <si>
    <t>Задолженность(+)/
переплата(-)
01.08.2019, руб.</t>
  </si>
  <si>
    <t>Фактический объем монтаж 30.07.2019</t>
  </si>
  <si>
    <r>
      <t xml:space="preserve">31.08.2019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</si>
  <si>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2543575</t>
  </si>
  <si>
    <t>П2 146_Гаврилова_ТА</t>
  </si>
  <si>
    <t>2543527</t>
  </si>
  <si>
    <t>2817864</t>
  </si>
  <si>
    <t>2753882</t>
  </si>
  <si>
    <t>2556112</t>
  </si>
  <si>
    <t>Оплачено в августе</t>
  </si>
  <si>
    <t>Задолженность(+)/
переплата(-)
01.09.2019, руб.</t>
  </si>
  <si>
    <t xml:space="preserve">Сумма  за август всего, руб. </t>
  </si>
  <si>
    <t>Расчетный+Фактический объем
Монтаж счетчика 29.08.2019</t>
  </si>
  <si>
    <t xml:space="preserve">Фактический объем
</t>
  </si>
  <si>
    <r>
      <t xml:space="preserve">30.09.2019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</si>
  <si>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оплачено в сентябре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</si>
  <si>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</si>
  <si>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</si>
  <si>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</si>
  <si>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</si>
  <si>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Задолженность(+)/
переплата(-)
01.10.2019, руб.</t>
  </si>
  <si>
    <t>потребление по соцнорме,кВт 
161 членов всего*110кВт =17710 кВт, но не более фактического потребления</t>
  </si>
  <si>
    <t>потребление по СН п2п3п4п5п6 (161-30 п1=131) членов*110 кВт=14410 кВт (положено по кол-ву членов)</t>
  </si>
  <si>
    <t>(+)не использовано лимита по С.Н/
(-)переиспользовано лимита по СН - подлежит восстановлению п1 по тарифу (2,90-1,81=1,09) руб.</t>
  </si>
  <si>
    <t xml:space="preserve">Сумма  к оплате за сентябрь всего, руб. 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</si>
  <si>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</si>
  <si>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</si>
  <si>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</si>
  <si>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оплачено в октябре</t>
  </si>
  <si>
    <t>Задолженность(+)/
переплата(-)
01.11.2019, руб.</t>
  </si>
  <si>
    <r>
      <t xml:space="preserve">31.10.2019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</si>
  <si>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ИТОГО К ОПЛАТЕ</t>
  </si>
  <si>
    <t>ИТОГО К НАЧИСЛЕНИЮ</t>
  </si>
  <si>
    <t xml:space="preserve">Сумма  к оплате за октябрь всего, руб. </t>
  </si>
  <si>
    <t>ИТОГО К НАЧИСЛЕНИЮ (с учетом возмещения п1)</t>
  </si>
  <si>
    <t>оплачено в ноябре</t>
  </si>
  <si>
    <r>
      <t xml:space="preserve">30.11.2019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</si>
  <si>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 xml:space="preserve">Сумма  к оплате за ноябрь всего, руб. </t>
  </si>
  <si>
    <t>Задолженность(+)/
переплата(-)
01.12.2019, руб.</t>
  </si>
  <si>
    <t xml:space="preserve"> П2 П3 П4 П5 П6 НОЯБРЬ 2019 ГОДА</t>
  </si>
  <si>
    <t>П2 П3 П4 П5 П6 ОКТЯБРЬ 2019 ГОДА</t>
  </si>
  <si>
    <t>П2 П3 П4 П5 П6 СЕНТЯБРЬ 2019 ГОДА</t>
  </si>
  <si>
    <t>П2 П3 П4 П5 П6 АВГУСТ 2019 ГОДА</t>
  </si>
  <si>
    <t>П2 П3 П4 П5 П6 ИЮЛЬ 2019 ГОДА</t>
  </si>
  <si>
    <t>П2 П3 П4 П5 П6 ИЮНЬ 2019 ГОДА</t>
  </si>
  <si>
    <t>П2 П3 П4 П5 МАЙ 2019 ГОДА</t>
  </si>
  <si>
    <t>П2 П3 П4 П5 АПРЕЛЬ 2019 ГОДА</t>
  </si>
  <si>
    <t>П2 П3 П4 П5 МАРТ 2019 ГОДА</t>
  </si>
  <si>
    <t>П2 П3 П4 П5 ФЕВРАЛЬ 2019 ГОДА</t>
  </si>
  <si>
    <t>П2 П3 П4 П5 ЯНВАРЬ 2019 ГОДА</t>
  </si>
  <si>
    <t>оплачено в декабре 2019</t>
  </si>
  <si>
    <t xml:space="preserve"> П2 П3 П4 П5 П6 ДЕКАБРЬ 2019 ГОДА</t>
  </si>
  <si>
    <r>
      <t xml:space="preserve">31.12.2019
</t>
    </r>
    <r>
      <rPr>
        <sz val="8"/>
        <color theme="1"/>
        <rFont val="Calibri"/>
        <family val="2"/>
        <charset val="204"/>
        <scheme val="minor"/>
      </rPr>
      <t>(расчетное значение с потерями 12%)</t>
    </r>
  </si>
  <si>
    <t>в том числе за период 14.12.2019-30.12.2019</t>
  </si>
  <si>
    <t>в том числе за период  01.12.2019-13.12.2019, 31.12.2019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</si>
  <si>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</si>
  <si>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</si>
  <si>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</si>
  <si>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</si>
  <si>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</si>
  <si>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</si>
  <si>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</si>
  <si>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</si>
  <si>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</si>
  <si>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</si>
  <si>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</si>
  <si>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</si>
  <si>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</si>
  <si>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</si>
  <si>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</si>
  <si>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</si>
  <si>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</si>
  <si>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</si>
  <si>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</si>
  <si>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</si>
  <si>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</si>
  <si>
    <t>К-т отношения показаний марта к показаниям февраля</t>
  </si>
  <si>
    <t xml:space="preserve"> П2 П3 П4 П5 П6 МАРТ  2020 ГОДА</t>
  </si>
  <si>
    <t>Оплачено в марте</t>
  </si>
  <si>
    <t>Задолженность(+)/
переплата(-)
01.04.2020, руб.</t>
  </si>
  <si>
    <t xml:space="preserve">Расчетный объем
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</si>
  <si>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</si>
  <si>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 xml:space="preserve">Сумма к оплате учетом к-та потребления марта к февралю К=1,11, руб. 
</t>
  </si>
  <si>
    <t>по февралю 2020</t>
  </si>
  <si>
    <t>01.04.2020 (потребление за период март-апрель 2020)</t>
  </si>
  <si>
    <t>Апрель 2020  (потребление за период март-апрель 2020)</t>
  </si>
  <si>
    <t xml:space="preserve">Оплачено в апреле </t>
  </si>
  <si>
    <t>Потребление, кВт
(за март-апрель)</t>
  </si>
  <si>
    <t xml:space="preserve"> П2 П3 П4 П5 П6 АПРЕЛЬ 2020 ГОДА</t>
  </si>
  <si>
    <t>переиспользовано лимита по СН - подлежит восстановлению п1 за 30*110=3300 кВт по тарифу (2,90-1,81=1,09 руб.</t>
  </si>
  <si>
    <t>Потребление+ потери, кВт
(за март-апрель)</t>
  </si>
  <si>
    <t>Потери, кВт
(за март-апрель)</t>
  </si>
  <si>
    <t>В том числе: потребление по соцнорме, кВт
(за март-апрель)</t>
  </si>
  <si>
    <t>В том числе: потребление сверх соцнормы, кВт
(за март-апрель)</t>
  </si>
  <si>
    <t>Сумма по тарифу 1,81 (по соцнорме), руб.
(за март-апрель)</t>
  </si>
  <si>
    <t>Сумма по комб.тарифу (сверх соцнормы), руб.
(за март-апрель)</t>
  </si>
  <si>
    <t>Сумма  к оплате  Энергосбыту всего, руб. 
(за март-апрель)</t>
  </si>
  <si>
    <t>Сумма  к оплате  Энергосбыту всего, руб. 
(за апрель)</t>
  </si>
  <si>
    <t>ИТОГО К ОПЛАТЕ (март и апрель)</t>
  </si>
  <si>
    <t>ИТОГО К ОПЛАТЕ (апрель по с-ф)</t>
  </si>
  <si>
    <t>Задолженность(+)/
переплата(-)
01.05.2020, руб.</t>
  </si>
  <si>
    <t>в том числе по тарифу 1,81руб./кВт=40*110</t>
  </si>
  <si>
    <t>потребление по соцнорме,кВт 
161 членов всего*110кВт(75 кВт) =16870 кВт, но не более фактического потребления  (март и апрель)</t>
  </si>
  <si>
    <t>сумма к начислению платежей за электроэнергию
(за апрель)</t>
  </si>
  <si>
    <t>к возмещению п1 с учетом использования соцнормы потребления СН
(за апрель)</t>
  </si>
  <si>
    <t>c-ф (март и апрель)</t>
  </si>
  <si>
    <t>к оплате за апрель с учетом оплаты за март</t>
  </si>
  <si>
    <t>фактически к оплате (оплачено)</t>
  </si>
  <si>
    <t>Сумма  к начислению всего, руб. 
(за апрель)</t>
  </si>
  <si>
    <t>с-ф за апрель</t>
  </si>
  <si>
    <t>оплачено в мае</t>
  </si>
  <si>
    <t>Проверка</t>
  </si>
  <si>
    <t xml:space="preserve"> П2 П3 П4 П5 П6 МАЙ 2020 ГОДА</t>
  </si>
  <si>
    <t xml:space="preserve">Сумма  к оплате за май Энергосбыту всего, руб. </t>
  </si>
  <si>
    <t>Задолженность(+)/
переплата(-)
01.06.2020, руб.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</si>
  <si>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</si>
  <si>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</si>
  <si>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</si>
  <si>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</si>
  <si>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</si>
  <si>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</si>
  <si>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</si>
  <si>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</si>
  <si>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</si>
  <si>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</si>
  <si>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</si>
  <si>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</si>
  <si>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</si>
  <si>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</si>
  <si>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</si>
  <si>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</si>
  <si>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</si>
  <si>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</si>
  <si>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</si>
  <si>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</si>
  <si>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</si>
  <si>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</si>
  <si>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</si>
  <si>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</si>
  <si>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</si>
  <si>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</si>
  <si>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</si>
  <si>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3297877</t>
  </si>
  <si>
    <t>П7 9_Агамирзоева М.В.</t>
  </si>
  <si>
    <t>3904133</t>
  </si>
  <si>
    <t>оплата в июне 2020с учетом данных казначея за прошлые периоды</t>
  </si>
  <si>
    <t xml:space="preserve">Сумма  к оплате за июнь Энергосбыту всего, руб. </t>
  </si>
  <si>
    <t>Задолженность(+)/
переплата(-)
01.07.2020, руб.</t>
  </si>
  <si>
    <t xml:space="preserve"> П2 П3 П4 П5 П6 П7 ИЮНЬ 2020 ГОДА</t>
  </si>
  <si>
    <t>П4 165_Солихов</t>
  </si>
  <si>
    <t xml:space="preserve">оплачено в июле </t>
  </si>
  <si>
    <t>Задолженность(+)/
переплата(-)
01.08.2020, руб.</t>
  </si>
  <si>
    <t xml:space="preserve"> П2 П3 П4 П5 П6 П7 ИЮЛЬ 2020 ГОДА</t>
  </si>
  <si>
    <t>Сумма по тарифу 1,90 (по соцнорме), руб.</t>
  </si>
  <si>
    <t xml:space="preserve">Сумма  к оплате за июль Энергосбыту всего, руб. </t>
  </si>
  <si>
    <t>потребление, учитываемое при расчете возмещения соцнормы потребления (более 110 кВт)</t>
  </si>
  <si>
    <t>П2 401_Музыкантова</t>
  </si>
  <si>
    <t xml:space="preserve"> П2 П3 П4 П5 П6 П7 АВГУСТ 2020 ГОДА</t>
  </si>
  <si>
    <t>оплачено в августе</t>
  </si>
  <si>
    <t>П4 175_Иваниско М.В.</t>
  </si>
  <si>
    <t>Задолженность(+)/
переплата(-)
01.09.2020, руб.</t>
  </si>
  <si>
    <t>Отсутствие показаний</t>
  </si>
  <si>
    <t>к возмещению п1 с учетом использования соцнормы потребления СН, кВт</t>
  </si>
  <si>
    <t>сумма к начислению платежей за электроэнергию, руб.</t>
  </si>
  <si>
    <t>11406173</t>
  </si>
  <si>
    <t>П7.2 132_Макшанцев М.Ф.</t>
  </si>
  <si>
    <t>оплачено в сентябре 2020</t>
  </si>
  <si>
    <t>П2 146_Волков С.С.</t>
  </si>
  <si>
    <t>П4 376_Ионова А.С.,</t>
  </si>
  <si>
    <t>П6 125_Тястов А.А.</t>
  </si>
  <si>
    <t>Задолженность(+)/
переплата(-)
01.10.2020, руб.</t>
  </si>
  <si>
    <t xml:space="preserve">Сумма  к оплате Энергосбыту всего, руб. </t>
  </si>
  <si>
    <t>потребление по соцнорме,кВт 
170 членов всего*110кВт =18700 кВт, но не более фактического потребления</t>
  </si>
  <si>
    <t>ИТОГО К ОПЛАТЕ ЭНЕРГОСБЫТУ</t>
  </si>
  <si>
    <t>подлежит восстановлению п1 за использование СН потребления элетроэнергии 37*110=4070 кВт по тарифу (3,05-1,90=1,15 руб.</t>
  </si>
  <si>
    <t>ИТОГО К НАЧИСЛЕНИЮ (с учетом возмещения п1 СН)</t>
  </si>
  <si>
    <t>потребление менее 110 кВт по тарифу 1,90 руб./кВт</t>
  </si>
  <si>
    <t>в том числе по соцнорме по тарифу 1,90руб./кВт</t>
  </si>
  <si>
    <t>в том числе по тарифу 1,90руб./кВт</t>
  </si>
  <si>
    <t>2+4</t>
  </si>
  <si>
    <t xml:space="preserve"> П2 П3 П4 П5 П6 П7 СЕНТЯБРЬ 2020 ГОДА</t>
  </si>
  <si>
    <t>П4 376_Ионова А.С.</t>
  </si>
  <si>
    <t>П6 125_Тястов А.А,</t>
  </si>
  <si>
    <t>3892018</t>
  </si>
  <si>
    <t>П7.2 132_Макшанцев</t>
  </si>
  <si>
    <t>Задолженность(+)/
переплата(-)
01.11.2020, руб.</t>
  </si>
  <si>
    <t xml:space="preserve"> П2 П3 П4 П5 П6 П7 ОКТЯБРЬ 2020 ГОДА</t>
  </si>
  <si>
    <t>потребление по соцнорме,кВт 
170 членов всего по справке*110кВт =18700 кВт, но не более фактического потребления</t>
  </si>
  <si>
    <t>П2 227_Емельянова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</si>
</sst>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-419]mmmm\ yyyy;@"/>
    <numFmt numFmtId="166" formatCode="#,##0.00000"/>
    <numFmt numFmtId="167" formatCode="[$-1010419]General"/>
    <numFmt numFmtId="168" formatCode="[$-1010419]dd\.mm\.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461">
    <xf numFmtId="0" fontId="0" fillId="0" borderId="0" xfId="0"/>
    <xf numFmtId="0" fontId="0" fillId="0" borderId="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4" fontId="4" fillId="10" borderId="1" xfId="0" applyNumberFormat="1" applyFont="1" applyFill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4" fillId="11" borderId="1" xfId="0" applyNumberFormat="1" applyFont="1" applyFill="1" applyBorder="1" applyAlignment="1">
      <alignment vertical="top" wrapText="1"/>
    </xf>
    <xf numFmtId="165" fontId="4" fillId="11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6" borderId="1" xfId="0" applyNumberFormat="1" applyFont="1" applyFill="1" applyBorder="1" applyAlignment="1">
      <alignment vertical="top" wrapText="1"/>
    </xf>
    <xf numFmtId="14" fontId="7" fillId="11" borderId="1" xfId="0" applyNumberFormat="1" applyFont="1" applyFill="1" applyBorder="1" applyAlignment="1">
      <alignment vertical="top" wrapText="1"/>
    </xf>
    <xf numFmtId="4" fontId="7" fillId="11" borderId="1" xfId="0" applyNumberFormat="1" applyFont="1" applyFill="1" applyBorder="1" applyAlignment="1">
      <alignment vertical="top" wrapText="1"/>
    </xf>
    <xf numFmtId="0" fontId="7" fillId="11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14" fontId="5" fillId="11" borderId="1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4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4" fontId="0" fillId="7" borderId="1" xfId="0" applyNumberFormat="1" applyFont="1" applyFill="1" applyBorder="1" applyAlignment="1">
      <alignment vertical="top" wrapText="1"/>
    </xf>
    <xf numFmtId="4" fontId="0" fillId="8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top" wrapText="1"/>
    </xf>
    <xf numFmtId="0" fontId="0" fillId="10" borderId="1" xfId="0" applyFont="1" applyFill="1" applyBorder="1" applyAlignment="1">
      <alignment horizontal="center" vertical="top" wrapText="1"/>
    </xf>
    <xf numFmtId="0" fontId="0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" fontId="11" fillId="9" borderId="1" xfId="0" applyNumberFormat="1" applyFont="1" applyFill="1" applyBorder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49" fontId="4" fillId="10" borderId="1" xfId="0" applyNumberFormat="1" applyFont="1" applyFill="1" applyBorder="1" applyAlignment="1">
      <alignment horizontal="right" vertical="top" wrapText="1"/>
    </xf>
    <xf numFmtId="14" fontId="7" fillId="10" borderId="1" xfId="0" applyNumberFormat="1" applyFont="1" applyFill="1" applyBorder="1" applyAlignment="1">
      <alignment vertical="top" wrapText="1"/>
    </xf>
    <xf numFmtId="4" fontId="7" fillId="10" borderId="1" xfId="0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vertical="top" wrapText="1"/>
    </xf>
    <xf numFmtId="4" fontId="11" fillId="6" borderId="1" xfId="0" applyNumberFormat="1" applyFont="1" applyFill="1" applyBorder="1" applyAlignment="1">
      <alignment vertical="top" wrapText="1"/>
    </xf>
    <xf numFmtId="14" fontId="11" fillId="10" borderId="1" xfId="0" applyNumberFormat="1" applyFont="1" applyFill="1" applyBorder="1" applyAlignment="1">
      <alignment vertical="top" wrapText="1"/>
    </xf>
    <xf numFmtId="4" fontId="11" fillId="10" borderId="1" xfId="0" applyNumberFormat="1" applyFont="1" applyFill="1" applyBorder="1" applyAlignment="1">
      <alignment vertical="top" wrapText="1"/>
    </xf>
    <xf numFmtId="4" fontId="0" fillId="10" borderId="1" xfId="0" applyNumberFormat="1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14" fontId="11" fillId="7" borderId="1" xfId="0" applyNumberFormat="1" applyFont="1" applyFill="1" applyBorder="1" applyAlignment="1">
      <alignment vertical="top" wrapText="1"/>
    </xf>
    <xf numFmtId="4" fontId="10" fillId="11" borderId="1" xfId="0" applyNumberFormat="1" applyFont="1" applyFill="1" applyBorder="1" applyAlignment="1">
      <alignment vertical="top" wrapText="1"/>
    </xf>
    <xf numFmtId="4" fontId="13" fillId="12" borderId="1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vertical="top" wrapText="1"/>
    </xf>
    <xf numFmtId="4" fontId="10" fillId="9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4" fontId="7" fillId="10" borderId="0" xfId="0" applyNumberFormat="1" applyFont="1" applyFill="1" applyBorder="1" applyAlignment="1">
      <alignment vertical="top" wrapText="1"/>
    </xf>
    <xf numFmtId="4" fontId="5" fillId="10" borderId="0" xfId="0" applyNumberFormat="1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0" fontId="7" fillId="10" borderId="0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4" fontId="8" fillId="10" borderId="1" xfId="0" applyNumberFormat="1" applyFont="1" applyFill="1" applyBorder="1" applyAlignment="1">
      <alignment vertical="top" wrapText="1"/>
    </xf>
    <xf numFmtId="4" fontId="7" fillId="12" borderId="1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right" wrapText="1"/>
    </xf>
    <xf numFmtId="4" fontId="7" fillId="10" borderId="0" xfId="0" applyNumberFormat="1" applyFont="1" applyFill="1" applyBorder="1" applyAlignment="1">
      <alignment horizontal="right" wrapText="1"/>
    </xf>
    <xf numFmtId="4" fontId="4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166" fontId="7" fillId="8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top" wrapText="1"/>
    </xf>
    <xf numFmtId="14" fontId="12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top" wrapText="1"/>
    </xf>
    <xf numFmtId="14" fontId="13" fillId="4" borderId="1" xfId="0" applyNumberFormat="1" applyFont="1" applyFill="1" applyBorder="1" applyAlignment="1">
      <alignment vertical="top" wrapText="1"/>
    </xf>
    <xf numFmtId="4" fontId="15" fillId="11" borderId="1" xfId="0" applyNumberFormat="1" applyFont="1" applyFill="1" applyBorder="1" applyAlignment="1">
      <alignment vertical="top" wrapText="1"/>
    </xf>
    <xf numFmtId="4" fontId="15" fillId="9" borderId="1" xfId="0" applyNumberFormat="1" applyFont="1" applyFill="1" applyBorder="1" applyAlignment="1">
      <alignment vertical="top" wrapText="1"/>
    </xf>
    <xf numFmtId="0" fontId="10" fillId="1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14" fontId="0" fillId="10" borderId="1" xfId="0" applyNumberForma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4" fontId="0" fillId="5" borderId="1" xfId="0" applyNumberFormat="1" applyFont="1" applyFill="1" applyBorder="1" applyAlignment="1">
      <alignment vertical="top" wrapText="1"/>
    </xf>
    <xf numFmtId="4" fontId="10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14" fontId="0" fillId="7" borderId="1" xfId="0" applyNumberForma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12" borderId="1" xfId="0" applyFont="1" applyFill="1" applyBorder="1" applyAlignment="1">
      <alignment vertical="top" wrapText="1"/>
    </xf>
    <xf numFmtId="4" fontId="4" fillId="12" borderId="1" xfId="0" applyNumberFormat="1" applyFont="1" applyFill="1" applyBorder="1" applyAlignment="1">
      <alignment vertical="top" wrapText="1"/>
    </xf>
    <xf numFmtId="4" fontId="4" fillId="12" borderId="1" xfId="0" applyNumberFormat="1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vertical="top" wrapText="1"/>
    </xf>
    <xf numFmtId="4" fontId="4" fillId="8" borderId="1" xfId="0" applyNumberFormat="1" applyFont="1" applyFill="1" applyBorder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12" borderId="1" xfId="0" applyFont="1" applyFill="1" applyBorder="1" applyAlignment="1">
      <alignment vertical="top" wrapText="1"/>
    </xf>
    <xf numFmtId="4" fontId="16" fillId="12" borderId="1" xfId="0" applyNumberFormat="1" applyFont="1" applyFill="1" applyBorder="1" applyAlignment="1">
      <alignment vertical="top" wrapText="1"/>
    </xf>
    <xf numFmtId="166" fontId="4" fillId="8" borderId="1" xfId="0" applyNumberFormat="1" applyFont="1" applyFill="1" applyBorder="1" applyAlignment="1">
      <alignment vertical="top" wrapText="1"/>
    </xf>
    <xf numFmtId="4" fontId="10" fillId="4" borderId="7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 wrapText="1"/>
    </xf>
    <xf numFmtId="4" fontId="10" fillId="2" borderId="5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4" fontId="10" fillId="9" borderId="7" xfId="0" applyNumberFormat="1" applyFont="1" applyFill="1" applyBorder="1" applyAlignment="1">
      <alignment vertical="top" wrapText="1"/>
    </xf>
    <xf numFmtId="4" fontId="10" fillId="12" borderId="4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" fontId="10" fillId="11" borderId="10" xfId="0" applyNumberFormat="1" applyFont="1" applyFill="1" applyBorder="1" applyAlignment="1">
      <alignment vertical="top" wrapText="1"/>
    </xf>
    <xf numFmtId="4" fontId="10" fillId="11" borderId="11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top" wrapText="1"/>
    </xf>
    <xf numFmtId="0" fontId="4" fillId="8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4" fontId="0" fillId="7" borderId="1" xfId="0" applyNumberFormat="1" applyFill="1" applyBorder="1" applyAlignment="1">
      <alignment vertical="top" wrapText="1"/>
    </xf>
    <xf numFmtId="4" fontId="0" fillId="8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4" fontId="20" fillId="10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14" fontId="7" fillId="3" borderId="1" xfId="0" applyNumberFormat="1" applyFont="1" applyFill="1" applyBorder="1" applyAlignment="1">
      <alignment horizontal="right" vertical="top" wrapText="1"/>
    </xf>
    <xf numFmtId="4" fontId="19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4" fontId="0" fillId="13" borderId="1" xfId="0" applyNumberFormat="1" applyFont="1" applyFill="1" applyBorder="1" applyAlignment="1">
      <alignment vertical="top" wrapText="1"/>
    </xf>
    <xf numFmtId="0" fontId="23" fillId="14" borderId="1" xfId="0" applyFont="1" applyFill="1" applyBorder="1" applyAlignment="1">
      <alignment vertical="top" wrapText="1"/>
    </xf>
    <xf numFmtId="0" fontId="24" fillId="11" borderId="1" xfId="0" applyFont="1" applyFill="1" applyBorder="1" applyAlignment="1">
      <alignment horizontal="center" vertical="top" wrapText="1"/>
    </xf>
    <xf numFmtId="167" fontId="25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168" fontId="25" fillId="0" borderId="1" xfId="0" applyNumberFormat="1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vertical="top" wrapText="1"/>
    </xf>
    <xf numFmtId="4" fontId="25" fillId="10" borderId="1" xfId="0" applyNumberFormat="1" applyFont="1" applyFill="1" applyBorder="1" applyAlignment="1">
      <alignment vertical="top" wrapText="1"/>
    </xf>
    <xf numFmtId="4" fontId="25" fillId="3" borderId="1" xfId="0" applyNumberFormat="1" applyFont="1" applyFill="1" applyBorder="1" applyAlignment="1">
      <alignment vertical="top" wrapText="1"/>
    </xf>
    <xf numFmtId="4" fontId="25" fillId="6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12" borderId="1" xfId="0" applyFont="1" applyFill="1" applyBorder="1" applyAlignment="1">
      <alignment vertical="top" wrapText="1"/>
    </xf>
    <xf numFmtId="4" fontId="25" fillId="12" borderId="1" xfId="0" applyNumberFormat="1" applyFont="1" applyFill="1" applyBorder="1" applyAlignment="1">
      <alignment vertical="top" wrapText="1"/>
    </xf>
    <xf numFmtId="4" fontId="10" fillId="11" borderId="0" xfId="0" applyNumberFormat="1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26" fillId="4" borderId="0" xfId="0" applyFont="1" applyFill="1" applyAlignment="1">
      <alignment vertical="top" wrapText="1"/>
    </xf>
    <xf numFmtId="4" fontId="23" fillId="3" borderId="1" xfId="0" applyNumberFormat="1" applyFont="1" applyFill="1" applyBorder="1" applyAlignment="1">
      <alignment vertical="top" wrapText="1"/>
    </xf>
    <xf numFmtId="0" fontId="25" fillId="13" borderId="1" xfId="0" applyFont="1" applyFill="1" applyBorder="1" applyAlignment="1">
      <alignment vertical="top" wrapText="1"/>
    </xf>
    <xf numFmtId="0" fontId="25" fillId="13" borderId="1" xfId="0" applyFont="1" applyFill="1" applyBorder="1" applyAlignment="1">
      <alignment horizontal="left" vertical="top" wrapText="1"/>
    </xf>
    <xf numFmtId="4" fontId="4" fillId="4" borderId="0" xfId="0" applyNumberFormat="1" applyFont="1" applyFill="1" applyAlignment="1">
      <alignment vertical="top" wrapText="1"/>
    </xf>
    <xf numFmtId="4" fontId="0" fillId="0" borderId="0" xfId="0" applyNumberFormat="1" applyAlignment="1">
      <alignment vertical="top" wrapText="1"/>
    </xf>
    <xf numFmtId="4" fontId="10" fillId="10" borderId="1" xfId="0" applyNumberFormat="1" applyFont="1" applyFill="1" applyBorder="1" applyAlignment="1">
      <alignment vertical="top" wrapText="1"/>
    </xf>
    <xf numFmtId="4" fontId="10" fillId="10" borderId="5" xfId="0" applyNumberFormat="1" applyFont="1" applyFill="1" applyBorder="1" applyAlignment="1">
      <alignment vertical="top" wrapText="1"/>
    </xf>
    <xf numFmtId="4" fontId="10" fillId="10" borderId="10" xfId="0" applyNumberFormat="1" applyFont="1" applyFill="1" applyBorder="1" applyAlignment="1">
      <alignment vertical="top" wrapText="1"/>
    </xf>
    <xf numFmtId="4" fontId="10" fillId="10" borderId="7" xfId="0" applyNumberFormat="1" applyFont="1" applyFill="1" applyBorder="1" applyAlignment="1">
      <alignment vertical="top" wrapText="1"/>
    </xf>
    <xf numFmtId="167" fontId="25" fillId="10" borderId="1" xfId="0" applyNumberFormat="1" applyFont="1" applyFill="1" applyBorder="1" applyAlignment="1">
      <alignment vertical="top" wrapText="1"/>
    </xf>
    <xf numFmtId="0" fontId="25" fillId="10" borderId="1" xfId="0" applyFont="1" applyFill="1" applyBorder="1" applyAlignment="1">
      <alignment vertical="top" wrapText="1"/>
    </xf>
    <xf numFmtId="168" fontId="25" fillId="10" borderId="1" xfId="0" applyNumberFormat="1" applyFont="1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14" fontId="0" fillId="6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164" fontId="24" fillId="11" borderId="1" xfId="1" applyFont="1" applyFill="1" applyBorder="1" applyAlignment="1">
      <alignment horizontal="center" vertical="top" wrapText="1"/>
    </xf>
    <xf numFmtId="4" fontId="25" fillId="10" borderId="1" xfId="1" applyNumberFormat="1" applyFont="1" applyFill="1" applyBorder="1" applyAlignment="1">
      <alignment vertical="top" wrapText="1"/>
    </xf>
    <xf numFmtId="4" fontId="25" fillId="6" borderId="1" xfId="1" applyNumberFormat="1" applyFont="1" applyFill="1" applyBorder="1" applyAlignment="1">
      <alignment vertical="top" wrapText="1"/>
    </xf>
    <xf numFmtId="4" fontId="25" fillId="5" borderId="1" xfId="0" applyNumberFormat="1" applyFont="1" applyFill="1" applyBorder="1" applyAlignment="1">
      <alignment vertical="top" wrapText="1"/>
    </xf>
    <xf numFmtId="167" fontId="25" fillId="12" borderId="1" xfId="0" applyNumberFormat="1" applyFont="1" applyFill="1" applyBorder="1" applyAlignment="1">
      <alignment vertical="top" wrapText="1"/>
    </xf>
    <xf numFmtId="168" fontId="25" fillId="12" borderId="1" xfId="0" applyNumberFormat="1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vertical="top" wrapText="1"/>
    </xf>
    <xf numFmtId="4" fontId="25" fillId="4" borderId="1" xfId="1" applyNumberFormat="1" applyFont="1" applyFill="1" applyBorder="1" applyAlignment="1">
      <alignment vertical="top" wrapText="1"/>
    </xf>
    <xf numFmtId="4" fontId="23" fillId="10" borderId="1" xfId="1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14" fontId="3" fillId="10" borderId="1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vertical="top" wrapText="1"/>
    </xf>
    <xf numFmtId="4" fontId="3" fillId="10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4" fontId="0" fillId="9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4" fontId="3" fillId="11" borderId="1" xfId="0" applyNumberFormat="1" applyFont="1" applyFill="1" applyBorder="1" applyAlignment="1">
      <alignment vertical="top" wrapText="1"/>
    </xf>
    <xf numFmtId="4" fontId="3" fillId="9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11" borderId="0" xfId="0" applyNumberFormat="1" applyFont="1" applyFill="1" applyBorder="1" applyAlignment="1">
      <alignment vertical="top" wrapText="1"/>
    </xf>
    <xf numFmtId="4" fontId="3" fillId="9" borderId="7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2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4" fillId="9" borderId="1" xfId="0" applyNumberFormat="1" applyFont="1" applyFill="1" applyBorder="1" applyAlignment="1">
      <alignment vertical="top" wrapText="1"/>
    </xf>
    <xf numFmtId="4" fontId="0" fillId="15" borderId="1" xfId="0" applyNumberFormat="1" applyFill="1" applyBorder="1" applyAlignment="1">
      <alignment vertical="top" wrapText="1"/>
    </xf>
    <xf numFmtId="0" fontId="4" fillId="13" borderId="1" xfId="0" applyFont="1" applyFill="1" applyBorder="1" applyAlignment="1">
      <alignment vertical="top" wrapText="1"/>
    </xf>
    <xf numFmtId="4" fontId="4" fillId="13" borderId="1" xfId="0" applyNumberFormat="1" applyFont="1" applyFill="1" applyBorder="1" applyAlignment="1">
      <alignment vertical="top" wrapText="1"/>
    </xf>
    <xf numFmtId="17" fontId="0" fillId="0" borderId="0" xfId="0" applyNumberFormat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vertical="top" wrapText="1"/>
    </xf>
    <xf numFmtId="4" fontId="4" fillId="13" borderId="4" xfId="0" applyNumberFormat="1" applyFont="1" applyFill="1" applyBorder="1" applyAlignment="1">
      <alignment vertical="top" wrapText="1"/>
    </xf>
    <xf numFmtId="4" fontId="4" fillId="4" borderId="13" xfId="0" applyNumberFormat="1" applyFont="1" applyFill="1" applyBorder="1" applyAlignment="1">
      <alignment vertical="top" wrapText="1"/>
    </xf>
    <xf numFmtId="4" fontId="25" fillId="0" borderId="1" xfId="1" applyNumberFormat="1" applyFont="1" applyFill="1" applyBorder="1" applyAlignment="1">
      <alignment vertical="top" wrapText="1"/>
    </xf>
    <xf numFmtId="4" fontId="24" fillId="11" borderId="5" xfId="1" applyNumberFormat="1" applyFont="1" applyFill="1" applyBorder="1" applyAlignment="1">
      <alignment horizontal="center" vertical="top" wrapText="1"/>
    </xf>
    <xf numFmtId="4" fontId="25" fillId="6" borderId="5" xfId="1" applyNumberFormat="1" applyFont="1" applyFill="1" applyBorder="1" applyAlignment="1">
      <alignment vertical="top" wrapText="1"/>
    </xf>
    <xf numFmtId="4" fontId="25" fillId="12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23" fillId="0" borderId="1" xfId="1" applyNumberFormat="1" applyFont="1" applyFill="1" applyBorder="1" applyAlignment="1">
      <alignment vertical="top" wrapText="1"/>
    </xf>
    <xf numFmtId="4" fontId="0" fillId="16" borderId="1" xfId="0" applyNumberFormat="1" applyFill="1" applyBorder="1" applyAlignment="1">
      <alignment vertical="top" wrapText="1"/>
    </xf>
    <xf numFmtId="4" fontId="4" fillId="8" borderId="13" xfId="0" applyNumberFormat="1" applyFont="1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14" fontId="0" fillId="12" borderId="1" xfId="0" applyNumberFormat="1" applyFill="1" applyBorder="1" applyAlignment="1">
      <alignment vertical="top" wrapText="1"/>
    </xf>
    <xf numFmtId="4" fontId="10" fillId="4" borderId="5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4" fontId="3" fillId="13" borderId="1" xfId="0" applyNumberFormat="1" applyFont="1" applyFill="1" applyBorder="1" applyAlignment="1">
      <alignment vertical="top" wrapText="1"/>
    </xf>
    <xf numFmtId="0" fontId="4" fillId="17" borderId="1" xfId="0" applyFont="1" applyFill="1" applyBorder="1" applyAlignment="1">
      <alignment vertical="top" wrapText="1"/>
    </xf>
    <xf numFmtId="165" fontId="4" fillId="17" borderId="1" xfId="0" applyNumberFormat="1" applyFont="1" applyFill="1" applyBorder="1" applyAlignment="1">
      <alignment vertical="top" wrapText="1"/>
    </xf>
    <xf numFmtId="14" fontId="7" fillId="17" borderId="1" xfId="0" applyNumberFormat="1" applyFont="1" applyFill="1" applyBorder="1" applyAlignment="1">
      <alignment vertical="top" wrapText="1"/>
    </xf>
    <xf numFmtId="4" fontId="19" fillId="17" borderId="1" xfId="0" applyNumberFormat="1" applyFont="1" applyFill="1" applyBorder="1" applyAlignment="1">
      <alignment vertical="top" wrapText="1"/>
    </xf>
    <xf numFmtId="4" fontId="4" fillId="17" borderId="1" xfId="0" applyNumberFormat="1" applyFont="1" applyFill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4" fontId="0" fillId="15" borderId="5" xfId="0" applyNumberFormat="1" applyFill="1" applyBorder="1" applyAlignment="1">
      <alignment vertical="top" wrapText="1"/>
    </xf>
    <xf numFmtId="4" fontId="0" fillId="12" borderId="5" xfId="0" applyNumberFormat="1" applyFill="1" applyBorder="1" applyAlignment="1">
      <alignment vertical="top" wrapText="1"/>
    </xf>
    <xf numFmtId="4" fontId="0" fillId="4" borderId="5" xfId="0" applyNumberForma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0" fillId="12" borderId="7" xfId="0" applyNumberFormat="1" applyFill="1" applyBorder="1" applyAlignment="1">
      <alignment vertical="top" wrapText="1"/>
    </xf>
    <xf numFmtId="4" fontId="0" fillId="4" borderId="7" xfId="0" applyNumberForma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" fontId="0" fillId="2" borderId="15" xfId="0" applyNumberFormat="1" applyFill="1" applyBorder="1" applyAlignment="1">
      <alignment vertical="top" wrapText="1"/>
    </xf>
    <xf numFmtId="4" fontId="0" fillId="15" borderId="16" xfId="0" applyNumberFormat="1" applyFill="1" applyBorder="1" applyAlignment="1">
      <alignment vertical="top" wrapText="1"/>
    </xf>
    <xf numFmtId="4" fontId="0" fillId="12" borderId="15" xfId="0" applyNumberFormat="1" applyFill="1" applyBorder="1" applyAlignment="1">
      <alignment vertical="top" wrapText="1"/>
    </xf>
    <xf numFmtId="4" fontId="0" fillId="12" borderId="16" xfId="0" applyNumberFormat="1" applyFill="1" applyBorder="1" applyAlignment="1">
      <alignment vertical="top" wrapText="1"/>
    </xf>
    <xf numFmtId="4" fontId="0" fillId="4" borderId="15" xfId="0" applyNumberFormat="1" applyFill="1" applyBorder="1" applyAlignment="1">
      <alignment vertical="top" wrapText="1"/>
    </xf>
    <xf numFmtId="4" fontId="0" fillId="4" borderId="16" xfId="0" applyNumberForma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14" fontId="28" fillId="11" borderId="1" xfId="0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4" fontId="4" fillId="10" borderId="1" xfId="0" applyNumberFormat="1" applyFont="1" applyFill="1" applyBorder="1" applyAlignment="1">
      <alignment horizontal="right" vertical="top" wrapText="1"/>
    </xf>
    <xf numFmtId="0" fontId="4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5" fillId="10" borderId="0" xfId="0" applyNumberFormat="1" applyFont="1" applyFill="1" applyBorder="1" applyAlignment="1">
      <alignment vertical="top" wrapText="1"/>
    </xf>
    <xf numFmtId="166" fontId="7" fillId="10" borderId="0" xfId="0" applyNumberFormat="1" applyFont="1" applyFill="1" applyBorder="1" applyAlignment="1">
      <alignment vertical="top" wrapText="1"/>
    </xf>
    <xf numFmtId="0" fontId="6" fillId="10" borderId="0" xfId="0" applyFont="1" applyFill="1" applyBorder="1" applyAlignment="1">
      <alignment vertical="top" wrapText="1"/>
    </xf>
    <xf numFmtId="4" fontId="8" fillId="10" borderId="0" xfId="0" applyNumberFormat="1" applyFont="1" applyFill="1" applyBorder="1" applyAlignment="1">
      <alignment vertical="top" wrapText="1"/>
    </xf>
    <xf numFmtId="165" fontId="4" fillId="10" borderId="0" xfId="0" applyNumberFormat="1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horizontal="left" vertical="top" wrapText="1"/>
    </xf>
    <xf numFmtId="0" fontId="16" fillId="10" borderId="0" xfId="0" applyFont="1" applyFill="1" applyBorder="1" applyAlignment="1">
      <alignment vertical="top" wrapText="1"/>
    </xf>
    <xf numFmtId="166" fontId="4" fillId="10" borderId="0" xfId="0" applyNumberFormat="1" applyFont="1" applyFill="1" applyBorder="1" applyAlignment="1">
      <alignment vertical="top" wrapText="1"/>
    </xf>
    <xf numFmtId="4" fontId="16" fillId="10" borderId="0" xfId="0" applyNumberFormat="1" applyFont="1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10" fillId="12" borderId="1" xfId="0" applyNumberFormat="1" applyFont="1" applyFill="1" applyBorder="1" applyAlignment="1">
      <alignment vertical="top" wrapText="1"/>
    </xf>
    <xf numFmtId="3" fontId="10" fillId="12" borderId="1" xfId="0" applyNumberFormat="1" applyFont="1" applyFill="1" applyBorder="1" applyAlignment="1">
      <alignment horizontal="center" vertical="top" wrapText="1"/>
    </xf>
    <xf numFmtId="14" fontId="10" fillId="4" borderId="1" xfId="0" applyNumberFormat="1" applyFont="1" applyFill="1" applyBorder="1" applyAlignment="1">
      <alignment vertical="top" wrapText="1"/>
    </xf>
    <xf numFmtId="3" fontId="10" fillId="4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vertical="top" wrapText="1"/>
    </xf>
    <xf numFmtId="4" fontId="4" fillId="18" borderId="1" xfId="0" applyNumberFormat="1" applyFont="1" applyFill="1" applyBorder="1" applyAlignment="1">
      <alignment vertical="top" wrapText="1"/>
    </xf>
    <xf numFmtId="165" fontId="29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10" fillId="12" borderId="0" xfId="0" applyNumberFormat="1" applyFont="1" applyFill="1" applyBorder="1" applyAlignment="1">
      <alignment vertical="top" wrapText="1"/>
    </xf>
    <xf numFmtId="4" fontId="10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4" fontId="7" fillId="6" borderId="1" xfId="0" applyNumberFormat="1" applyFont="1" applyFill="1" applyBorder="1" applyAlignment="1">
      <alignment horizontal="left" vertical="top" wrapText="1"/>
    </xf>
    <xf numFmtId="14" fontId="7" fillId="10" borderId="1" xfId="0" applyNumberFormat="1" applyFont="1" applyFill="1" applyBorder="1" applyAlignment="1">
      <alignment horizontal="left" vertical="top" wrapText="1"/>
    </xf>
    <xf numFmtId="4" fontId="19" fillId="0" borderId="1" xfId="0" applyNumberFormat="1" applyFont="1" applyBorder="1" applyAlignment="1">
      <alignment horizontal="left" vertical="top" wrapText="1"/>
    </xf>
    <xf numFmtId="14" fontId="7" fillId="11" borderId="1" xfId="0" applyNumberFormat="1" applyFont="1" applyFill="1" applyBorder="1" applyAlignment="1">
      <alignment horizontal="left" vertical="top" wrapText="1"/>
    </xf>
    <xf numFmtId="4" fontId="7" fillId="11" borderId="1" xfId="0" applyNumberFormat="1" applyFont="1" applyFill="1" applyBorder="1" applyAlignment="1">
      <alignment horizontal="left" vertical="top" wrapText="1"/>
    </xf>
    <xf numFmtId="4" fontId="7" fillId="10" borderId="1" xfId="0" applyNumberFormat="1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0" fontId="30" fillId="12" borderId="1" xfId="0" applyFont="1" applyFill="1" applyBorder="1" applyAlignment="1">
      <alignment vertical="top" wrapText="1"/>
    </xf>
    <xf numFmtId="4" fontId="30" fillId="6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4" fontId="4" fillId="5" borderId="21" xfId="0" applyNumberFormat="1" applyFont="1" applyFill="1" applyBorder="1" applyAlignment="1">
      <alignment vertical="top" wrapText="1"/>
    </xf>
    <xf numFmtId="0" fontId="4" fillId="13" borderId="4" xfId="0" applyFont="1" applyFill="1" applyBorder="1" applyAlignment="1">
      <alignment vertical="top" wrapText="1"/>
    </xf>
    <xf numFmtId="4" fontId="30" fillId="12" borderId="1" xfId="0" applyNumberFormat="1" applyFont="1" applyFill="1" applyBorder="1" applyAlignment="1">
      <alignment vertical="top" wrapText="1"/>
    </xf>
    <xf numFmtId="4" fontId="30" fillId="2" borderId="1" xfId="0" applyNumberFormat="1" applyFont="1" applyFill="1" applyBorder="1" applyAlignment="1">
      <alignment vertical="top" wrapText="1"/>
    </xf>
    <xf numFmtId="4" fontId="4" fillId="5" borderId="22" xfId="0" applyNumberFormat="1" applyFont="1" applyFill="1" applyBorder="1" applyAlignment="1">
      <alignment vertical="top" wrapText="1"/>
    </xf>
    <xf numFmtId="4" fontId="16" fillId="9" borderId="1" xfId="0" applyNumberFormat="1" applyFont="1" applyFill="1" applyBorder="1" applyAlignment="1">
      <alignment vertical="top" wrapText="1"/>
    </xf>
    <xf numFmtId="0" fontId="4" fillId="10" borderId="4" xfId="0" applyFont="1" applyFill="1" applyBorder="1" applyAlignment="1">
      <alignment vertical="top" wrapText="1"/>
    </xf>
    <xf numFmtId="4" fontId="4" fillId="17" borderId="4" xfId="0" applyNumberFormat="1" applyFont="1" applyFill="1" applyBorder="1" applyAlignment="1">
      <alignment vertical="top" wrapText="1"/>
    </xf>
    <xf numFmtId="4" fontId="4" fillId="10" borderId="4" xfId="0" applyNumberFormat="1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4" fontId="4" fillId="9" borderId="16" xfId="0" applyNumberFormat="1" applyFont="1" applyFill="1" applyBorder="1" applyAlignment="1">
      <alignment vertical="top" wrapText="1"/>
    </xf>
    <xf numFmtId="0" fontId="4" fillId="18" borderId="17" xfId="0" applyFont="1" applyFill="1" applyBorder="1" applyAlignment="1">
      <alignment vertical="top" wrapText="1"/>
    </xf>
    <xf numFmtId="4" fontId="4" fillId="18" borderId="23" xfId="0" applyNumberFormat="1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18" borderId="24" xfId="0" applyNumberFormat="1" applyFont="1" applyFill="1" applyBorder="1" applyAlignment="1">
      <alignment vertical="top" wrapText="1"/>
    </xf>
    <xf numFmtId="4" fontId="4" fillId="9" borderId="4" xfId="0" applyNumberFormat="1" applyFont="1" applyFill="1" applyBorder="1" applyAlignment="1">
      <alignment vertical="top" wrapText="1"/>
    </xf>
    <xf numFmtId="0" fontId="4" fillId="13" borderId="20" xfId="0" applyFont="1" applyFill="1" applyBorder="1" applyAlignment="1">
      <alignment vertical="top" wrapText="1"/>
    </xf>
    <xf numFmtId="4" fontId="4" fillId="13" borderId="21" xfId="0" applyNumberFormat="1" applyFont="1" applyFill="1" applyBorder="1" applyAlignment="1">
      <alignment vertical="top" wrapText="1"/>
    </xf>
    <xf numFmtId="4" fontId="4" fillId="13" borderId="22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4" fontId="4" fillId="8" borderId="23" xfId="0" applyNumberFormat="1" applyFont="1" applyFill="1" applyBorder="1" applyAlignment="1">
      <alignment vertical="top" wrapText="1"/>
    </xf>
    <xf numFmtId="4" fontId="4" fillId="4" borderId="24" xfId="0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6" borderId="1" xfId="0" applyNumberFormat="1" applyFont="1" applyFill="1" applyBorder="1" applyAlignment="1">
      <alignment horizontal="left" vertical="top" wrapText="1"/>
    </xf>
    <xf numFmtId="165" fontId="4" fillId="10" borderId="1" xfId="0" applyNumberFormat="1" applyFont="1" applyFill="1" applyBorder="1" applyAlignment="1">
      <alignment horizontal="left" vertical="top" wrapText="1"/>
    </xf>
    <xf numFmtId="49" fontId="4" fillId="10" borderId="1" xfId="0" applyNumberFormat="1" applyFont="1" applyFill="1" applyBorder="1" applyAlignment="1">
      <alignment horizontal="left" vertical="top" wrapText="1"/>
    </xf>
    <xf numFmtId="165" fontId="4" fillId="11" borderId="1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left" vertical="top" wrapText="1"/>
    </xf>
    <xf numFmtId="4" fontId="31" fillId="10" borderId="1" xfId="0" applyNumberFormat="1" applyFont="1" applyFill="1" applyBorder="1" applyAlignment="1">
      <alignment horizontal="left" vertical="top" wrapText="1"/>
    </xf>
    <xf numFmtId="4" fontId="4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4" fontId="16" fillId="10" borderId="1" xfId="0" applyNumberFormat="1" applyFont="1" applyFill="1" applyBorder="1" applyAlignment="1">
      <alignment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left" vertical="top" wrapText="1"/>
    </xf>
    <xf numFmtId="0" fontId="5" fillId="6" borderId="1" xfId="0" applyFont="1" applyFill="1" applyBorder="1" applyAlignment="1">
      <alignment vertical="top" wrapText="1"/>
    </xf>
    <xf numFmtId="4" fontId="0" fillId="18" borderId="1" xfId="0" applyNumberFormat="1" applyFill="1" applyBorder="1" applyAlignment="1">
      <alignment vertical="top" wrapText="1"/>
    </xf>
    <xf numFmtId="0" fontId="4" fillId="18" borderId="1" xfId="0" applyFont="1" applyFill="1" applyBorder="1" applyAlignment="1">
      <alignment vertical="top" wrapText="1"/>
    </xf>
    <xf numFmtId="4" fontId="11" fillId="12" borderId="1" xfId="0" applyNumberFormat="1" applyFont="1" applyFill="1" applyBorder="1" applyAlignment="1">
      <alignment vertical="top" wrapText="1"/>
    </xf>
    <xf numFmtId="4" fontId="16" fillId="18" borderId="1" xfId="0" applyNumberFormat="1" applyFont="1" applyFill="1" applyBorder="1" applyAlignment="1">
      <alignment vertical="top" wrapText="1"/>
    </xf>
    <xf numFmtId="4" fontId="16" fillId="6" borderId="1" xfId="0" applyNumberFormat="1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16" fillId="11" borderId="1" xfId="0" applyFont="1" applyFill="1" applyBorder="1" applyAlignment="1">
      <alignment vertical="top" wrapText="1"/>
    </xf>
    <xf numFmtId="4" fontId="16" fillId="11" borderId="1" xfId="0" applyNumberFormat="1" applyFont="1" applyFill="1" applyBorder="1" applyAlignment="1">
      <alignment vertical="top" wrapText="1"/>
    </xf>
    <xf numFmtId="4" fontId="20" fillId="11" borderId="1" xfId="0" applyNumberFormat="1" applyFont="1" applyFill="1" applyBorder="1" applyAlignment="1">
      <alignment vertical="top" wrapText="1"/>
    </xf>
    <xf numFmtId="0" fontId="4" fillId="10" borderId="0" xfId="0" applyFont="1" applyFill="1" applyBorder="1" applyAlignment="1">
      <alignment horizontal="right" vertical="top" wrapText="1"/>
    </xf>
    <xf numFmtId="4" fontId="11" fillId="18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11" fillId="11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1" fillId="19" borderId="1" xfId="0" applyNumberFormat="1" applyFont="1" applyFill="1" applyBorder="1" applyAlignment="1">
      <alignment vertical="top" wrapText="1"/>
    </xf>
    <xf numFmtId="4" fontId="32" fillId="12" borderId="1" xfId="0" applyNumberFormat="1" applyFont="1" applyFill="1" applyBorder="1" applyAlignment="1">
      <alignment vertical="top" wrapText="1"/>
    </xf>
    <xf numFmtId="4" fontId="33" fillId="8" borderId="1" xfId="0" applyNumberFormat="1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right" vertical="top" wrapText="1"/>
    </xf>
    <xf numFmtId="4" fontId="4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vertical="top" wrapText="1"/>
    </xf>
    <xf numFmtId="4" fontId="11" fillId="10" borderId="0" xfId="0" applyNumberFormat="1" applyFont="1" applyFill="1" applyBorder="1" applyAlignment="1">
      <alignment vertical="top" wrapText="1"/>
    </xf>
    <xf numFmtId="0" fontId="16" fillId="10" borderId="0" xfId="0" applyFont="1" applyFill="1" applyAlignment="1">
      <alignment vertical="top" wrapText="1"/>
    </xf>
    <xf numFmtId="0" fontId="12" fillId="11" borderId="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4" fontId="0" fillId="20" borderId="1" xfId="0" applyNumberFormat="1" applyFill="1" applyBorder="1" applyAlignment="1">
      <alignment vertical="top" wrapText="1"/>
    </xf>
    <xf numFmtId="4" fontId="0" fillId="21" borderId="1" xfId="0" applyNumberFormat="1" applyFill="1" applyBorder="1" applyAlignment="1">
      <alignment vertical="top" wrapText="1"/>
    </xf>
    <xf numFmtId="4" fontId="34" fillId="2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2" fontId="4" fillId="12" borderId="1" xfId="0" applyNumberFormat="1" applyFont="1" applyFill="1" applyBorder="1" applyAlignment="1">
      <alignment vertical="top" wrapText="1"/>
    </xf>
    <xf numFmtId="2" fontId="4" fillId="10" borderId="1" xfId="0" applyNumberFormat="1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4" fontId="1" fillId="10" borderId="1" xfId="0" applyNumberFormat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3" fontId="1" fillId="10" borderId="1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4" fontId="35" fillId="10" borderId="1" xfId="0" applyNumberFormat="1" applyFont="1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vertical="top" wrapText="1"/>
    </xf>
    <xf numFmtId="4" fontId="0" fillId="12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13" borderId="1" xfId="0" applyFont="1" applyFill="1" applyBorder="1" applyAlignment="1">
      <alignment vertical="top" wrapText="1"/>
    </xf>
    <xf numFmtId="4" fontId="0" fillId="18" borderId="1" xfId="0" applyNumberFormat="1" applyFont="1" applyFill="1" applyBorder="1" applyAlignment="1">
      <alignment vertical="top" wrapText="1"/>
    </xf>
    <xf numFmtId="4" fontId="0" fillId="20" borderId="1" xfId="0" applyNumberFormat="1" applyFont="1" applyFill="1" applyBorder="1" applyAlignment="1">
      <alignment vertical="top" wrapText="1"/>
    </xf>
    <xf numFmtId="4" fontId="0" fillId="21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4" fontId="0" fillId="16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4" fontId="0" fillId="6" borderId="5" xfId="0" applyNumberForma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1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12" borderId="5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4" fontId="1" fillId="6" borderId="1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left" vertical="top" wrapText="1"/>
    </xf>
    <xf numFmtId="0" fontId="4" fillId="1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0" fillId="22" borderId="1" xfId="0" applyNumberFormat="1" applyFill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4" fontId="4" fillId="10" borderId="0" xfId="0" applyNumberFormat="1" applyFont="1" applyFill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4" fillId="6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4" fillId="10" borderId="1" xfId="0" applyFont="1" applyFill="1" applyBorder="1" applyAlignment="1">
      <alignment vertical="top" wrapText="1"/>
    </xf>
    <xf numFmtId="0" fontId="36" fillId="10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10" borderId="0" xfId="0" applyFont="1" applyFill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10" fillId="4" borderId="5" xfId="0" applyNumberFormat="1" applyFont="1" applyFill="1" applyBorder="1" applyAlignment="1">
      <alignment horizontal="center" vertical="top" wrapText="1"/>
    </xf>
    <xf numFmtId="4" fontId="10" fillId="4" borderId="7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274"/>
  <sheetViews>
    <sheetView view="pageBreakPreview" topLeftCell="IS1" zoomScale="75" zoomScaleSheetLayoutView="75" workbookViewId="0">
      <selection activeCell="JP48" sqref="JP48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14.57031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7" width="14.42578125" style="5" customWidth="1"/>
    <col min="8" max="8" width="18.28515625" style="5" customWidth="1"/>
    <col min="9" max="9" width="18.140625" style="5" customWidth="1"/>
    <col min="10" max="10" width="14.85546875" style="5" customWidth="1"/>
    <col min="11" max="11" width="23.85546875" style="5" customWidth="1"/>
    <col min="12" max="12" width="17.42578125" style="5" bestFit="1" customWidth="1"/>
    <col min="13" max="13" width="12.7109375" style="5" bestFit="1" customWidth="1"/>
    <col min="14" max="14" width="12.5703125" style="5" bestFit="1" customWidth="1"/>
    <col min="15" max="15" width="15.85546875" style="5" customWidth="1"/>
    <col min="16" max="16" width="14.28515625" style="5" customWidth="1"/>
    <col min="17" max="17" width="13.7109375" style="5" customWidth="1"/>
    <col min="18" max="18" width="17.7109375" style="5" customWidth="1"/>
    <col min="19" max="19" width="15.140625" style="5" customWidth="1"/>
    <col min="20" max="20" width="19.28515625" style="5" customWidth="1"/>
    <col min="21" max="21" width="15.85546875" style="5" customWidth="1"/>
    <col min="22" max="22" width="20.7109375" style="5" customWidth="1"/>
    <col min="23" max="23" width="30.42578125" style="5" customWidth="1"/>
    <col min="24" max="24" width="9.5703125" style="5" customWidth="1"/>
    <col min="25" max="25" width="31.5703125" style="5" customWidth="1"/>
    <col min="26" max="26" width="21.5703125" style="5" customWidth="1"/>
    <col min="27" max="36" width="16" style="5" customWidth="1"/>
    <col min="37" max="47" width="15.7109375" style="5" customWidth="1"/>
    <col min="48" max="48" width="25" style="5" customWidth="1"/>
    <col min="49" max="49" width="9.7109375" style="5" customWidth="1"/>
    <col min="50" max="50" width="33.28515625" style="5" customWidth="1"/>
    <col min="51" max="58" width="15.7109375" style="5" customWidth="1"/>
    <col min="59" max="67" width="20.7109375" style="5" customWidth="1"/>
    <col min="68" max="68" width="19.42578125" style="5" customWidth="1"/>
    <col min="69" max="69" width="20" style="5" customWidth="1"/>
    <col min="70" max="70" width="22.140625" style="5" customWidth="1"/>
    <col min="71" max="71" width="7.42578125" style="5" customWidth="1"/>
    <col min="72" max="72" width="27.85546875" style="5" customWidth="1"/>
    <col min="73" max="91" width="12.7109375" style="5" customWidth="1"/>
    <col min="92" max="92" width="20.140625" style="5" customWidth="1"/>
    <col min="93" max="93" width="12.7109375" style="5" customWidth="1"/>
    <col min="94" max="94" width="40.140625" style="5" customWidth="1"/>
    <col min="95" max="98" width="12.7109375" style="5" customWidth="1"/>
    <col min="99" max="102" width="12.7109375" style="5" hidden="1" customWidth="1"/>
    <col min="103" max="103" width="12.7109375" style="5" customWidth="1"/>
    <col min="104" max="104" width="12.7109375" style="5" hidden="1" customWidth="1"/>
    <col min="105" max="115" width="12.7109375" style="5" customWidth="1"/>
    <col min="116" max="116" width="15.7109375" style="5" customWidth="1"/>
    <col min="117" max="117" width="10.28515625" style="5" customWidth="1"/>
    <col min="118" max="118" width="32.42578125" style="5" customWidth="1"/>
    <col min="119" max="137" width="15.7109375" style="5" customWidth="1"/>
    <col min="138" max="138" width="22" style="5" customWidth="1"/>
    <col min="139" max="139" width="9.5703125" style="5" customWidth="1"/>
    <col min="140" max="140" width="26.5703125" style="5" customWidth="1"/>
    <col min="141" max="158" width="12.7109375" style="5" customWidth="1"/>
    <col min="159" max="159" width="19.85546875" style="5" customWidth="1"/>
    <col min="160" max="160" width="23" style="5" customWidth="1"/>
    <col min="161" max="161" width="9" style="5" customWidth="1"/>
    <col min="162" max="162" width="30.85546875" style="5" customWidth="1"/>
    <col min="163" max="181" width="15.7109375" style="5" customWidth="1"/>
    <col min="182" max="182" width="32.140625" style="5" customWidth="1"/>
    <col min="183" max="183" width="11.85546875" style="5" customWidth="1"/>
    <col min="184" max="184" width="36.7109375" style="5" customWidth="1"/>
    <col min="185" max="185" width="14.28515625" style="5" customWidth="1"/>
    <col min="186" max="198" width="15.7109375" style="5" customWidth="1"/>
    <col min="199" max="199" width="17" style="5" customWidth="1"/>
    <col min="200" max="200" width="18.7109375" style="5" customWidth="1"/>
    <col min="201" max="203" width="17.85546875" style="5" customWidth="1"/>
    <col min="204" max="204" width="16.7109375" style="5" customWidth="1"/>
    <col min="205" max="205" width="17.5703125" style="5" customWidth="1"/>
    <col min="206" max="206" width="19.140625" style="5" customWidth="1"/>
    <col min="207" max="207" width="9.42578125" style="5" customWidth="1"/>
    <col min="208" max="208" width="39.7109375" style="5" customWidth="1"/>
    <col min="209" max="228" width="15.7109375" style="5" customWidth="1"/>
    <col min="229" max="229" width="22.28515625" style="5" customWidth="1"/>
    <col min="230" max="230" width="21" style="5" customWidth="1"/>
    <col min="231" max="231" width="13.28515625" style="5" customWidth="1"/>
    <col min="232" max="232" width="28.28515625" style="5" customWidth="1"/>
    <col min="233" max="252" width="15.7109375" style="5" customWidth="1"/>
    <col min="253" max="253" width="19" style="5" customWidth="1"/>
    <col min="254" max="254" width="19.7109375" style="5" customWidth="1"/>
    <col min="255" max="255" width="13" style="5" customWidth="1"/>
    <col min="256" max="256" width="29.140625" style="5" customWidth="1"/>
    <col min="257" max="265" width="15.7109375" style="5" customWidth="1"/>
    <col min="266" max="276" width="19.7109375" style="5" customWidth="1"/>
    <col min="277" max="277" width="21.5703125" style="5" customWidth="1"/>
    <col min="278" max="278" width="19.5703125" style="5" customWidth="1"/>
    <col min="279" max="280" width="19.7109375" style="5" customWidth="1"/>
    <col min="281" max="16384" width="65.7109375" style="5"/>
  </cols>
  <sheetData>
    <row r="1" spans="1:259" ht="26.25" customHeight="1" x14ac:dyDescent="0.25">
      <c r="A1" s="446" t="s">
        <v>259</v>
      </c>
      <c r="B1" s="446"/>
      <c r="C1" s="446"/>
      <c r="D1" s="446"/>
      <c r="E1" s="446"/>
      <c r="F1" s="446"/>
      <c r="G1" s="446"/>
      <c r="H1" s="446"/>
      <c r="J1" s="74">
        <v>43466</v>
      </c>
      <c r="K1" s="40" t="s">
        <v>160</v>
      </c>
      <c r="L1" s="40">
        <v>15070</v>
      </c>
      <c r="M1" s="40">
        <v>1.74</v>
      </c>
      <c r="N1" s="40">
        <f>L1*M1</f>
        <v>26221.8</v>
      </c>
      <c r="O1" s="61"/>
      <c r="V1" s="61"/>
      <c r="W1" s="61"/>
      <c r="X1" s="61"/>
      <c r="Y1" s="102">
        <v>43497</v>
      </c>
      <c r="Z1" s="40" t="s">
        <v>160</v>
      </c>
      <c r="AA1" s="103">
        <v>15070</v>
      </c>
      <c r="AB1" s="103">
        <v>1.76</v>
      </c>
      <c r="AC1" s="104">
        <f>AA1*AB1</f>
        <v>26523.200000000001</v>
      </c>
      <c r="GA1" s="221">
        <v>43709</v>
      </c>
      <c r="GB1" s="3"/>
      <c r="GC1" s="4" t="s">
        <v>218</v>
      </c>
      <c r="GD1" s="4"/>
      <c r="GE1" s="4" t="s">
        <v>219</v>
      </c>
      <c r="GY1" s="221">
        <v>43739</v>
      </c>
      <c r="GZ1" s="3"/>
      <c r="HA1" s="4" t="s">
        <v>218</v>
      </c>
      <c r="HB1" s="4"/>
      <c r="HC1" s="4" t="s">
        <v>219</v>
      </c>
      <c r="HW1" s="239">
        <v>43770</v>
      </c>
      <c r="HX1" s="1"/>
      <c r="HY1" s="1" t="s">
        <v>218</v>
      </c>
      <c r="HZ1" s="1"/>
      <c r="IA1" s="1" t="s">
        <v>219</v>
      </c>
      <c r="IU1" s="250">
        <v>43800</v>
      </c>
      <c r="IV1" s="1"/>
      <c r="IW1" s="1" t="s">
        <v>218</v>
      </c>
      <c r="IX1" s="1"/>
      <c r="IY1" s="1" t="s">
        <v>219</v>
      </c>
    </row>
    <row r="2" spans="1:259" ht="61.5" customHeight="1" x14ac:dyDescent="0.25">
      <c r="A2" s="1"/>
      <c r="B2" s="3" t="s">
        <v>0</v>
      </c>
      <c r="C2" s="3" t="s">
        <v>1</v>
      </c>
      <c r="D2" s="3" t="s">
        <v>216</v>
      </c>
      <c r="E2" s="3" t="s">
        <v>150</v>
      </c>
      <c r="F2" s="3" t="s">
        <v>2</v>
      </c>
      <c r="G2" s="3"/>
      <c r="H2" s="1"/>
      <c r="J2" s="447"/>
      <c r="K2" s="67" t="s">
        <v>217</v>
      </c>
      <c r="L2" s="48">
        <f>L3-L1</f>
        <v>8892</v>
      </c>
      <c r="M2" s="48">
        <v>2.77</v>
      </c>
      <c r="N2" s="48">
        <f>L2*M2</f>
        <v>24630.84</v>
      </c>
      <c r="O2" s="62"/>
      <c r="P2" s="6"/>
      <c r="V2" s="75"/>
      <c r="W2" s="61"/>
      <c r="X2" s="61"/>
      <c r="Y2" s="61"/>
      <c r="Z2" s="40" t="s">
        <v>217</v>
      </c>
      <c r="AA2" s="103">
        <f>AA3-AA1</f>
        <v>8982</v>
      </c>
      <c r="AB2" s="103">
        <v>2.82</v>
      </c>
      <c r="AC2" s="104">
        <f>AA2*AB2+0.06</f>
        <v>25329.3</v>
      </c>
      <c r="GB2" s="182" t="s">
        <v>363</v>
      </c>
      <c r="GC2" s="203">
        <v>15460.59</v>
      </c>
      <c r="GD2" s="203">
        <v>1.81</v>
      </c>
      <c r="GE2" s="203">
        <f>GC2*GD2</f>
        <v>27983.6679</v>
      </c>
      <c r="GZ2" s="182" t="s">
        <v>363</v>
      </c>
      <c r="HA2" s="203">
        <v>17710</v>
      </c>
      <c r="HB2" s="203">
        <v>1.81</v>
      </c>
      <c r="HC2" s="203">
        <f>HA2*HB2</f>
        <v>32055.100000000002</v>
      </c>
      <c r="HX2" s="182" t="s">
        <v>363</v>
      </c>
      <c r="HY2" s="203">
        <v>17710</v>
      </c>
      <c r="HZ2" s="203">
        <v>1.81</v>
      </c>
      <c r="IA2" s="203">
        <f>HY2*HZ2</f>
        <v>32055.100000000002</v>
      </c>
      <c r="IV2" s="182" t="s">
        <v>363</v>
      </c>
      <c r="IW2" s="203">
        <v>17710</v>
      </c>
      <c r="IX2" s="203">
        <v>1.81</v>
      </c>
      <c r="IY2" s="203">
        <f>IW2*IX2</f>
        <v>32055.100000000002</v>
      </c>
    </row>
    <row r="3" spans="1:259" s="2" customFormat="1" ht="38.25" customHeight="1" x14ac:dyDescent="0.25">
      <c r="A3" s="3"/>
      <c r="B3" s="3" t="s">
        <v>153</v>
      </c>
      <c r="C3" s="18" t="s">
        <v>215</v>
      </c>
      <c r="D3" s="18">
        <v>1.76</v>
      </c>
      <c r="E3" s="18" t="s">
        <v>369</v>
      </c>
      <c r="F3" s="18">
        <v>1.81</v>
      </c>
      <c r="G3" s="3"/>
      <c r="H3" s="3"/>
      <c r="I3" s="42">
        <v>1.74</v>
      </c>
      <c r="J3" s="447"/>
      <c r="K3" s="41" t="s">
        <v>12</v>
      </c>
      <c r="L3" s="20">
        <v>23962</v>
      </c>
      <c r="M3" s="70"/>
      <c r="N3" s="20">
        <f>SUM(N1:N2)</f>
        <v>50852.639999999999</v>
      </c>
      <c r="O3" s="62"/>
      <c r="P3" s="6"/>
      <c r="V3" s="65"/>
      <c r="W3" s="65"/>
      <c r="X3" s="65"/>
      <c r="Y3" s="65"/>
      <c r="Z3" s="107" t="s">
        <v>12</v>
      </c>
      <c r="AA3" s="110">
        <v>24052</v>
      </c>
      <c r="AB3" s="109" t="s">
        <v>53</v>
      </c>
      <c r="AC3" s="110">
        <f>SUM(AC1:AC2)</f>
        <v>51852.5</v>
      </c>
      <c r="GB3" s="1" t="s">
        <v>364</v>
      </c>
      <c r="GC3" s="104">
        <f>131*110</f>
        <v>14410</v>
      </c>
      <c r="GD3" s="104">
        <v>1.81</v>
      </c>
      <c r="GE3" s="104">
        <f>GC3*GD3</f>
        <v>26082.100000000002</v>
      </c>
      <c r="GZ3" s="1" t="s">
        <v>364</v>
      </c>
      <c r="HA3" s="104">
        <f>131*110</f>
        <v>14410</v>
      </c>
      <c r="HB3" s="104">
        <v>1.81</v>
      </c>
      <c r="HC3" s="104">
        <f>HA3*HB3</f>
        <v>26082.100000000002</v>
      </c>
      <c r="HX3" s="3" t="s">
        <v>364</v>
      </c>
      <c r="HY3" s="4">
        <f>131*110</f>
        <v>14410</v>
      </c>
      <c r="HZ3" s="4">
        <v>1.81</v>
      </c>
      <c r="IA3" s="4">
        <f>HY3*HZ3</f>
        <v>26082.100000000002</v>
      </c>
      <c r="IV3" s="3" t="s">
        <v>364</v>
      </c>
      <c r="IW3" s="4">
        <f>131*110</f>
        <v>14410</v>
      </c>
      <c r="IX3" s="4">
        <v>1.81</v>
      </c>
      <c r="IY3" s="4">
        <f>IW3*IX3</f>
        <v>26082.100000000002</v>
      </c>
    </row>
    <row r="4" spans="1:259" s="2" customFormat="1" ht="67.5" customHeight="1" x14ac:dyDescent="0.25">
      <c r="A4" s="3"/>
      <c r="B4" s="3" t="s">
        <v>154</v>
      </c>
      <c r="C4" s="18" t="s">
        <v>215</v>
      </c>
      <c r="D4" s="18">
        <v>2.82</v>
      </c>
      <c r="E4" s="18" t="s">
        <v>369</v>
      </c>
      <c r="F4" s="18">
        <v>2.9</v>
      </c>
      <c r="G4" s="3"/>
      <c r="H4" s="3"/>
      <c r="I4" s="42">
        <v>2.77</v>
      </c>
      <c r="J4" s="447"/>
      <c r="K4" s="62"/>
      <c r="L4" s="63"/>
      <c r="M4" s="63"/>
      <c r="N4" s="63"/>
      <c r="O4" s="62"/>
      <c r="P4" s="6"/>
      <c r="V4" s="65"/>
      <c r="W4" s="65"/>
      <c r="X4" s="65"/>
      <c r="Y4" s="65"/>
      <c r="Z4" s="45"/>
      <c r="AA4" s="8"/>
      <c r="AB4" s="8"/>
      <c r="AC4" s="4"/>
      <c r="GB4" s="202" t="s">
        <v>365</v>
      </c>
      <c r="GC4" s="138">
        <f>GC3-GC2</f>
        <v>-1050.5900000000001</v>
      </c>
      <c r="GD4" s="138">
        <f>2.9-1.81</f>
        <v>1.0899999999999999</v>
      </c>
      <c r="GE4" s="138">
        <f>GC4*GD4</f>
        <v>-1145.1431</v>
      </c>
      <c r="GZ4" s="202" t="s">
        <v>365</v>
      </c>
      <c r="HA4" s="138">
        <f>HA3-HA2</f>
        <v>-3300</v>
      </c>
      <c r="HB4" s="138">
        <f>2.9-1.81</f>
        <v>1.0899999999999999</v>
      </c>
      <c r="HC4" s="138">
        <f>HA4*HB4</f>
        <v>-3596.9999999999995</v>
      </c>
      <c r="HX4" s="147" t="s">
        <v>365</v>
      </c>
      <c r="HY4" s="151">
        <f>HY3-HY2</f>
        <v>-3300</v>
      </c>
      <c r="HZ4" s="151">
        <f>2.9-1.81</f>
        <v>1.0899999999999999</v>
      </c>
      <c r="IA4" s="151">
        <f>HY4*HZ4</f>
        <v>-3596.9999999999995</v>
      </c>
      <c r="IV4" s="147" t="s">
        <v>365</v>
      </c>
      <c r="IW4" s="151">
        <f>IW2-IW3</f>
        <v>3300</v>
      </c>
      <c r="IX4" s="151">
        <f>2.9-1.81</f>
        <v>1.0899999999999999</v>
      </c>
      <c r="IY4" s="151">
        <f>IW4*IX4</f>
        <v>3596.9999999999995</v>
      </c>
    </row>
    <row r="5" spans="1:259" s="2" customFormat="1" ht="26.25" customHeight="1" x14ac:dyDescent="0.25">
      <c r="A5" s="11"/>
      <c r="B5" s="11" t="s">
        <v>171</v>
      </c>
      <c r="C5" s="21">
        <v>43465</v>
      </c>
      <c r="D5" s="22">
        <v>388588</v>
      </c>
      <c r="E5" s="23"/>
      <c r="F5" s="23"/>
      <c r="G5" s="11"/>
      <c r="H5" s="11" t="s">
        <v>174</v>
      </c>
      <c r="J5" s="62"/>
      <c r="K5" s="71"/>
      <c r="L5" s="72" t="s">
        <v>218</v>
      </c>
      <c r="M5" s="72"/>
      <c r="N5" s="72" t="s">
        <v>219</v>
      </c>
      <c r="O5" s="62"/>
      <c r="P5" s="6"/>
      <c r="V5" s="65"/>
      <c r="W5" s="65"/>
      <c r="X5" s="65"/>
      <c r="Y5" s="65"/>
      <c r="Z5" s="45"/>
      <c r="AA5" s="8" t="s">
        <v>218</v>
      </c>
      <c r="AB5" s="8"/>
      <c r="AC5" s="4" t="s">
        <v>219</v>
      </c>
      <c r="GB5" s="182" t="s">
        <v>358</v>
      </c>
      <c r="GC5" s="203">
        <f>GC6-GC2</f>
        <v>0</v>
      </c>
      <c r="GD5" s="203">
        <v>2.9</v>
      </c>
      <c r="GE5" s="203">
        <f>GC5*GD5</f>
        <v>0</v>
      </c>
      <c r="GZ5" s="182" t="s">
        <v>358</v>
      </c>
      <c r="HA5" s="203">
        <f>HA6-HA2</f>
        <v>11564.95</v>
      </c>
      <c r="HB5" s="203">
        <v>2.9</v>
      </c>
      <c r="HC5" s="203">
        <f>HA5*HB5</f>
        <v>33538.355000000003</v>
      </c>
      <c r="HX5" s="107" t="s">
        <v>358</v>
      </c>
      <c r="HY5" s="108">
        <f>HY6-HY2</f>
        <v>6737.1500000000015</v>
      </c>
      <c r="HZ5" s="108">
        <v>2.9</v>
      </c>
      <c r="IA5" s="108">
        <f>HY5*HZ5</f>
        <v>19537.735000000004</v>
      </c>
      <c r="IV5" s="107" t="s">
        <v>358</v>
      </c>
      <c r="IW5" s="108">
        <f>IW6-IW2</f>
        <v>13630.14</v>
      </c>
      <c r="IX5" s="108">
        <v>2.9</v>
      </c>
      <c r="IY5" s="108">
        <f>IW5*IX5</f>
        <v>39527.405999999995</v>
      </c>
    </row>
    <row r="6" spans="1:259" s="2" customFormat="1" ht="26.25" customHeight="1" x14ac:dyDescent="0.25">
      <c r="A6" s="3">
        <v>1</v>
      </c>
      <c r="B6" s="7">
        <v>43466</v>
      </c>
      <c r="C6" s="24">
        <v>43131</v>
      </c>
      <c r="D6" s="19">
        <v>412550</v>
      </c>
      <c r="E6" s="19">
        <f t="shared" ref="E6:E17" si="0">D6-D5</f>
        <v>23962</v>
      </c>
      <c r="F6" s="19">
        <f t="shared" ref="F6:F17" si="1">F34/E34*100</f>
        <v>10.835074430456517</v>
      </c>
      <c r="G6" s="4" t="s">
        <v>3</v>
      </c>
      <c r="H6" s="4">
        <f>F6</f>
        <v>10.835074430456517</v>
      </c>
      <c r="J6" s="62"/>
      <c r="K6" s="67" t="s">
        <v>155</v>
      </c>
      <c r="L6" s="20">
        <f>O51+O53+O58+O63+O65+O66+O67+O78+O79+O80+O86+O87+O93+O97+O98+O99+O110+O114+O117+O121+O123+O126+O136</f>
        <v>23544.484274620456</v>
      </c>
      <c r="M6" s="48"/>
      <c r="N6" s="48">
        <f>SUM(N7:N8)</f>
        <v>50126.162637839596</v>
      </c>
      <c r="O6" s="62"/>
      <c r="P6" s="6"/>
      <c r="V6" s="65"/>
      <c r="W6" s="65"/>
      <c r="X6" s="65"/>
      <c r="Y6" s="65"/>
      <c r="Z6" s="45" t="s">
        <v>155</v>
      </c>
      <c r="AA6" s="110">
        <f>AK51+AK53+AK58+AK63+AK65+AK66+AK67+AK78+AK79+AK80+AK86+AK87+AK93+AK96+AK97+AK98+AK114+AK117+AK121+AK123+AK126</f>
        <v>23533.956635925129</v>
      </c>
      <c r="AB6" s="8"/>
      <c r="AC6" s="4">
        <f>SUM(AC7:AC8)</f>
        <v>50940.743679228224</v>
      </c>
      <c r="GB6" s="107" t="s">
        <v>373</v>
      </c>
      <c r="GC6" s="110">
        <v>15460.59</v>
      </c>
      <c r="GD6" s="108" t="s">
        <v>53</v>
      </c>
      <c r="GE6" s="110">
        <f>GE2+GE5</f>
        <v>27983.6679</v>
      </c>
      <c r="GZ6" s="107" t="s">
        <v>373</v>
      </c>
      <c r="HA6" s="110">
        <v>29274.95</v>
      </c>
      <c r="HB6" s="108" t="s">
        <v>53</v>
      </c>
      <c r="HC6" s="110">
        <f>HC2+HC5</f>
        <v>65593.455000000002</v>
      </c>
      <c r="HX6" s="107" t="s">
        <v>373</v>
      </c>
      <c r="HY6" s="110">
        <v>24447.15</v>
      </c>
      <c r="HZ6" s="108" t="s">
        <v>53</v>
      </c>
      <c r="IA6" s="110">
        <f>IA2+IA5</f>
        <v>51592.835000000006</v>
      </c>
      <c r="IV6" s="107" t="s">
        <v>373</v>
      </c>
      <c r="IW6" s="110">
        <v>31340.14</v>
      </c>
      <c r="IX6" s="108" t="s">
        <v>53</v>
      </c>
      <c r="IY6" s="110">
        <f>IY2+IY5</f>
        <v>71582.505999999994</v>
      </c>
    </row>
    <row r="7" spans="1:259" s="2" customFormat="1" ht="27" customHeight="1" x14ac:dyDescent="0.25">
      <c r="A7" s="3">
        <v>2</v>
      </c>
      <c r="B7" s="7">
        <v>43497</v>
      </c>
      <c r="C7" s="24">
        <v>43524</v>
      </c>
      <c r="D7" s="19">
        <v>436602</v>
      </c>
      <c r="E7" s="19">
        <f t="shared" si="0"/>
        <v>24052</v>
      </c>
      <c r="F7" s="19">
        <f t="shared" si="1"/>
        <v>33.320473550419841</v>
      </c>
      <c r="G7" s="4" t="s">
        <v>3</v>
      </c>
      <c r="H7" s="4">
        <f>(F6+F7)/2</f>
        <v>22.077773990438178</v>
      </c>
      <c r="J7" s="447"/>
      <c r="K7" s="67" t="s">
        <v>255</v>
      </c>
      <c r="L7" s="48">
        <f>23*110</f>
        <v>2530</v>
      </c>
      <c r="M7" s="48">
        <v>1.74</v>
      </c>
      <c r="N7" s="48">
        <f>L7*M7</f>
        <v>4402.2</v>
      </c>
      <c r="O7" s="62"/>
      <c r="P7" s="6"/>
      <c r="V7" s="65"/>
      <c r="W7" s="65"/>
      <c r="X7" s="73"/>
      <c r="Y7" s="73"/>
      <c r="Z7" s="8" t="s">
        <v>255</v>
      </c>
      <c r="AA7" s="8">
        <f>21*110</f>
        <v>2310</v>
      </c>
      <c r="AB7" s="8">
        <v>1.76</v>
      </c>
      <c r="AC7" s="4">
        <f>AA7*AB7</f>
        <v>4065.6</v>
      </c>
      <c r="GB7" s="2" t="s">
        <v>374</v>
      </c>
      <c r="GC7" s="216"/>
      <c r="GD7" s="216"/>
      <c r="GE7" s="216">
        <f>GE6-GE4</f>
        <v>29128.811000000002</v>
      </c>
      <c r="GZ7" s="242" t="s">
        <v>376</v>
      </c>
      <c r="HA7" s="243"/>
      <c r="HB7" s="243"/>
      <c r="HC7" s="243">
        <f>HC6-HC4</f>
        <v>69190.455000000002</v>
      </c>
      <c r="HX7" s="97" t="s">
        <v>376</v>
      </c>
      <c r="HY7" s="241"/>
      <c r="HZ7" s="241"/>
      <c r="IA7" s="241">
        <f>IA6-IA4</f>
        <v>55189.835000000006</v>
      </c>
      <c r="IV7" s="97" t="s">
        <v>376</v>
      </c>
      <c r="IW7" s="241"/>
      <c r="IX7" s="241"/>
      <c r="IY7" s="241">
        <f>IY6+IY4</f>
        <v>75179.505999999994</v>
      </c>
    </row>
    <row r="8" spans="1:259" s="2" customFormat="1" ht="38.25" customHeight="1" thickBot="1" x14ac:dyDescent="0.3">
      <c r="A8" s="147">
        <v>3</v>
      </c>
      <c r="B8" s="148">
        <v>43525</v>
      </c>
      <c r="C8" s="149" t="s">
        <v>297</v>
      </c>
      <c r="D8" s="150">
        <v>445938</v>
      </c>
      <c r="E8" s="150">
        <f t="shared" si="0"/>
        <v>9336</v>
      </c>
      <c r="F8" s="150">
        <f t="shared" si="1"/>
        <v>-45.043430759196582</v>
      </c>
      <c r="G8" s="151" t="s">
        <v>3</v>
      </c>
      <c r="H8" s="152">
        <f>(F6+F7+F8)/3</f>
        <v>-0.2959609261067418</v>
      </c>
      <c r="J8" s="447"/>
      <c r="K8" s="67" t="s">
        <v>161</v>
      </c>
      <c r="L8" s="48">
        <f>L6-L7</f>
        <v>21014.484274620456</v>
      </c>
      <c r="M8" s="76">
        <f>N8/L8</f>
        <v>2.1758308241264426</v>
      </c>
      <c r="N8" s="48">
        <f>N3-N7-N9</f>
        <v>45723.962637839599</v>
      </c>
      <c r="O8" s="62"/>
      <c r="P8" s="6"/>
      <c r="V8" s="65"/>
      <c r="W8" s="65"/>
      <c r="X8" s="73"/>
      <c r="Y8" s="73"/>
      <c r="Z8" s="8" t="s">
        <v>161</v>
      </c>
      <c r="AA8" s="8">
        <f>AA6-AA7</f>
        <v>21223.956635925129</v>
      </c>
      <c r="AB8" s="111">
        <f>AC8/AA8</f>
        <v>2.2085959033615876</v>
      </c>
      <c r="AC8" s="4">
        <f>AC3-AC7-AC9</f>
        <v>46875.143679228226</v>
      </c>
      <c r="GB8" s="3"/>
      <c r="GC8" s="4" t="s">
        <v>218</v>
      </c>
      <c r="GD8" s="4"/>
      <c r="GE8" s="4" t="s">
        <v>219</v>
      </c>
      <c r="GZ8" s="3"/>
      <c r="HA8" s="4" t="s">
        <v>218</v>
      </c>
      <c r="HB8" s="4"/>
      <c r="HC8" s="4" t="s">
        <v>219</v>
      </c>
      <c r="HX8" s="3"/>
      <c r="HY8" s="4" t="s">
        <v>218</v>
      </c>
      <c r="HZ8" s="4"/>
      <c r="IA8" s="4" t="s">
        <v>219</v>
      </c>
      <c r="IV8" s="26"/>
      <c r="IW8" s="9" t="s">
        <v>218</v>
      </c>
      <c r="IX8" s="9"/>
      <c r="IY8" s="9" t="s">
        <v>219</v>
      </c>
    </row>
    <row r="9" spans="1:259" s="2" customFormat="1" ht="42.75" customHeight="1" x14ac:dyDescent="0.25">
      <c r="A9" s="3">
        <v>4</v>
      </c>
      <c r="B9" s="7">
        <v>43556</v>
      </c>
      <c r="C9" s="135" t="s">
        <v>296</v>
      </c>
      <c r="D9" s="136">
        <v>460965</v>
      </c>
      <c r="E9" s="136">
        <f t="shared" si="0"/>
        <v>15027</v>
      </c>
      <c r="F9" s="136">
        <f t="shared" si="1"/>
        <v>12.000035775615652</v>
      </c>
      <c r="G9" s="4" t="s">
        <v>3</v>
      </c>
      <c r="H9" s="146">
        <f>(F6+F7+F8+F9)/4</f>
        <v>2.7780382493238567</v>
      </c>
      <c r="I9" s="42"/>
      <c r="J9" s="447"/>
      <c r="K9" s="67" t="s">
        <v>256</v>
      </c>
      <c r="L9" s="20">
        <f>L3-L6</f>
        <v>417.51572537954416</v>
      </c>
      <c r="M9" s="48">
        <v>1.74</v>
      </c>
      <c r="N9" s="48">
        <f t="shared" ref="N9" si="2">L9*M9</f>
        <v>726.47736216040687</v>
      </c>
      <c r="O9" s="62"/>
      <c r="P9" s="6"/>
      <c r="V9" s="65"/>
      <c r="W9" s="65"/>
      <c r="X9" s="73"/>
      <c r="Y9" s="73"/>
      <c r="Z9" s="8" t="s">
        <v>270</v>
      </c>
      <c r="AA9" s="110">
        <f>AA3-AA6</f>
        <v>518.04336407487062</v>
      </c>
      <c r="AB9" s="8">
        <v>1.76</v>
      </c>
      <c r="AC9" s="4">
        <f t="shared" ref="AC9" si="3">AA9*AB9</f>
        <v>911.75632077177227</v>
      </c>
      <c r="GB9" s="219" t="s">
        <v>155</v>
      </c>
      <c r="GC9" s="220">
        <f>GN49+GN51+GN53+GN55+GN58+GN59+GN61+GN63+GN65+GN66+GN67+GN72+GN78+GN80+GN86+GN87+GN89+GN93+GN96+GN97+GN98+GN114+GN117+GN121+GN122+GN125+GN126+GN136+GN137+GN154+GN161</f>
        <v>13580.323043233528</v>
      </c>
      <c r="GD9" s="220"/>
      <c r="GE9" s="220">
        <f>GE6-GE10-GE12</f>
        <v>18408.284708252686</v>
      </c>
      <c r="GZ9" s="219" t="s">
        <v>155</v>
      </c>
      <c r="HA9" s="220">
        <f>HL49+HL51+HL53+HL57+HL58+HL59+HL61+HL63+HL65+HL66+HL67+HL72+HL77+HL78+HL79+HL80+HL86+HL87+HL89+HL93+HL96+HL97+HL98+HL99+HL107+HL114+HL117+HL121+HL123+HL125+HL126+HL133+HL137+HL139+HL154+HL155+HL157+HL161+HL163</f>
        <v>28282.182067823738</v>
      </c>
      <c r="HB9" s="220"/>
      <c r="HC9" s="220">
        <f>HC6-HC10-HC12</f>
        <v>56031.645042760967</v>
      </c>
      <c r="HX9" s="219" t="s">
        <v>155</v>
      </c>
      <c r="HY9" s="220">
        <f>IJ51+IJ53+IJ57+IJ58+IJ61+IJ63+IJ65+IJ66+IJ67+IJ72+IJ78+IJ79+IJ80+IJ86+IJ87+IJ93+IJ96+IJ97+IJ98+IJ99+IJ114+IJ117+IJ121+IJ123+IJ125+IJ126+IJ133+IJ137+IJ161</f>
        <v>23855.565932244259</v>
      </c>
      <c r="HZ9" s="220"/>
      <c r="IA9" s="220">
        <f>IA6-IA10-IA12</f>
        <v>44748.167837362111</v>
      </c>
      <c r="IV9" s="328" t="s">
        <v>155</v>
      </c>
      <c r="IW9" s="329">
        <f>JH51+JH53+JH58+JH61+JH63+JH65+JH66+JH67+JH72+JH79+JH80+JH86+JH87+JH93+JH96+JH97+JH98+JH114+JH117+JH121+JH126+JH133+JH137+JH155+JH161</f>
        <v>30639.26645367216</v>
      </c>
      <c r="IX9" s="329"/>
      <c r="IY9" s="330">
        <f>IY6-IY10-IY12</f>
        <v>65336.424881146602</v>
      </c>
    </row>
    <row r="10" spans="1:259" s="2" customFormat="1" ht="44.25" customHeight="1" thickBot="1" x14ac:dyDescent="0.3">
      <c r="A10" s="3">
        <v>5</v>
      </c>
      <c r="B10" s="7">
        <v>43586</v>
      </c>
      <c r="C10" s="135" t="s">
        <v>305</v>
      </c>
      <c r="D10" s="136">
        <v>475524.69</v>
      </c>
      <c r="E10" s="136">
        <f t="shared" si="0"/>
        <v>14559.690000000002</v>
      </c>
      <c r="F10" s="136">
        <f t="shared" si="1"/>
        <v>12.000027692903913</v>
      </c>
      <c r="G10" s="4" t="s">
        <v>3</v>
      </c>
      <c r="H10" s="145">
        <f>(F6+F7+F8+F9+F10)/5</f>
        <v>4.622436138039868</v>
      </c>
      <c r="I10" s="42"/>
      <c r="J10" s="447"/>
      <c r="K10" s="41" t="s">
        <v>12</v>
      </c>
      <c r="L10" s="20">
        <f>L6+L9</f>
        <v>23962</v>
      </c>
      <c r="M10" s="70"/>
      <c r="N10" s="20">
        <f>N6+N9</f>
        <v>50852.639999999999</v>
      </c>
      <c r="O10" s="62"/>
      <c r="P10" s="6"/>
      <c r="V10" s="65"/>
      <c r="W10" s="65"/>
      <c r="X10" s="73"/>
      <c r="Y10" s="73"/>
      <c r="Z10" s="108" t="s">
        <v>12</v>
      </c>
      <c r="AA10" s="110">
        <f>AA6+AA9</f>
        <v>24052</v>
      </c>
      <c r="AB10" s="108"/>
      <c r="AC10" s="110">
        <f>AC6+AC9</f>
        <v>51852.5</v>
      </c>
      <c r="GB10" s="3" t="s">
        <v>359</v>
      </c>
      <c r="GC10" s="217">
        <f>31*110</f>
        <v>3410</v>
      </c>
      <c r="GD10" s="9">
        <v>1.81</v>
      </c>
      <c r="GE10" s="217">
        <f>GC10*GD10</f>
        <v>6172.1</v>
      </c>
      <c r="GZ10" s="3" t="s">
        <v>359</v>
      </c>
      <c r="HA10" s="217">
        <f>39*110</f>
        <v>4290</v>
      </c>
      <c r="HB10" s="9">
        <v>1.81</v>
      </c>
      <c r="HC10" s="217">
        <f>HA10*HB10</f>
        <v>7764.9000000000005</v>
      </c>
      <c r="HX10" s="45" t="s">
        <v>359</v>
      </c>
      <c r="HY10" s="217">
        <f>29*110</f>
        <v>3190</v>
      </c>
      <c r="HZ10" s="8">
        <v>1.81</v>
      </c>
      <c r="IA10" s="217">
        <f>HY10*HZ10</f>
        <v>5773.9000000000005</v>
      </c>
      <c r="IV10" s="321" t="s">
        <v>359</v>
      </c>
      <c r="IW10" s="217">
        <f>25*110</f>
        <v>2750</v>
      </c>
      <c r="IX10" s="8">
        <v>1.81</v>
      </c>
      <c r="IY10" s="322">
        <f>IW10*IX10</f>
        <v>4977.5</v>
      </c>
    </row>
    <row r="11" spans="1:259" s="2" customFormat="1" ht="39" customHeight="1" thickBot="1" x14ac:dyDescent="0.3">
      <c r="A11" s="3">
        <v>6</v>
      </c>
      <c r="B11" s="7">
        <v>43617</v>
      </c>
      <c r="C11" s="135" t="s">
        <v>310</v>
      </c>
      <c r="D11" s="136">
        <v>485798.99</v>
      </c>
      <c r="E11" s="136">
        <f t="shared" si="0"/>
        <v>10274.299999999988</v>
      </c>
      <c r="F11" s="136">
        <f t="shared" si="1"/>
        <v>12.000026162372505</v>
      </c>
      <c r="G11" s="4" t="s">
        <v>3</v>
      </c>
      <c r="H11" s="145">
        <f>(F6+F7+F8+F9+F10+F11)/6</f>
        <v>5.8520344754286411</v>
      </c>
      <c r="I11" s="42"/>
      <c r="J11" s="447"/>
      <c r="K11" s="68" t="s">
        <v>255</v>
      </c>
      <c r="L11" s="69">
        <f>L7+L9</f>
        <v>2947.5157253795442</v>
      </c>
      <c r="M11" s="69"/>
      <c r="N11" s="69">
        <f>N7+N9</f>
        <v>5128.677362160407</v>
      </c>
      <c r="O11" s="64"/>
      <c r="P11" s="16"/>
      <c r="V11" s="65"/>
      <c r="W11" s="65"/>
      <c r="X11" s="73"/>
      <c r="Y11" s="73"/>
      <c r="Z11" s="8" t="s">
        <v>271</v>
      </c>
      <c r="AA11" s="8">
        <f>AA7+AA9</f>
        <v>2828.0433640748706</v>
      </c>
      <c r="AB11" s="8"/>
      <c r="AC11" s="4">
        <f>AC7+AC9</f>
        <v>4977.3563207717725</v>
      </c>
      <c r="GB11" s="222" t="s">
        <v>161</v>
      </c>
      <c r="GC11" s="223">
        <f>GC9-GC10</f>
        <v>10170.323043233528</v>
      </c>
      <c r="GD11" s="226">
        <f>GE11/GC11</f>
        <v>1.81</v>
      </c>
      <c r="GE11" s="224">
        <f>GE6-GE10-GE12</f>
        <v>18408.284708252686</v>
      </c>
      <c r="GZ11" s="222" t="s">
        <v>161</v>
      </c>
      <c r="HA11" s="223">
        <f>HA9-HA10</f>
        <v>23992.182067823738</v>
      </c>
      <c r="HB11" s="235">
        <f>HC11/HA11</f>
        <v>2.3354126308463545</v>
      </c>
      <c r="HC11" s="224">
        <f>HC6-HC10-HC12</f>
        <v>56031.645042760967</v>
      </c>
      <c r="HX11" s="222" t="s">
        <v>161</v>
      </c>
      <c r="HY11" s="240">
        <f>HY9-HY10</f>
        <v>20665.565932244259</v>
      </c>
      <c r="HZ11" s="111">
        <f>IA11/HY11</f>
        <v>2.1653492570238315</v>
      </c>
      <c r="IA11" s="240">
        <f>IA6-IA10-IA12</f>
        <v>44748.167837362111</v>
      </c>
      <c r="IV11" s="331" t="s">
        <v>161</v>
      </c>
      <c r="IW11" s="325">
        <f>IW9-IW10</f>
        <v>27889.26645367216</v>
      </c>
      <c r="IX11" s="332">
        <f>IY11/IW11</f>
        <v>2.3427086183739982</v>
      </c>
      <c r="IY11" s="333">
        <f>IY6-IY10-IY12</f>
        <v>65336.424881146602</v>
      </c>
    </row>
    <row r="12" spans="1:259" s="60" customFormat="1" ht="40.5" customHeight="1" x14ac:dyDescent="0.25">
      <c r="A12" s="3">
        <v>7</v>
      </c>
      <c r="B12" s="7">
        <v>43647</v>
      </c>
      <c r="C12" s="135" t="s">
        <v>334</v>
      </c>
      <c r="D12" s="136">
        <v>495660.67</v>
      </c>
      <c r="E12" s="136">
        <f t="shared" si="0"/>
        <v>9861.679999999993</v>
      </c>
      <c r="F12" s="136">
        <f t="shared" si="1"/>
        <v>12.00001817134884</v>
      </c>
      <c r="G12" s="4" t="s">
        <v>3</v>
      </c>
      <c r="H12" s="145">
        <f>(F6+F7+F8+F9+F10+F11+F12)/7</f>
        <v>6.7303178605600982</v>
      </c>
      <c r="I12" s="106"/>
      <c r="J12" s="65"/>
      <c r="K12" s="65"/>
      <c r="L12" s="63"/>
      <c r="M12" s="66"/>
      <c r="N12" s="63"/>
      <c r="O12" s="65"/>
      <c r="V12" s="65"/>
      <c r="W12" s="65"/>
      <c r="X12" s="73"/>
      <c r="Y12" s="73"/>
      <c r="Z12" s="73"/>
      <c r="AA12" s="73"/>
      <c r="AB12" s="73"/>
      <c r="AC12" s="105"/>
      <c r="GB12" s="219" t="s">
        <v>360</v>
      </c>
      <c r="GC12" s="217">
        <f>GC6-GC9</f>
        <v>1880.2669567664725</v>
      </c>
      <c r="GD12" s="225">
        <v>1.81</v>
      </c>
      <c r="GE12" s="217">
        <f>GC12*GD12</f>
        <v>3403.2831917473154</v>
      </c>
      <c r="GZ12" s="219" t="s">
        <v>360</v>
      </c>
      <c r="HA12" s="217">
        <f>HA6-HA9</f>
        <v>992.76793217626255</v>
      </c>
      <c r="HB12" s="225">
        <v>1.81</v>
      </c>
      <c r="HC12" s="217">
        <f>HA12*HB12</f>
        <v>1796.9099572390353</v>
      </c>
      <c r="HX12" s="219" t="s">
        <v>360</v>
      </c>
      <c r="HY12" s="217">
        <f>HY6-HY9</f>
        <v>591.58406775574258</v>
      </c>
      <c r="HZ12" s="220">
        <v>1.81</v>
      </c>
      <c r="IA12" s="217">
        <f>HY12*HZ12</f>
        <v>1070.767162637894</v>
      </c>
      <c r="IV12" s="313" t="s">
        <v>360</v>
      </c>
      <c r="IW12" s="327">
        <f>IW6-IW9</f>
        <v>700.87354632783899</v>
      </c>
      <c r="IX12" s="225">
        <v>1.81</v>
      </c>
      <c r="IY12" s="327">
        <f>IW12*IX12</f>
        <v>1268.5811188533887</v>
      </c>
    </row>
    <row r="13" spans="1:259" s="2" customFormat="1" ht="36" customHeight="1" x14ac:dyDescent="0.25">
      <c r="A13" s="3">
        <v>8</v>
      </c>
      <c r="B13" s="7">
        <v>43678</v>
      </c>
      <c r="C13" s="24" t="s">
        <v>344</v>
      </c>
      <c r="D13" s="136">
        <v>506618.36</v>
      </c>
      <c r="E13" s="136">
        <f t="shared" si="0"/>
        <v>10957.690000000002</v>
      </c>
      <c r="F13" s="136">
        <f t="shared" si="1"/>
        <v>12.000020442268902</v>
      </c>
      <c r="G13" s="4" t="s">
        <v>3</v>
      </c>
      <c r="H13" s="145">
        <f>(F6+F7+F8+F9+F10+F11+F12+F13)/8</f>
        <v>7.3890306832736989</v>
      </c>
      <c r="I13" s="42"/>
      <c r="K13" s="448" t="s">
        <v>280</v>
      </c>
      <c r="L13" s="448"/>
      <c r="M13" s="448"/>
      <c r="N13" s="448"/>
      <c r="V13" s="65"/>
      <c r="W13" s="65"/>
      <c r="X13" s="65"/>
      <c r="Y13" s="65"/>
      <c r="Z13" s="65"/>
      <c r="AA13" s="65"/>
      <c r="AB13" s="65"/>
      <c r="GB13" s="107" t="s">
        <v>12</v>
      </c>
      <c r="GC13" s="110">
        <f>GC9+GC12</f>
        <v>15460.59</v>
      </c>
      <c r="GD13" s="108"/>
      <c r="GE13" s="110">
        <f>GE9+GE10+GE12</f>
        <v>27983.6679</v>
      </c>
      <c r="GZ13" s="107" t="s">
        <v>373</v>
      </c>
      <c r="HA13" s="110">
        <f>HA9+HA12</f>
        <v>29274.95</v>
      </c>
      <c r="HB13" s="108"/>
      <c r="HC13" s="110">
        <f>HC9+HC10+HC12</f>
        <v>65593.455000000002</v>
      </c>
      <c r="HX13" s="107" t="s">
        <v>373</v>
      </c>
      <c r="HY13" s="110">
        <f>HY9+HY12</f>
        <v>24447.15</v>
      </c>
      <c r="HZ13" s="108"/>
      <c r="IA13" s="110">
        <f>IA9+IA10+IA12</f>
        <v>51592.835000000006</v>
      </c>
      <c r="IV13" s="107" t="s">
        <v>373</v>
      </c>
      <c r="IW13" s="110">
        <f>IW9+IW12</f>
        <v>31340.14</v>
      </c>
      <c r="IX13" s="108"/>
      <c r="IY13" s="110">
        <f>IY9+IY10+IY12</f>
        <v>71582.505999999994</v>
      </c>
    </row>
    <row r="14" spans="1:259" s="2" customFormat="1" ht="38.25" customHeight="1" x14ac:dyDescent="0.25">
      <c r="A14" s="3">
        <v>9</v>
      </c>
      <c r="B14" s="7">
        <v>43709</v>
      </c>
      <c r="C14" s="24" t="s">
        <v>356</v>
      </c>
      <c r="D14" s="136">
        <v>522078.95</v>
      </c>
      <c r="E14" s="136">
        <f t="shared" si="0"/>
        <v>15460.590000000026</v>
      </c>
      <c r="F14" s="136">
        <f t="shared" si="1"/>
        <v>11.999985511550818</v>
      </c>
      <c r="G14" s="4" t="s">
        <v>3</v>
      </c>
      <c r="H14" s="145">
        <f>(F6+F7+F8+F9+F10+F11+F12+F13+F14)/9</f>
        <v>7.901358997526712</v>
      </c>
      <c r="I14" s="42"/>
      <c r="J14" s="112">
        <v>43466</v>
      </c>
      <c r="K14" s="3" t="s">
        <v>160</v>
      </c>
      <c r="L14" s="4">
        <v>15070</v>
      </c>
      <c r="M14" s="4">
        <v>1.76</v>
      </c>
      <c r="N14" s="4">
        <f>L14*M14</f>
        <v>26523.200000000001</v>
      </c>
      <c r="V14" s="65"/>
      <c r="W14" s="65"/>
      <c r="X14" s="65"/>
      <c r="Y14" s="65"/>
      <c r="Z14" s="65"/>
      <c r="AA14" s="65"/>
      <c r="AB14" s="65"/>
      <c r="GB14" s="3" t="s">
        <v>361</v>
      </c>
      <c r="GC14" s="4">
        <f>GC10+GC12</f>
        <v>5290.2669567664725</v>
      </c>
      <c r="GD14" s="4"/>
      <c r="GE14" s="4">
        <f>GE10+GE12</f>
        <v>9575.3831917473162</v>
      </c>
      <c r="GZ14" s="3" t="s">
        <v>361</v>
      </c>
      <c r="HA14" s="4">
        <f>HA10+HA12</f>
        <v>5282.7679321762625</v>
      </c>
      <c r="HB14" s="4"/>
      <c r="HC14" s="4">
        <f>HC10+HC12</f>
        <v>9561.8099572390365</v>
      </c>
      <c r="HX14" s="3" t="s">
        <v>361</v>
      </c>
      <c r="HY14" s="4">
        <f>HY10+HY12</f>
        <v>3781.5840677557426</v>
      </c>
      <c r="HZ14" s="4"/>
      <c r="IA14" s="4">
        <f>IA10+IA12</f>
        <v>6844.6671626378948</v>
      </c>
      <c r="IV14" s="3" t="s">
        <v>361</v>
      </c>
      <c r="IW14" s="4">
        <f>IW10+IW12</f>
        <v>3450.873546327839</v>
      </c>
      <c r="IX14" s="4"/>
      <c r="IY14" s="4">
        <f>IY10+IY12</f>
        <v>6246.0811188533889</v>
      </c>
    </row>
    <row r="15" spans="1:259" s="2" customFormat="1" ht="40.5" customHeight="1" x14ac:dyDescent="0.25">
      <c r="A15" s="3">
        <v>10</v>
      </c>
      <c r="B15" s="7">
        <v>43739</v>
      </c>
      <c r="C15" s="24" t="s">
        <v>372</v>
      </c>
      <c r="D15" s="136">
        <v>551353.9</v>
      </c>
      <c r="E15" s="136">
        <f t="shared" si="0"/>
        <v>29274.950000000012</v>
      </c>
      <c r="F15" s="136">
        <f t="shared" si="1"/>
        <v>11.999992348407753</v>
      </c>
      <c r="G15" s="4" t="s">
        <v>3</v>
      </c>
      <c r="H15" s="145">
        <f>(F6+F7+F8+F9+F10+F11+F12+F13+F14+F15)/10</f>
        <v>8.3112223326148165</v>
      </c>
      <c r="K15" s="3" t="s">
        <v>217</v>
      </c>
      <c r="L15" s="4">
        <v>8892</v>
      </c>
      <c r="M15" s="4">
        <v>2.82</v>
      </c>
      <c r="N15" s="4">
        <f>L15*M15</f>
        <v>25075.439999999999</v>
      </c>
      <c r="V15" s="65"/>
      <c r="W15" s="65"/>
      <c r="X15" s="65"/>
      <c r="Y15" s="65"/>
      <c r="Z15" s="65"/>
      <c r="AA15" s="65"/>
      <c r="AB15" s="65"/>
      <c r="GB15" s="60"/>
      <c r="GC15" s="60"/>
      <c r="GD15" s="60"/>
      <c r="GE15" s="60"/>
    </row>
    <row r="16" spans="1:259" s="2" customFormat="1" ht="39" customHeight="1" x14ac:dyDescent="0.25">
      <c r="A16" s="3">
        <v>11</v>
      </c>
      <c r="B16" s="7">
        <v>43770</v>
      </c>
      <c r="C16" s="24" t="s">
        <v>378</v>
      </c>
      <c r="D16" s="136">
        <v>575801.05000000005</v>
      </c>
      <c r="E16" s="136">
        <f t="shared" si="0"/>
        <v>24447.150000000023</v>
      </c>
      <c r="F16" s="136">
        <f t="shared" si="1"/>
        <v>12.000012827672707</v>
      </c>
      <c r="G16" s="4" t="s">
        <v>3</v>
      </c>
      <c r="H16" s="145">
        <f>(F6+F7+F8+F9+F10+F11+F12+F13+F14+F15+F16)/11</f>
        <v>8.6465669230746247</v>
      </c>
      <c r="K16" s="3" t="s">
        <v>12</v>
      </c>
      <c r="L16" s="4">
        <f>SUM(L14:L15)</f>
        <v>23962</v>
      </c>
      <c r="M16" s="4"/>
      <c r="N16" s="4">
        <f>SUM(N14:N15)</f>
        <v>51598.64</v>
      </c>
      <c r="O16" s="127">
        <f>N16-N10</f>
        <v>746</v>
      </c>
      <c r="V16" s="65"/>
      <c r="W16" s="65"/>
      <c r="X16" s="65"/>
      <c r="Y16" s="65"/>
      <c r="Z16" s="65"/>
      <c r="AA16" s="65"/>
      <c r="AB16" s="65"/>
    </row>
    <row r="17" spans="1:187" s="2" customFormat="1" ht="51.75" customHeight="1" x14ac:dyDescent="0.25">
      <c r="A17" s="3">
        <v>12</v>
      </c>
      <c r="B17" s="7">
        <v>43800</v>
      </c>
      <c r="C17" s="24" t="s">
        <v>394</v>
      </c>
      <c r="D17" s="136">
        <v>607141.18999999994</v>
      </c>
      <c r="E17" s="136">
        <f t="shared" si="0"/>
        <v>31340.139999999898</v>
      </c>
      <c r="F17" s="136">
        <f t="shared" si="1"/>
        <v>11.999991423139997</v>
      </c>
      <c r="G17" s="4" t="s">
        <v>3</v>
      </c>
      <c r="H17" s="145">
        <f>(F6+F7+F8+F9+F10+F11+F12+F13+F14+F15+F16+F17)/12</f>
        <v>8.9260189647467403</v>
      </c>
      <c r="K17" s="3"/>
      <c r="L17" s="4"/>
      <c r="M17" s="4"/>
      <c r="N17" s="4"/>
      <c r="O17" s="42" t="s">
        <v>274</v>
      </c>
    </row>
    <row r="18" spans="1:187" s="2" customFormat="1" ht="19.5" customHeight="1" x14ac:dyDescent="0.25">
      <c r="A18" s="245"/>
      <c r="B18" s="246" t="s">
        <v>395</v>
      </c>
      <c r="C18" s="247"/>
      <c r="D18" s="248"/>
      <c r="E18" s="248">
        <v>8606.5300000000007</v>
      </c>
      <c r="F18" s="248"/>
      <c r="G18" s="249"/>
      <c r="H18" s="249"/>
      <c r="K18" s="3"/>
      <c r="L18" s="4"/>
      <c r="M18" s="4"/>
      <c r="N18" s="4"/>
      <c r="O18" s="42"/>
    </row>
    <row r="19" spans="1:187" s="2" customFormat="1" ht="28.5" customHeight="1" x14ac:dyDescent="0.25">
      <c r="A19" s="245"/>
      <c r="B19" s="246" t="s">
        <v>396</v>
      </c>
      <c r="C19" s="247"/>
      <c r="D19" s="248"/>
      <c r="E19" s="248">
        <f>E17-E18</f>
        <v>22733.609999999899</v>
      </c>
      <c r="F19" s="248"/>
      <c r="G19" s="249"/>
      <c r="H19" s="249"/>
      <c r="K19" s="3"/>
      <c r="L19" s="4"/>
      <c r="M19" s="4"/>
      <c r="N19" s="4"/>
      <c r="O19" s="42"/>
    </row>
    <row r="20" spans="1:187" s="2" customFormat="1" ht="24" customHeight="1" x14ac:dyDescent="0.25">
      <c r="A20" s="11"/>
      <c r="B20" s="14" t="s">
        <v>149</v>
      </c>
      <c r="C20" s="21">
        <v>43465</v>
      </c>
      <c r="D20" s="22">
        <v>405491.45</v>
      </c>
      <c r="E20" s="22"/>
      <c r="F20" s="22"/>
      <c r="G20" s="13"/>
      <c r="H20" s="13" t="s">
        <v>174</v>
      </c>
      <c r="K20" s="3"/>
      <c r="L20" s="4" t="s">
        <v>218</v>
      </c>
      <c r="M20" s="4"/>
      <c r="N20" s="4" t="s">
        <v>219</v>
      </c>
      <c r="O20" s="42"/>
      <c r="P20" s="113"/>
    </row>
    <row r="21" spans="1:187" s="2" customFormat="1" ht="15" customHeight="1" x14ac:dyDescent="0.25">
      <c r="A21" s="3">
        <v>1</v>
      </c>
      <c r="B21" s="7">
        <v>43466</v>
      </c>
      <c r="C21" s="24">
        <v>43496</v>
      </c>
      <c r="D21" s="19">
        <v>428323</v>
      </c>
      <c r="E21" s="19">
        <f t="shared" ref="E21:E32" si="4">D21-D20</f>
        <v>22831.549999999988</v>
      </c>
      <c r="F21" s="19">
        <f t="shared" ref="F21:F32" si="5">(E21-E34)/E34*100</f>
        <v>5.6062325186832567</v>
      </c>
      <c r="G21" s="4" t="s">
        <v>4</v>
      </c>
      <c r="H21" s="4">
        <f>F21</f>
        <v>5.6062325186832567</v>
      </c>
      <c r="K21" s="3" t="s">
        <v>155</v>
      </c>
      <c r="L21" s="4">
        <v>23544.484274620456</v>
      </c>
      <c r="M21" s="4"/>
      <c r="N21" s="4">
        <f>SUM(N22:N23)</f>
        <v>50863.812323332</v>
      </c>
      <c r="O21" s="42"/>
    </row>
    <row r="22" spans="1:187" s="2" customFormat="1" ht="15" customHeight="1" x14ac:dyDescent="0.25">
      <c r="A22" s="3">
        <v>2</v>
      </c>
      <c r="B22" s="7">
        <v>43497</v>
      </c>
      <c r="C22" s="24">
        <v>43521</v>
      </c>
      <c r="D22" s="19">
        <v>447214.55</v>
      </c>
      <c r="E22" s="19">
        <f t="shared" si="4"/>
        <v>18891.549999999988</v>
      </c>
      <c r="F22" s="19">
        <f t="shared" si="5"/>
        <v>4.7160482330547318</v>
      </c>
      <c r="G22" s="4" t="s">
        <v>4</v>
      </c>
      <c r="H22" s="4">
        <f>(F21+F22)/2</f>
        <v>5.1611403758689942</v>
      </c>
      <c r="K22" s="3" t="s">
        <v>255</v>
      </c>
      <c r="L22" s="4">
        <v>2530</v>
      </c>
      <c r="M22" s="4">
        <v>1.76</v>
      </c>
      <c r="N22" s="4">
        <f>L22*M22</f>
        <v>4452.8</v>
      </c>
      <c r="O22" s="42"/>
    </row>
    <row r="23" spans="1:187" s="2" customFormat="1" ht="15" customHeight="1" x14ac:dyDescent="0.25">
      <c r="A23" s="3">
        <v>3</v>
      </c>
      <c r="B23" s="7">
        <v>43525</v>
      </c>
      <c r="C23" s="24">
        <v>43555</v>
      </c>
      <c r="D23" s="19">
        <v>465336.3</v>
      </c>
      <c r="E23" s="19">
        <f t="shared" si="4"/>
        <v>18121.75</v>
      </c>
      <c r="F23" s="19">
        <f t="shared" si="5"/>
        <v>6.6740797600181399</v>
      </c>
      <c r="G23" s="4" t="s">
        <v>4</v>
      </c>
      <c r="H23" s="4">
        <f>(F21+F22+F23)/3</f>
        <v>5.6654535039187097</v>
      </c>
      <c r="K23" s="3" t="s">
        <v>161</v>
      </c>
      <c r="L23" s="4">
        <v>21014.484274620456</v>
      </c>
      <c r="M23" s="116">
        <f>N23/L23</f>
        <v>2.2085249258000279</v>
      </c>
      <c r="N23" s="4">
        <f>N16-N22-N24</f>
        <v>46411.012323331997</v>
      </c>
      <c r="O23" s="128" t="s">
        <v>275</v>
      </c>
    </row>
    <row r="24" spans="1:187" s="2" customFormat="1" ht="15" customHeight="1" x14ac:dyDescent="0.25">
      <c r="A24" s="3">
        <v>4</v>
      </c>
      <c r="B24" s="7">
        <v>43556</v>
      </c>
      <c r="C24" s="24">
        <v>43585</v>
      </c>
      <c r="D24" s="19">
        <v>479244.4</v>
      </c>
      <c r="E24" s="19">
        <f t="shared" si="4"/>
        <v>13908.100000000035</v>
      </c>
      <c r="F24" s="19">
        <f t="shared" si="5"/>
        <v>3.6605907746618724</v>
      </c>
      <c r="G24" s="4" t="s">
        <v>4</v>
      </c>
      <c r="H24" s="8">
        <f>(F21+F22+F23+F24)/4</f>
        <v>5.1642378216045008</v>
      </c>
      <c r="K24" s="3" t="s">
        <v>256</v>
      </c>
      <c r="L24" s="4">
        <v>417.51572537954416</v>
      </c>
      <c r="M24" s="4">
        <v>1.76</v>
      </c>
      <c r="N24" s="4">
        <f>L24*M24</f>
        <v>734.82767666799771</v>
      </c>
    </row>
    <row r="25" spans="1:187" s="2" customFormat="1" ht="15" customHeight="1" x14ac:dyDescent="0.25">
      <c r="A25" s="3">
        <v>5</v>
      </c>
      <c r="B25" s="7">
        <v>43586</v>
      </c>
      <c r="C25" s="24">
        <v>43616</v>
      </c>
      <c r="D25" s="19">
        <v>492701.1</v>
      </c>
      <c r="E25" s="19">
        <f t="shared" si="4"/>
        <v>13456.699999999953</v>
      </c>
      <c r="F25" s="19">
        <f t="shared" si="5"/>
        <v>3.5153064835236614</v>
      </c>
      <c r="G25" s="4" t="s">
        <v>4</v>
      </c>
      <c r="H25" s="4">
        <f>(F21+F22+F23+F24+F25)/5</f>
        <v>4.834451553988333</v>
      </c>
      <c r="K25" s="114" t="s">
        <v>12</v>
      </c>
      <c r="L25" s="115">
        <v>23962</v>
      </c>
      <c r="M25" s="115"/>
      <c r="N25" s="115">
        <f>N21+N24</f>
        <v>51598.64</v>
      </c>
    </row>
    <row r="26" spans="1:187" s="2" customFormat="1" ht="15" customHeight="1" x14ac:dyDescent="0.25">
      <c r="A26" s="3">
        <v>6</v>
      </c>
      <c r="B26" s="7">
        <v>43617</v>
      </c>
      <c r="C26" s="24">
        <v>43646</v>
      </c>
      <c r="D26" s="19">
        <v>502129.15</v>
      </c>
      <c r="E26" s="19">
        <f t="shared" si="4"/>
        <v>9428.0500000000466</v>
      </c>
      <c r="F26" s="19">
        <f t="shared" si="5"/>
        <v>2.7750646428625307</v>
      </c>
      <c r="G26" s="4" t="s">
        <v>4</v>
      </c>
      <c r="H26" s="4">
        <f>(F21+F22+F23+F24+F25+F26)/6</f>
        <v>4.491220402134033</v>
      </c>
      <c r="K26" s="3" t="s">
        <v>255</v>
      </c>
      <c r="L26" s="4">
        <v>2947.5157253795442</v>
      </c>
      <c r="M26" s="4"/>
      <c r="N26" s="4">
        <v>5128.677362160407</v>
      </c>
    </row>
    <row r="27" spans="1:187" s="2" customFormat="1" ht="15" customHeight="1" x14ac:dyDescent="0.25">
      <c r="A27" s="3">
        <v>7</v>
      </c>
      <c r="B27" s="7">
        <v>43647</v>
      </c>
      <c r="C27" s="24">
        <v>43677</v>
      </c>
      <c r="D27" s="19">
        <v>511293.95</v>
      </c>
      <c r="E27" s="19">
        <f t="shared" si="4"/>
        <v>9164.7999999999884</v>
      </c>
      <c r="F27" s="19">
        <f t="shared" si="5"/>
        <v>4.0854871114026476</v>
      </c>
      <c r="G27" s="4" t="s">
        <v>4</v>
      </c>
      <c r="H27" s="4">
        <f>(F21+F22+F23+F24+F25+F26+F27)/7</f>
        <v>4.4332585034581209</v>
      </c>
    </row>
    <row r="28" spans="1:187" s="2" customFormat="1" ht="15" customHeight="1" x14ac:dyDescent="0.25">
      <c r="A28" s="3">
        <v>8</v>
      </c>
      <c r="B28" s="7">
        <v>43678</v>
      </c>
      <c r="C28" s="24">
        <v>43708</v>
      </c>
      <c r="D28" s="19">
        <v>521475.7</v>
      </c>
      <c r="E28" s="19">
        <f t="shared" si="4"/>
        <v>10181.75</v>
      </c>
      <c r="F28" s="19">
        <f t="shared" si="5"/>
        <v>4.0690335406523772</v>
      </c>
      <c r="G28" s="4" t="s">
        <v>4</v>
      </c>
      <c r="H28" s="4">
        <f>(F21+F22+F23+F24+F25+F26+F27+F28)/8</f>
        <v>4.387730383107403</v>
      </c>
    </row>
    <row r="29" spans="1:187" s="2" customFormat="1" ht="15" customHeight="1" x14ac:dyDescent="0.25">
      <c r="A29" s="3">
        <v>9</v>
      </c>
      <c r="B29" s="7">
        <v>43709</v>
      </c>
      <c r="C29" s="24">
        <v>43738</v>
      </c>
      <c r="D29" s="19">
        <v>538382.44999999995</v>
      </c>
      <c r="E29" s="19">
        <f t="shared" si="4"/>
        <v>16906.749999999942</v>
      </c>
      <c r="F29" s="19">
        <f t="shared" si="5"/>
        <v>22.476293275185625</v>
      </c>
      <c r="G29" s="4" t="s">
        <v>4</v>
      </c>
      <c r="H29" s="4">
        <f>(F21+F22+F23+F24+F25+F26+F27+F28+F29)/9</f>
        <v>6.3975707044494277</v>
      </c>
    </row>
    <row r="30" spans="1:187" s="2" customFormat="1" ht="15" customHeight="1" x14ac:dyDescent="0.25">
      <c r="A30" s="3">
        <v>10</v>
      </c>
      <c r="B30" s="7">
        <v>43739</v>
      </c>
      <c r="C30" s="24">
        <v>43771</v>
      </c>
      <c r="D30" s="19">
        <v>563253.35</v>
      </c>
      <c r="E30" s="19">
        <f t="shared" si="4"/>
        <v>24870.900000000023</v>
      </c>
      <c r="F30" s="19">
        <f t="shared" si="5"/>
        <v>-4.8490053886337678</v>
      </c>
      <c r="G30" s="4" t="s">
        <v>4</v>
      </c>
      <c r="H30" s="4">
        <f>(F21+F22+F23+F24+F25+F26+F27+F28+F29+F30)/10</f>
        <v>5.2729130951411083</v>
      </c>
    </row>
    <row r="31" spans="1:187" s="44" customFormat="1" ht="15" customHeight="1" x14ac:dyDescent="0.25">
      <c r="A31" s="45">
        <v>11</v>
      </c>
      <c r="B31" s="46" t="s">
        <v>260</v>
      </c>
      <c r="C31" s="47">
        <v>43795</v>
      </c>
      <c r="D31" s="48">
        <v>584675.80000000005</v>
      </c>
      <c r="E31" s="19">
        <f t="shared" si="4"/>
        <v>21422.45000000007</v>
      </c>
      <c r="F31" s="19">
        <f t="shared" si="5"/>
        <v>-1.8570804858569312</v>
      </c>
      <c r="G31" s="4" t="s">
        <v>4</v>
      </c>
      <c r="H31" s="8">
        <f>(F21+F22+F23+F24+F25+F26+F27+F28+F29+F30+F31)/11</f>
        <v>4.6247318605049221</v>
      </c>
      <c r="GB31" s="2"/>
      <c r="GC31" s="2"/>
      <c r="GD31" s="2"/>
      <c r="GE31" s="2"/>
    </row>
    <row r="32" spans="1:187" s="2" customFormat="1" ht="15" customHeight="1" x14ac:dyDescent="0.25">
      <c r="A32" s="3">
        <v>12</v>
      </c>
      <c r="B32" s="7">
        <v>43800</v>
      </c>
      <c r="C32" s="24">
        <v>43830</v>
      </c>
      <c r="D32" s="19">
        <v>600466.75</v>
      </c>
      <c r="E32" s="19">
        <f t="shared" si="4"/>
        <v>15790.949999999953</v>
      </c>
      <c r="F32" s="136">
        <f t="shared" si="5"/>
        <v>-43.568016461852658</v>
      </c>
      <c r="G32" s="4" t="s">
        <v>4</v>
      </c>
      <c r="H32" s="145">
        <f>(F21+F22+F23+F24+F25+F26+F27+F28+F29+F30+F32)/12</f>
        <v>0.76342620746320178</v>
      </c>
    </row>
    <row r="33" spans="1:280" s="2" customFormat="1" ht="24.75" customHeight="1" x14ac:dyDescent="0.25">
      <c r="A33" s="11"/>
      <c r="B33" s="14" t="s">
        <v>5</v>
      </c>
      <c r="C33" s="25" t="s">
        <v>264</v>
      </c>
      <c r="D33" s="22">
        <v>350147.13</v>
      </c>
      <c r="E33" s="22"/>
      <c r="F33" s="22"/>
      <c r="G33" s="13"/>
      <c r="H33" s="13"/>
    </row>
    <row r="34" spans="1:280" s="2" customFormat="1" ht="15" customHeight="1" x14ac:dyDescent="0.25">
      <c r="A34" s="3">
        <v>1</v>
      </c>
      <c r="B34" s="7">
        <v>43466</v>
      </c>
      <c r="C34" s="24">
        <v>43496</v>
      </c>
      <c r="D34" s="19">
        <v>371766.64</v>
      </c>
      <c r="E34" s="19">
        <f t="shared" ref="E34:E45" si="6">D34-D33</f>
        <v>21619.510000000009</v>
      </c>
      <c r="F34" s="19">
        <f t="shared" ref="F34:F45" si="7">E6-E34</f>
        <v>2342.4899999999907</v>
      </c>
      <c r="G34" s="4" t="s">
        <v>6</v>
      </c>
      <c r="H34" s="4"/>
      <c r="GB34" s="44"/>
      <c r="GC34" s="44"/>
      <c r="GD34" s="44"/>
      <c r="GE34" s="44"/>
    </row>
    <row r="35" spans="1:280" s="2" customFormat="1" ht="15" customHeight="1" x14ac:dyDescent="0.25">
      <c r="A35" s="3">
        <v>2</v>
      </c>
      <c r="B35" s="7">
        <v>43497</v>
      </c>
      <c r="C35" s="24">
        <v>43524</v>
      </c>
      <c r="D35" s="19">
        <v>389807.38</v>
      </c>
      <c r="E35" s="19">
        <f t="shared" si="6"/>
        <v>18040.739999999991</v>
      </c>
      <c r="F35" s="19">
        <f t="shared" si="7"/>
        <v>6011.2600000000093</v>
      </c>
      <c r="G35" s="4" t="s">
        <v>6</v>
      </c>
      <c r="H35" s="4"/>
    </row>
    <row r="36" spans="1:280" s="2" customFormat="1" ht="15" customHeight="1" x14ac:dyDescent="0.25">
      <c r="A36" s="3">
        <v>3</v>
      </c>
      <c r="B36" s="7">
        <v>43525</v>
      </c>
      <c r="C36" s="24">
        <v>43555</v>
      </c>
      <c r="D36" s="19">
        <v>406795.34</v>
      </c>
      <c r="E36" s="19">
        <f t="shared" si="6"/>
        <v>16987.960000000021</v>
      </c>
      <c r="F36" s="19">
        <f t="shared" si="7"/>
        <v>-7651.960000000021</v>
      </c>
      <c r="G36" s="4" t="s">
        <v>6</v>
      </c>
      <c r="H36" s="4"/>
    </row>
    <row r="37" spans="1:280" s="2" customFormat="1" ht="15" customHeight="1" x14ac:dyDescent="0.25">
      <c r="A37" s="3">
        <v>4</v>
      </c>
      <c r="B37" s="7">
        <v>43556</v>
      </c>
      <c r="C37" s="24">
        <v>43585</v>
      </c>
      <c r="D37" s="19">
        <v>420212.3</v>
      </c>
      <c r="E37" s="19">
        <f t="shared" si="6"/>
        <v>13416.959999999963</v>
      </c>
      <c r="F37" s="19">
        <f t="shared" si="7"/>
        <v>1610.0400000000373</v>
      </c>
      <c r="G37" s="4" t="s">
        <v>6</v>
      </c>
      <c r="H37" s="4"/>
    </row>
    <row r="38" spans="1:280" s="2" customFormat="1" ht="15" customHeight="1" x14ac:dyDescent="0.25">
      <c r="A38" s="3">
        <v>5</v>
      </c>
      <c r="B38" s="7">
        <v>43586</v>
      </c>
      <c r="C38" s="24">
        <v>43616</v>
      </c>
      <c r="D38" s="19">
        <v>433212.02</v>
      </c>
      <c r="E38" s="19">
        <f t="shared" si="6"/>
        <v>12999.72000000003</v>
      </c>
      <c r="F38" s="19">
        <f t="shared" si="7"/>
        <v>1559.9699999999721</v>
      </c>
      <c r="G38" s="4" t="s">
        <v>6</v>
      </c>
      <c r="H38" s="4"/>
    </row>
    <row r="39" spans="1:280" s="2" customFormat="1" ht="15" customHeight="1" x14ac:dyDescent="0.25">
      <c r="A39" s="3">
        <v>6</v>
      </c>
      <c r="B39" s="7">
        <v>43617</v>
      </c>
      <c r="C39" s="24">
        <v>43646</v>
      </c>
      <c r="D39" s="19">
        <v>442385.5</v>
      </c>
      <c r="E39" s="19">
        <f t="shared" si="6"/>
        <v>9173.4799999999814</v>
      </c>
      <c r="F39" s="19">
        <f t="shared" si="7"/>
        <v>1100.820000000007</v>
      </c>
      <c r="G39" s="4" t="s">
        <v>6</v>
      </c>
      <c r="H39" s="4"/>
    </row>
    <row r="40" spans="1:280" s="2" customFormat="1" ht="15" customHeight="1" x14ac:dyDescent="0.25">
      <c r="A40" s="3">
        <v>7</v>
      </c>
      <c r="B40" s="7">
        <v>43647</v>
      </c>
      <c r="C40" s="24">
        <v>43677</v>
      </c>
      <c r="D40" s="19">
        <v>451190.57</v>
      </c>
      <c r="E40" s="19">
        <f t="shared" si="6"/>
        <v>8805.070000000007</v>
      </c>
      <c r="F40" s="19">
        <f t="shared" si="7"/>
        <v>1056.609999999986</v>
      </c>
      <c r="G40" s="4" t="s">
        <v>6</v>
      </c>
      <c r="H40" s="4"/>
    </row>
    <row r="41" spans="1:280" s="2" customFormat="1" ht="15" customHeight="1" x14ac:dyDescent="0.25">
      <c r="A41" s="3">
        <v>8</v>
      </c>
      <c r="B41" s="7">
        <v>43678</v>
      </c>
      <c r="C41" s="24">
        <v>43708</v>
      </c>
      <c r="D41" s="19">
        <v>460974.22</v>
      </c>
      <c r="E41" s="19">
        <f t="shared" si="6"/>
        <v>9783.6499999999651</v>
      </c>
      <c r="F41" s="19">
        <f t="shared" si="7"/>
        <v>1174.0400000000373</v>
      </c>
      <c r="G41" s="4" t="s">
        <v>6</v>
      </c>
      <c r="H41" s="4"/>
    </row>
    <row r="42" spans="1:280" s="2" customFormat="1" ht="15" customHeight="1" x14ac:dyDescent="0.25">
      <c r="A42" s="3">
        <v>9</v>
      </c>
      <c r="B42" s="7">
        <v>43709</v>
      </c>
      <c r="C42" s="24">
        <v>43735</v>
      </c>
      <c r="D42" s="19">
        <v>474778.32</v>
      </c>
      <c r="E42" s="19">
        <f t="shared" si="6"/>
        <v>13804.100000000035</v>
      </c>
      <c r="F42" s="19">
        <f t="shared" si="7"/>
        <v>1656.4899999999907</v>
      </c>
      <c r="G42" s="4" t="s">
        <v>6</v>
      </c>
      <c r="H42" s="4"/>
    </row>
    <row r="43" spans="1:280" s="2" customFormat="1" ht="15" customHeight="1" x14ac:dyDescent="0.25">
      <c r="A43" s="3">
        <v>10</v>
      </c>
      <c r="B43" s="7">
        <v>43739</v>
      </c>
      <c r="C43" s="24">
        <v>43771</v>
      </c>
      <c r="D43" s="19">
        <v>500916.67</v>
      </c>
      <c r="E43" s="19">
        <f t="shared" si="6"/>
        <v>26138.349999999977</v>
      </c>
      <c r="F43" s="19">
        <f t="shared" si="7"/>
        <v>3136.6000000000349</v>
      </c>
      <c r="G43" s="4" t="s">
        <v>6</v>
      </c>
      <c r="H43" s="4"/>
    </row>
    <row r="44" spans="1:280" s="2" customFormat="1" ht="15" customHeight="1" x14ac:dyDescent="0.25">
      <c r="A44" s="3">
        <v>11</v>
      </c>
      <c r="B44" s="7">
        <v>43770</v>
      </c>
      <c r="C44" s="24">
        <v>43795</v>
      </c>
      <c r="D44" s="19">
        <v>522744.48</v>
      </c>
      <c r="E44" s="19">
        <f t="shared" si="6"/>
        <v>21827.809999999998</v>
      </c>
      <c r="F44" s="19">
        <f t="shared" si="7"/>
        <v>2619.3400000000256</v>
      </c>
      <c r="G44" s="4" t="s">
        <v>6</v>
      </c>
      <c r="H44" s="4"/>
    </row>
    <row r="45" spans="1:280" s="2" customFormat="1" ht="15" customHeight="1" x14ac:dyDescent="0.25">
      <c r="A45" s="26">
        <v>12</v>
      </c>
      <c r="B45" s="10">
        <v>43800</v>
      </c>
      <c r="C45" s="27">
        <v>43830</v>
      </c>
      <c r="D45" s="28">
        <v>550726.75</v>
      </c>
      <c r="E45" s="19">
        <f t="shared" si="6"/>
        <v>27982.270000000019</v>
      </c>
      <c r="F45" s="28">
        <f t="shared" si="7"/>
        <v>3357.8699999998789</v>
      </c>
      <c r="G45" s="9" t="s">
        <v>6</v>
      </c>
      <c r="H45" s="9"/>
    </row>
    <row r="46" spans="1:280" s="2" customFormat="1" ht="30" customHeight="1" thickBot="1" x14ac:dyDescent="0.3">
      <c r="A46" s="442" t="s">
        <v>391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5"/>
      <c r="X46" s="442" t="s">
        <v>390</v>
      </c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4"/>
      <c r="AT46" s="443"/>
      <c r="AU46" s="443"/>
      <c r="AV46" s="445"/>
      <c r="AW46" s="439" t="s">
        <v>389</v>
      </c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6" t="s">
        <v>388</v>
      </c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40" t="s">
        <v>387</v>
      </c>
      <c r="CP46" s="441"/>
      <c r="CQ46" s="441"/>
      <c r="CR46" s="441"/>
      <c r="CS46" s="441"/>
      <c r="CT46" s="441"/>
      <c r="CU46" s="441"/>
      <c r="CV46" s="441"/>
      <c r="CW46" s="441"/>
      <c r="CX46" s="441"/>
      <c r="CY46" s="441"/>
      <c r="CZ46" s="441"/>
      <c r="DA46" s="441"/>
      <c r="DB46" s="441"/>
      <c r="DC46" s="441"/>
      <c r="DD46" s="441"/>
      <c r="DE46" s="441"/>
      <c r="DF46" s="441"/>
      <c r="DG46" s="441"/>
      <c r="DH46" s="441"/>
      <c r="DI46" s="441"/>
      <c r="DJ46" s="441"/>
      <c r="DK46" s="441"/>
      <c r="DL46" s="441"/>
      <c r="DM46" s="436" t="s">
        <v>386</v>
      </c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 t="s">
        <v>385</v>
      </c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 t="s">
        <v>384</v>
      </c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  <c r="FR46" s="436"/>
      <c r="FS46" s="436"/>
      <c r="FT46" s="436"/>
      <c r="FU46" s="436"/>
      <c r="FV46" s="436"/>
      <c r="FW46" s="436"/>
      <c r="FX46" s="436"/>
      <c r="FY46" s="436"/>
      <c r="FZ46" s="436"/>
      <c r="GA46" s="436" t="s">
        <v>383</v>
      </c>
      <c r="GB46" s="436"/>
      <c r="GC46" s="436"/>
      <c r="GD46" s="436"/>
      <c r="GE46" s="436"/>
      <c r="GF46" s="436"/>
      <c r="GG46" s="436"/>
      <c r="GH46" s="436"/>
      <c r="GI46" s="436"/>
      <c r="GJ46" s="436"/>
      <c r="GK46" s="436"/>
      <c r="GL46" s="436"/>
      <c r="GM46" s="436"/>
      <c r="GN46" s="436"/>
      <c r="GO46" s="436"/>
      <c r="GP46" s="436"/>
      <c r="GQ46" s="436"/>
      <c r="GR46" s="436"/>
      <c r="GS46" s="436"/>
      <c r="GT46" s="436"/>
      <c r="GU46" s="436"/>
      <c r="GV46" s="436"/>
      <c r="GW46" s="436"/>
      <c r="GX46" s="436"/>
      <c r="GY46" s="436" t="s">
        <v>382</v>
      </c>
      <c r="GZ46" s="436"/>
      <c r="HA46" s="436"/>
      <c r="HB46" s="436"/>
      <c r="HC46" s="436"/>
      <c r="HD46" s="436"/>
      <c r="HE46" s="436"/>
      <c r="HF46" s="436"/>
      <c r="HG46" s="436"/>
      <c r="HH46" s="436"/>
      <c r="HI46" s="436"/>
      <c r="HJ46" s="436"/>
      <c r="HK46" s="436"/>
      <c r="HL46" s="436"/>
      <c r="HM46" s="436"/>
      <c r="HN46" s="436"/>
      <c r="HO46" s="436"/>
      <c r="HP46" s="436"/>
      <c r="HQ46" s="436"/>
      <c r="HR46" s="436"/>
      <c r="HS46" s="436"/>
      <c r="HT46" s="436"/>
      <c r="HU46" s="436"/>
      <c r="HV46" s="436"/>
      <c r="HW46" s="436" t="s">
        <v>381</v>
      </c>
      <c r="HX46" s="436"/>
      <c r="HY46" s="436"/>
      <c r="HZ46" s="436"/>
      <c r="IA46" s="436"/>
      <c r="IB46" s="436"/>
      <c r="IC46" s="436"/>
      <c r="ID46" s="436"/>
      <c r="IE46" s="436"/>
      <c r="IF46" s="436"/>
      <c r="IG46" s="436"/>
      <c r="IH46" s="436"/>
      <c r="II46" s="436"/>
      <c r="IJ46" s="436"/>
      <c r="IK46" s="436"/>
      <c r="IL46" s="436"/>
      <c r="IM46" s="436"/>
      <c r="IN46" s="436"/>
      <c r="IO46" s="436"/>
      <c r="IP46" s="436"/>
      <c r="IQ46" s="436"/>
      <c r="IR46" s="436"/>
      <c r="IS46" s="436"/>
      <c r="IT46" s="436"/>
      <c r="IU46" s="436" t="s">
        <v>393</v>
      </c>
      <c r="IV46" s="436"/>
      <c r="IW46" s="436"/>
      <c r="IX46" s="436"/>
      <c r="IY46" s="436"/>
      <c r="IZ46" s="436"/>
      <c r="JA46" s="436"/>
      <c r="JB46" s="436"/>
      <c r="JC46" s="436"/>
      <c r="JD46" s="436"/>
      <c r="JE46" s="436"/>
      <c r="JF46" s="436"/>
      <c r="JG46" s="436"/>
      <c r="JH46" s="436"/>
      <c r="JI46" s="436"/>
      <c r="JJ46" s="436"/>
      <c r="JK46" s="436"/>
      <c r="JL46" s="436"/>
      <c r="JM46" s="436"/>
      <c r="JN46" s="436"/>
      <c r="JO46" s="436"/>
      <c r="JP46" s="436"/>
      <c r="JQ46" s="436"/>
      <c r="JR46" s="436"/>
      <c r="JS46" s="436"/>
      <c r="JT46" s="436"/>
    </row>
    <row r="47" spans="1:280" s="2" customFormat="1" ht="81.75" customHeight="1" x14ac:dyDescent="0.25">
      <c r="A47" s="17" t="s">
        <v>7</v>
      </c>
      <c r="B47" s="17" t="s">
        <v>8</v>
      </c>
      <c r="C47" s="77" t="s">
        <v>258</v>
      </c>
      <c r="D47" s="77" t="s">
        <v>257</v>
      </c>
      <c r="E47" s="17" t="s">
        <v>13</v>
      </c>
      <c r="F47" s="78" t="s">
        <v>1</v>
      </c>
      <c r="G47" s="77" t="s">
        <v>261</v>
      </c>
      <c r="H47" s="79" t="s">
        <v>220</v>
      </c>
      <c r="I47" s="79" t="s">
        <v>221</v>
      </c>
      <c r="J47" s="79" t="s">
        <v>262</v>
      </c>
      <c r="K47" s="79" t="s">
        <v>263</v>
      </c>
      <c r="L47" s="79" t="s">
        <v>54</v>
      </c>
      <c r="M47" s="79" t="s">
        <v>9</v>
      </c>
      <c r="N47" s="79" t="s">
        <v>10</v>
      </c>
      <c r="O47" s="79" t="s">
        <v>11</v>
      </c>
      <c r="P47" s="79" t="s">
        <v>157</v>
      </c>
      <c r="Q47" s="79" t="s">
        <v>158</v>
      </c>
      <c r="R47" s="79" t="s">
        <v>250</v>
      </c>
      <c r="S47" s="79" t="s">
        <v>159</v>
      </c>
      <c r="T47" s="79" t="s">
        <v>156</v>
      </c>
      <c r="U47" s="79" t="s">
        <v>273</v>
      </c>
      <c r="V47" s="17" t="s">
        <v>162</v>
      </c>
      <c r="W47" s="80" t="s">
        <v>51</v>
      </c>
      <c r="X47" s="97" t="s">
        <v>7</v>
      </c>
      <c r="Y47" s="97" t="s">
        <v>8</v>
      </c>
      <c r="Z47" s="97" t="s">
        <v>13</v>
      </c>
      <c r="AA47" s="97" t="s">
        <v>1</v>
      </c>
      <c r="AB47" s="97" t="s">
        <v>268</v>
      </c>
      <c r="AC47" s="97" t="s">
        <v>265</v>
      </c>
      <c r="AD47" s="97" t="s">
        <v>220</v>
      </c>
      <c r="AE47" s="97" t="s">
        <v>221</v>
      </c>
      <c r="AF47" s="97" t="s">
        <v>266</v>
      </c>
      <c r="AG47" s="97" t="s">
        <v>267</v>
      </c>
      <c r="AH47" s="97" t="s">
        <v>54</v>
      </c>
      <c r="AI47" s="79" t="s">
        <v>9</v>
      </c>
      <c r="AJ47" s="79" t="s">
        <v>10</v>
      </c>
      <c r="AK47" s="79" t="s">
        <v>11</v>
      </c>
      <c r="AL47" s="79" t="s">
        <v>157</v>
      </c>
      <c r="AM47" s="79" t="s">
        <v>158</v>
      </c>
      <c r="AN47" s="79" t="s">
        <v>269</v>
      </c>
      <c r="AO47" s="79" t="s">
        <v>159</v>
      </c>
      <c r="AP47" s="79" t="s">
        <v>276</v>
      </c>
      <c r="AQ47" s="79" t="s">
        <v>277</v>
      </c>
      <c r="AR47" s="119" t="s">
        <v>278</v>
      </c>
      <c r="AS47" s="124" t="s">
        <v>279</v>
      </c>
      <c r="AT47" s="121" t="s">
        <v>272</v>
      </c>
      <c r="AU47" s="17" t="s">
        <v>162</v>
      </c>
      <c r="AV47" s="80" t="s">
        <v>51</v>
      </c>
      <c r="AW47" s="129" t="s">
        <v>7</v>
      </c>
      <c r="AX47" s="129" t="s">
        <v>8</v>
      </c>
      <c r="AY47" s="129" t="s">
        <v>13</v>
      </c>
      <c r="AZ47" s="129" t="s">
        <v>1</v>
      </c>
      <c r="BA47" s="129" t="s">
        <v>286</v>
      </c>
      <c r="BB47" s="129" t="s">
        <v>265</v>
      </c>
      <c r="BC47" s="129" t="s">
        <v>220</v>
      </c>
      <c r="BD47" s="129" t="s">
        <v>221</v>
      </c>
      <c r="BE47" s="129" t="s">
        <v>266</v>
      </c>
      <c r="BF47" s="129" t="s">
        <v>267</v>
      </c>
      <c r="BG47" s="129" t="s">
        <v>54</v>
      </c>
      <c r="BH47" s="130" t="s">
        <v>9</v>
      </c>
      <c r="BI47" s="130" t="s">
        <v>10</v>
      </c>
      <c r="BJ47" s="130" t="s">
        <v>11</v>
      </c>
      <c r="BK47" s="130" t="s">
        <v>157</v>
      </c>
      <c r="BL47" s="130" t="s">
        <v>158</v>
      </c>
      <c r="BM47" s="130" t="s">
        <v>269</v>
      </c>
      <c r="BN47" s="130" t="s">
        <v>159</v>
      </c>
      <c r="BO47" s="130" t="s">
        <v>287</v>
      </c>
      <c r="BP47" s="131" t="s">
        <v>288</v>
      </c>
      <c r="BQ47" s="132" t="s">
        <v>162</v>
      </c>
      <c r="BR47" s="133" t="s">
        <v>51</v>
      </c>
      <c r="BS47" s="97" t="s">
        <v>7</v>
      </c>
      <c r="BT47" s="97" t="s">
        <v>8</v>
      </c>
      <c r="BU47" s="97" t="s">
        <v>13</v>
      </c>
      <c r="BV47" s="97" t="s">
        <v>1</v>
      </c>
      <c r="BW47" s="97" t="s">
        <v>301</v>
      </c>
      <c r="BX47" s="97" t="s">
        <v>265</v>
      </c>
      <c r="BY47" s="97" t="s">
        <v>220</v>
      </c>
      <c r="BZ47" s="97" t="s">
        <v>221</v>
      </c>
      <c r="CA47" s="97" t="s">
        <v>266</v>
      </c>
      <c r="CB47" s="97" t="s">
        <v>267</v>
      </c>
      <c r="CC47" s="97" t="s">
        <v>54</v>
      </c>
      <c r="CD47" s="97" t="s">
        <v>9</v>
      </c>
      <c r="CE47" s="97" t="s">
        <v>10</v>
      </c>
      <c r="CF47" s="97" t="s">
        <v>11</v>
      </c>
      <c r="CG47" s="97" t="s">
        <v>157</v>
      </c>
      <c r="CH47" s="97" t="s">
        <v>158</v>
      </c>
      <c r="CI47" s="97" t="s">
        <v>269</v>
      </c>
      <c r="CJ47" s="97" t="s">
        <v>159</v>
      </c>
      <c r="CK47" s="97" t="s">
        <v>302</v>
      </c>
      <c r="CL47" s="97" t="s">
        <v>304</v>
      </c>
      <c r="CM47" s="97" t="s">
        <v>162</v>
      </c>
      <c r="CN47" s="97" t="s">
        <v>51</v>
      </c>
      <c r="CO47" s="97" t="s">
        <v>7</v>
      </c>
      <c r="CP47" s="97" t="s">
        <v>8</v>
      </c>
      <c r="CQ47" s="97" t="s">
        <v>13</v>
      </c>
      <c r="CR47" s="97" t="s">
        <v>1</v>
      </c>
      <c r="CS47" s="97" t="s">
        <v>306</v>
      </c>
      <c r="CT47" s="97" t="s">
        <v>265</v>
      </c>
      <c r="CU47" s="97" t="s">
        <v>220</v>
      </c>
      <c r="CV47" s="97" t="s">
        <v>221</v>
      </c>
      <c r="CW47" s="97" t="s">
        <v>266</v>
      </c>
      <c r="CX47" s="97" t="s">
        <v>267</v>
      </c>
      <c r="CY47" s="97" t="s">
        <v>54</v>
      </c>
      <c r="CZ47" s="97"/>
      <c r="DA47" s="97" t="s">
        <v>9</v>
      </c>
      <c r="DB47" s="97" t="s">
        <v>10</v>
      </c>
      <c r="DC47" s="97" t="s">
        <v>11</v>
      </c>
      <c r="DD47" s="97" t="s">
        <v>157</v>
      </c>
      <c r="DE47" s="97" t="s">
        <v>158</v>
      </c>
      <c r="DF47" s="97" t="s">
        <v>269</v>
      </c>
      <c r="DG47" s="97" t="s">
        <v>159</v>
      </c>
      <c r="DH47" s="97" t="s">
        <v>309</v>
      </c>
      <c r="DI47" s="97" t="s">
        <v>307</v>
      </c>
      <c r="DJ47" s="97" t="s">
        <v>308</v>
      </c>
      <c r="DK47" s="97" t="s">
        <v>162</v>
      </c>
      <c r="DL47" s="97" t="s">
        <v>51</v>
      </c>
      <c r="DM47" s="155" t="s">
        <v>7</v>
      </c>
      <c r="DN47" s="155" t="s">
        <v>8</v>
      </c>
      <c r="DO47" s="155" t="s">
        <v>13</v>
      </c>
      <c r="DP47" s="155" t="s">
        <v>331</v>
      </c>
      <c r="DQ47" s="155" t="s">
        <v>1</v>
      </c>
      <c r="DR47" s="155" t="s">
        <v>265</v>
      </c>
      <c r="DS47" s="156" t="s">
        <v>220</v>
      </c>
      <c r="DT47" s="156" t="s">
        <v>221</v>
      </c>
      <c r="DU47" s="156" t="s">
        <v>266</v>
      </c>
      <c r="DV47" s="156" t="s">
        <v>267</v>
      </c>
      <c r="DW47" s="156" t="s">
        <v>54</v>
      </c>
      <c r="DX47" s="97" t="s">
        <v>9</v>
      </c>
      <c r="DY47" s="97" t="s">
        <v>10</v>
      </c>
      <c r="DZ47" s="97" t="s">
        <v>11</v>
      </c>
      <c r="EA47" s="97" t="s">
        <v>157</v>
      </c>
      <c r="EB47" s="97" t="s">
        <v>158</v>
      </c>
      <c r="EC47" s="97" t="s">
        <v>269</v>
      </c>
      <c r="ED47" s="97" t="s">
        <v>159</v>
      </c>
      <c r="EE47" s="97" t="s">
        <v>332</v>
      </c>
      <c r="EF47" s="97" t="s">
        <v>333</v>
      </c>
      <c r="EG47" s="97" t="s">
        <v>162</v>
      </c>
      <c r="EH47" s="97" t="s">
        <v>51</v>
      </c>
      <c r="EI47" s="97" t="s">
        <v>7</v>
      </c>
      <c r="EJ47" s="97" t="s">
        <v>8</v>
      </c>
      <c r="EK47" s="97" t="s">
        <v>13</v>
      </c>
      <c r="EL47" s="97" t="s">
        <v>1</v>
      </c>
      <c r="EM47" s="97" t="s">
        <v>339</v>
      </c>
      <c r="EN47" s="97" t="s">
        <v>265</v>
      </c>
      <c r="EO47" s="97" t="s">
        <v>220</v>
      </c>
      <c r="EP47" s="97" t="s">
        <v>221</v>
      </c>
      <c r="EQ47" s="97" t="s">
        <v>266</v>
      </c>
      <c r="ER47" s="97" t="s">
        <v>267</v>
      </c>
      <c r="ES47" s="97" t="s">
        <v>54</v>
      </c>
      <c r="ET47" s="97" t="s">
        <v>9</v>
      </c>
      <c r="EU47" s="97" t="s">
        <v>10</v>
      </c>
      <c r="EV47" s="97" t="s">
        <v>11</v>
      </c>
      <c r="EW47" s="97" t="s">
        <v>157</v>
      </c>
      <c r="EX47" s="97" t="s">
        <v>158</v>
      </c>
      <c r="EY47" s="97" t="s">
        <v>340</v>
      </c>
      <c r="EZ47" s="97" t="s">
        <v>159</v>
      </c>
      <c r="FA47" s="97" t="s">
        <v>341</v>
      </c>
      <c r="FB47" s="97" t="s">
        <v>342</v>
      </c>
      <c r="FC47" s="97" t="s">
        <v>162</v>
      </c>
      <c r="FD47" s="97" t="s">
        <v>51</v>
      </c>
      <c r="FE47" s="155" t="s">
        <v>7</v>
      </c>
      <c r="FF47" s="155" t="s">
        <v>8</v>
      </c>
      <c r="FG47" s="155" t="s">
        <v>13</v>
      </c>
      <c r="FH47" s="155" t="s">
        <v>1</v>
      </c>
      <c r="FI47" s="155" t="s">
        <v>351</v>
      </c>
      <c r="FJ47" s="155" t="s">
        <v>265</v>
      </c>
      <c r="FK47" s="185" t="s">
        <v>220</v>
      </c>
      <c r="FL47" s="185" t="s">
        <v>221</v>
      </c>
      <c r="FM47" s="185" t="s">
        <v>266</v>
      </c>
      <c r="FN47" s="185" t="s">
        <v>267</v>
      </c>
      <c r="FO47" s="185" t="s">
        <v>54</v>
      </c>
      <c r="FP47" s="11" t="s">
        <v>9</v>
      </c>
      <c r="FQ47" s="11" t="s">
        <v>10</v>
      </c>
      <c r="FR47" s="11" t="s">
        <v>11</v>
      </c>
      <c r="FS47" s="11" t="s">
        <v>157</v>
      </c>
      <c r="FT47" s="11" t="s">
        <v>158</v>
      </c>
      <c r="FU47" s="11" t="s">
        <v>340</v>
      </c>
      <c r="FV47" s="11" t="s">
        <v>159</v>
      </c>
      <c r="FW47" s="11" t="s">
        <v>353</v>
      </c>
      <c r="FX47" s="11" t="s">
        <v>352</v>
      </c>
      <c r="FY47" s="11" t="s">
        <v>162</v>
      </c>
      <c r="FZ47" s="11" t="s">
        <v>51</v>
      </c>
      <c r="GA47" s="11" t="s">
        <v>7</v>
      </c>
      <c r="GB47" s="11" t="s">
        <v>8</v>
      </c>
      <c r="GC47" s="11" t="s">
        <v>13</v>
      </c>
      <c r="GD47" s="11" t="s">
        <v>1</v>
      </c>
      <c r="GE47" s="11" t="s">
        <v>357</v>
      </c>
      <c r="GF47" s="11" t="s">
        <v>265</v>
      </c>
      <c r="GG47" s="11" t="s">
        <v>220</v>
      </c>
      <c r="GH47" s="11" t="s">
        <v>221</v>
      </c>
      <c r="GI47" s="11" t="s">
        <v>266</v>
      </c>
      <c r="GJ47" s="11" t="s">
        <v>267</v>
      </c>
      <c r="GK47" s="11" t="s">
        <v>54</v>
      </c>
      <c r="GL47" s="11" t="s">
        <v>9</v>
      </c>
      <c r="GM47" s="11" t="s">
        <v>10</v>
      </c>
      <c r="GN47" s="11" t="s">
        <v>11</v>
      </c>
      <c r="GO47" s="11" t="s">
        <v>157</v>
      </c>
      <c r="GP47" s="11" t="s">
        <v>158</v>
      </c>
      <c r="GQ47" s="11" t="s">
        <v>340</v>
      </c>
      <c r="GR47" s="11" t="s">
        <v>159</v>
      </c>
      <c r="GS47" s="11" t="s">
        <v>366</v>
      </c>
      <c r="GT47" s="11" t="s">
        <v>368</v>
      </c>
      <c r="GU47" s="11" t="s">
        <v>367</v>
      </c>
      <c r="GV47" s="11" t="s">
        <v>362</v>
      </c>
      <c r="GW47" s="11" t="s">
        <v>162</v>
      </c>
      <c r="GX47" s="11" t="s">
        <v>51</v>
      </c>
      <c r="GY47" s="155" t="s">
        <v>7</v>
      </c>
      <c r="GZ47" s="155" t="s">
        <v>8</v>
      </c>
      <c r="HA47" s="155" t="s">
        <v>13</v>
      </c>
      <c r="HB47" s="155" t="s">
        <v>1</v>
      </c>
      <c r="HC47" s="155" t="s">
        <v>370</v>
      </c>
      <c r="HD47" s="155" t="s">
        <v>265</v>
      </c>
      <c r="HE47" s="185" t="s">
        <v>220</v>
      </c>
      <c r="HF47" s="185" t="s">
        <v>221</v>
      </c>
      <c r="HG47" s="185" t="s">
        <v>266</v>
      </c>
      <c r="HH47" s="185" t="s">
        <v>267</v>
      </c>
      <c r="HI47" s="228" t="s">
        <v>54</v>
      </c>
      <c r="HJ47" s="11" t="s">
        <v>9</v>
      </c>
      <c r="HK47" s="11" t="s">
        <v>10</v>
      </c>
      <c r="HL47" s="11" t="s">
        <v>11</v>
      </c>
      <c r="HM47" s="11" t="s">
        <v>157</v>
      </c>
      <c r="HN47" s="11" t="s">
        <v>158</v>
      </c>
      <c r="HO47" s="11" t="s">
        <v>340</v>
      </c>
      <c r="HP47" s="11" t="s">
        <v>159</v>
      </c>
      <c r="HQ47" s="11" t="s">
        <v>375</v>
      </c>
      <c r="HR47" s="11" t="s">
        <v>368</v>
      </c>
      <c r="HS47" s="11" t="s">
        <v>367</v>
      </c>
      <c r="HT47" s="11" t="s">
        <v>371</v>
      </c>
      <c r="HU47" s="11" t="s">
        <v>162</v>
      </c>
      <c r="HV47" s="11" t="s">
        <v>51</v>
      </c>
      <c r="HW47" s="236" t="s">
        <v>7</v>
      </c>
      <c r="HX47" s="236" t="s">
        <v>8</v>
      </c>
      <c r="HY47" s="236" t="s">
        <v>13</v>
      </c>
      <c r="HZ47" s="236" t="s">
        <v>1</v>
      </c>
      <c r="IA47" s="236" t="s">
        <v>377</v>
      </c>
      <c r="IB47" s="236" t="s">
        <v>265</v>
      </c>
      <c r="IC47" s="185" t="s">
        <v>220</v>
      </c>
      <c r="ID47" s="185" t="s">
        <v>221</v>
      </c>
      <c r="IE47" s="185" t="s">
        <v>266</v>
      </c>
      <c r="IF47" s="185" t="s">
        <v>267</v>
      </c>
      <c r="IG47" s="228" t="s">
        <v>54</v>
      </c>
      <c r="IH47" s="11" t="s">
        <v>9</v>
      </c>
      <c r="II47" s="11" t="s">
        <v>10</v>
      </c>
      <c r="IJ47" s="11" t="s">
        <v>11</v>
      </c>
      <c r="IK47" s="11" t="s">
        <v>157</v>
      </c>
      <c r="IL47" s="11" t="s">
        <v>158</v>
      </c>
      <c r="IM47" s="11" t="s">
        <v>340</v>
      </c>
      <c r="IN47" s="11" t="s">
        <v>159</v>
      </c>
      <c r="IO47" s="11" t="s">
        <v>379</v>
      </c>
      <c r="IP47" s="11" t="s">
        <v>368</v>
      </c>
      <c r="IQ47" s="11" t="s">
        <v>367</v>
      </c>
      <c r="IR47" s="11" t="s">
        <v>380</v>
      </c>
      <c r="IS47" s="11" t="s">
        <v>162</v>
      </c>
      <c r="IT47" s="11" t="s">
        <v>51</v>
      </c>
      <c r="IU47" s="129" t="s">
        <v>7</v>
      </c>
      <c r="IV47" s="129" t="s">
        <v>8</v>
      </c>
      <c r="IW47" s="129" t="s">
        <v>13</v>
      </c>
      <c r="IX47" s="129" t="s">
        <v>1</v>
      </c>
      <c r="IY47" s="129" t="s">
        <v>392</v>
      </c>
      <c r="IZ47" s="129" t="s">
        <v>265</v>
      </c>
      <c r="JA47" s="129" t="s">
        <v>220</v>
      </c>
      <c r="JB47" s="129" t="s">
        <v>221</v>
      </c>
      <c r="JC47" s="129" t="s">
        <v>266</v>
      </c>
      <c r="JD47" s="129" t="s">
        <v>267</v>
      </c>
      <c r="JE47" s="129" t="s">
        <v>54</v>
      </c>
      <c r="JF47" s="129" t="s">
        <v>9</v>
      </c>
      <c r="JG47" s="129" t="s">
        <v>10</v>
      </c>
      <c r="JH47" s="129" t="s">
        <v>11</v>
      </c>
      <c r="JI47" s="129" t="s">
        <v>157</v>
      </c>
      <c r="JJ47" s="129" t="s">
        <v>158</v>
      </c>
      <c r="JK47" s="129" t="s">
        <v>340</v>
      </c>
      <c r="JL47" s="266" t="s">
        <v>159</v>
      </c>
      <c r="JM47" s="267" t="s">
        <v>397</v>
      </c>
      <c r="JN47" s="129" t="s">
        <v>399</v>
      </c>
      <c r="JO47" s="268" t="s">
        <v>400</v>
      </c>
      <c r="JP47" s="269" t="s">
        <v>368</v>
      </c>
      <c r="JQ47" s="129" t="s">
        <v>367</v>
      </c>
      <c r="JR47" s="129" t="s">
        <v>398</v>
      </c>
      <c r="JS47" s="129" t="s">
        <v>162</v>
      </c>
      <c r="JT47" s="129" t="s">
        <v>51</v>
      </c>
    </row>
    <row r="48" spans="1:280" ht="20.100000000000001" customHeight="1" x14ac:dyDescent="0.25">
      <c r="A48" s="29">
        <v>1</v>
      </c>
      <c r="B48" s="29" t="s">
        <v>57</v>
      </c>
      <c r="C48" s="50">
        <v>2485.66</v>
      </c>
      <c r="D48" s="43">
        <v>288.96887065865087</v>
      </c>
      <c r="E48" s="29" t="s">
        <v>14</v>
      </c>
      <c r="F48" s="51">
        <v>43496</v>
      </c>
      <c r="G48" s="49"/>
      <c r="H48" s="33"/>
      <c r="I48" s="33"/>
      <c r="J48" s="33"/>
      <c r="K48" s="33"/>
      <c r="L48" s="37">
        <v>2485.66</v>
      </c>
      <c r="M48" s="30">
        <f t="shared" ref="M48:M79" si="8">L48-C48</f>
        <v>0</v>
      </c>
      <c r="N48" s="31">
        <f>$F$34/$E$34*M48</f>
        <v>0</v>
      </c>
      <c r="O48" s="32">
        <f>M48+N48</f>
        <v>0</v>
      </c>
      <c r="P48" s="33">
        <f>IF(O48&gt;=110,110,O48)</f>
        <v>0</v>
      </c>
      <c r="Q48" s="33">
        <f>O48-P48</f>
        <v>0</v>
      </c>
      <c r="R48" s="33">
        <f>P48*1.74</f>
        <v>0</v>
      </c>
      <c r="S48" s="33">
        <f>Q48*$M$8</f>
        <v>0</v>
      </c>
      <c r="T48" s="56">
        <f>R48+S48</f>
        <v>0</v>
      </c>
      <c r="U48" s="59">
        <f t="shared" ref="U48:U79" si="9">D48-G48+T48</f>
        <v>288.96887065865087</v>
      </c>
      <c r="V48" s="34">
        <v>1</v>
      </c>
      <c r="W48" s="29" t="s">
        <v>52</v>
      </c>
      <c r="X48" s="1">
        <v>1</v>
      </c>
      <c r="Y48" s="1" t="s">
        <v>57</v>
      </c>
      <c r="Z48" s="1" t="s">
        <v>14</v>
      </c>
      <c r="AA48" s="89">
        <v>43521</v>
      </c>
      <c r="AB48" s="90"/>
      <c r="AC48" s="1">
        <v>2486.9900000000002</v>
      </c>
      <c r="AD48" s="1"/>
      <c r="AE48" s="1"/>
      <c r="AF48" s="1"/>
      <c r="AG48" s="1"/>
      <c r="AH48" s="98">
        <f>AC48+AD48+AE48+AF48</f>
        <v>2486.9900000000002</v>
      </c>
      <c r="AI48" s="30">
        <f>AH48-L48</f>
        <v>1.330000000000382</v>
      </c>
      <c r="AJ48" s="31">
        <f>$F$35/$E$35*AI48</f>
        <v>0.44316229822071118</v>
      </c>
      <c r="AK48" s="32">
        <f>AI48+AJ48</f>
        <v>1.7731622982210933</v>
      </c>
      <c r="AL48" s="33">
        <f>IF(AK48&gt;=110,110,AK48)</f>
        <v>1.7731622982210933</v>
      </c>
      <c r="AM48" s="33">
        <f>AK48-AL48</f>
        <v>0</v>
      </c>
      <c r="AN48" s="33">
        <f>AL48*1.76</f>
        <v>3.1207656448691243</v>
      </c>
      <c r="AO48" s="33">
        <f>AM48*$AB$8</f>
        <v>0</v>
      </c>
      <c r="AP48" s="56">
        <f>AN48+AO48</f>
        <v>3.1207656448691243</v>
      </c>
      <c r="AQ48" s="118">
        <f>P48*1.76-R48</f>
        <v>0</v>
      </c>
      <c r="AR48" s="120">
        <f>Q48*$M$23-S48</f>
        <v>0</v>
      </c>
      <c r="AS48" s="125">
        <f>AP48+AQ48+AR48</f>
        <v>3.1207656448691243</v>
      </c>
      <c r="AT48" s="122">
        <f>U48-AB48+AS48</f>
        <v>292.08963630352002</v>
      </c>
      <c r="AU48" s="34">
        <v>1</v>
      </c>
      <c r="AV48" s="29" t="s">
        <v>52</v>
      </c>
      <c r="AW48" s="1">
        <v>1</v>
      </c>
      <c r="AX48" s="1" t="s">
        <v>57</v>
      </c>
      <c r="AY48" s="1" t="s">
        <v>14</v>
      </c>
      <c r="AZ48" s="89">
        <v>43555</v>
      </c>
      <c r="BA48" s="90"/>
      <c r="BB48" s="1">
        <v>2486.9900000000002</v>
      </c>
      <c r="BC48" s="1"/>
      <c r="BD48" s="1"/>
      <c r="BE48" s="1"/>
      <c r="BF48" s="1"/>
      <c r="BG48" s="98">
        <f>BB48+BC48+BD48+BE48</f>
        <v>2486.9900000000002</v>
      </c>
      <c r="BH48" s="30">
        <f>BG48-AH48</f>
        <v>0</v>
      </c>
      <c r="BI48" s="31">
        <f>$F$36/$E$36*BH48</f>
        <v>0</v>
      </c>
      <c r="BJ48" s="32">
        <f>BH48+BI48</f>
        <v>0</v>
      </c>
      <c r="BK48" s="33">
        <f>BJ48</f>
        <v>0</v>
      </c>
      <c r="BL48" s="33">
        <f>BJ48-BK48</f>
        <v>0</v>
      </c>
      <c r="BM48" s="33">
        <f>BK48*1.76</f>
        <v>0</v>
      </c>
      <c r="BN48" s="33">
        <f>BL48*$AB$8</f>
        <v>0</v>
      </c>
      <c r="BO48" s="56">
        <f>BM48+BN48</f>
        <v>0</v>
      </c>
      <c r="BP48" s="122">
        <f>AT48-BA48+BO48</f>
        <v>292.08963630352002</v>
      </c>
      <c r="BQ48" s="34">
        <v>1</v>
      </c>
      <c r="BR48" s="29" t="s">
        <v>52</v>
      </c>
      <c r="BS48" s="1">
        <v>1</v>
      </c>
      <c r="BT48" s="1" t="s">
        <v>57</v>
      </c>
      <c r="BU48" s="1" t="s">
        <v>14</v>
      </c>
      <c r="BV48" s="89">
        <v>43585</v>
      </c>
      <c r="BW48" s="90"/>
      <c r="BX48" s="104">
        <v>2487.6799999999998</v>
      </c>
      <c r="BY48" s="104"/>
      <c r="BZ48" s="104"/>
      <c r="CA48" s="104"/>
      <c r="CB48" s="104"/>
      <c r="CC48" s="137">
        <v>2487.6799999999998</v>
      </c>
      <c r="CD48" s="138">
        <f>CC48-BG48</f>
        <v>0.68999999999959982</v>
      </c>
      <c r="CE48" s="141">
        <f>$F$37/$E$37*CD48</f>
        <v>8.2800246851699968E-2</v>
      </c>
      <c r="CF48" s="142">
        <f>CD48+CE48</f>
        <v>0.77280024685129978</v>
      </c>
      <c r="CG48" s="104">
        <f>CF48</f>
        <v>0.77280024685129978</v>
      </c>
      <c r="CH48" s="104">
        <v>0</v>
      </c>
      <c r="CI48" s="104">
        <f>CG48*1.78</f>
        <v>1.3755844393953136</v>
      </c>
      <c r="CJ48" s="104">
        <v>0</v>
      </c>
      <c r="CK48" s="143">
        <f>CI48+CJ48</f>
        <v>1.3755844393953136</v>
      </c>
      <c r="CL48" s="144">
        <f>BP48-BW48+CK48</f>
        <v>293.46522074291533</v>
      </c>
      <c r="CM48" s="139">
        <v>1</v>
      </c>
      <c r="CN48" s="1" t="s">
        <v>52</v>
      </c>
      <c r="CO48" s="1">
        <v>1</v>
      </c>
      <c r="CP48" s="1" t="s">
        <v>57</v>
      </c>
      <c r="CQ48" s="1" t="s">
        <v>14</v>
      </c>
      <c r="CR48" s="89">
        <v>43616</v>
      </c>
      <c r="CS48" s="153"/>
      <c r="CT48" s="104">
        <v>2526.79</v>
      </c>
      <c r="CU48" s="104"/>
      <c r="CV48" s="104"/>
      <c r="CW48" s="104"/>
      <c r="CX48" s="104"/>
      <c r="CY48" s="137">
        <v>2526.79</v>
      </c>
      <c r="CZ48" s="104"/>
      <c r="DA48" s="138">
        <f>CY48-CC48</f>
        <v>39.110000000000127</v>
      </c>
      <c r="DB48" s="141">
        <f>$F$38/$E$38*DA48</f>
        <v>4.6932108306947358</v>
      </c>
      <c r="DC48" s="142">
        <f>DA48+DB48</f>
        <v>43.803210830694866</v>
      </c>
      <c r="DD48" s="104">
        <f>DC48</f>
        <v>43.803210830694866</v>
      </c>
      <c r="DE48" s="104">
        <v>0</v>
      </c>
      <c r="DF48" s="104">
        <f>DD48*1.76</f>
        <v>77.093651062022971</v>
      </c>
      <c r="DG48" s="104">
        <v>0</v>
      </c>
      <c r="DH48" s="104">
        <f>CG48*(1.76-1.78)</f>
        <v>-1.5456004937026009E-2</v>
      </c>
      <c r="DI48" s="143">
        <f>DF48+DG48+DH48</f>
        <v>77.078195057085949</v>
      </c>
      <c r="DJ48" s="144">
        <f>CL48-CS48+DI48</f>
        <v>370.5434158000013</v>
      </c>
      <c r="DK48" s="139">
        <v>1</v>
      </c>
      <c r="DL48" s="1" t="s">
        <v>52</v>
      </c>
      <c r="DM48" s="157">
        <v>1</v>
      </c>
      <c r="DN48" s="158" t="s">
        <v>57</v>
      </c>
      <c r="DO48" s="158" t="s">
        <v>14</v>
      </c>
      <c r="DP48" s="171"/>
      <c r="DQ48" s="159">
        <v>43646</v>
      </c>
      <c r="DR48" s="160">
        <v>2630.96</v>
      </c>
      <c r="DS48" s="161"/>
      <c r="DT48" s="161"/>
      <c r="DU48" s="161"/>
      <c r="DV48" s="162"/>
      <c r="DW48" s="163">
        <f t="shared" ref="DW48:DW111" si="10">DR48+DS48+DT48+DU48</f>
        <v>2630.96</v>
      </c>
      <c r="DX48" s="138">
        <f>DW48-CY48</f>
        <v>104.17000000000007</v>
      </c>
      <c r="DY48" s="141">
        <f>$F$39/$E$39*DX48</f>
        <v>12.500427253343446</v>
      </c>
      <c r="DZ48" s="142">
        <f>DX48+DY48</f>
        <v>116.67042725334352</v>
      </c>
      <c r="EA48" s="104">
        <f>DZ48</f>
        <v>116.67042725334352</v>
      </c>
      <c r="EB48" s="104">
        <v>0</v>
      </c>
      <c r="EC48" s="104">
        <f>EA48*1.76</f>
        <v>205.33995196588458</v>
      </c>
      <c r="ED48" s="104">
        <v>0</v>
      </c>
      <c r="EE48" s="143">
        <f>EC48+ED48</f>
        <v>205.33995196588458</v>
      </c>
      <c r="EF48" s="144">
        <f>DJ48-DP48+EE48</f>
        <v>575.88336776588585</v>
      </c>
      <c r="EG48" s="139">
        <v>1</v>
      </c>
      <c r="EH48" s="1" t="s">
        <v>52</v>
      </c>
      <c r="EI48" s="1">
        <v>1</v>
      </c>
      <c r="EJ48" s="1" t="s">
        <v>57</v>
      </c>
      <c r="EK48" s="1" t="s">
        <v>14</v>
      </c>
      <c r="EL48" s="89">
        <v>43677</v>
      </c>
      <c r="EM48" s="90"/>
      <c r="EN48" s="104">
        <v>2749.03</v>
      </c>
      <c r="EO48" s="104"/>
      <c r="EP48" s="104"/>
      <c r="EQ48" s="104"/>
      <c r="ER48" s="104"/>
      <c r="ES48" s="137">
        <v>2749.03</v>
      </c>
      <c r="ET48" s="138">
        <f>ES48-DW48</f>
        <v>118.07000000000016</v>
      </c>
      <c r="EU48" s="141">
        <f>$F$40/$E$40*ET48</f>
        <v>14.168421454911593</v>
      </c>
      <c r="EV48" s="96">
        <f>ET48+EU48</f>
        <v>132.23842145491176</v>
      </c>
      <c r="EW48" s="104">
        <f>EV48</f>
        <v>132.23842145491176</v>
      </c>
      <c r="EX48" s="104">
        <v>0</v>
      </c>
      <c r="EY48" s="104">
        <f>EW48*1.81</f>
        <v>239.35154283339028</v>
      </c>
      <c r="EZ48" s="104">
        <v>0</v>
      </c>
      <c r="FA48" s="143">
        <f>EY48+EZ48</f>
        <v>239.35154283339028</v>
      </c>
      <c r="FB48" s="144">
        <f>EF48-EM48+FA48</f>
        <v>815.23491059927619</v>
      </c>
      <c r="FC48" s="139">
        <v>1</v>
      </c>
      <c r="FD48" s="1" t="s">
        <v>52</v>
      </c>
      <c r="FE48" s="157">
        <v>1</v>
      </c>
      <c r="FF48" s="158" t="s">
        <v>57</v>
      </c>
      <c r="FG48" s="158" t="s">
        <v>14</v>
      </c>
      <c r="FH48" s="159">
        <v>43708</v>
      </c>
      <c r="FI48" s="188"/>
      <c r="FJ48" s="160">
        <v>2869.31</v>
      </c>
      <c r="FK48" s="186"/>
      <c r="FL48" s="186"/>
      <c r="FM48" s="186"/>
      <c r="FN48" s="186"/>
      <c r="FO48" s="187">
        <f t="shared" ref="FO48:FO111" si="11">FJ48+FK48+FL48+FM48</f>
        <v>2869.31</v>
      </c>
      <c r="FP48" s="138">
        <f>FO48-ES48</f>
        <v>120.27999999999975</v>
      </c>
      <c r="FQ48" s="141">
        <f>$F$41/$E$41*FP48</f>
        <v>14.433624587961004</v>
      </c>
      <c r="FR48" s="96">
        <f>FP48+FQ48</f>
        <v>134.71362458796074</v>
      </c>
      <c r="FS48" s="104">
        <f>FR48</f>
        <v>134.71362458796074</v>
      </c>
      <c r="FT48" s="104">
        <v>0</v>
      </c>
      <c r="FU48" s="104">
        <f>FS48*1.81</f>
        <v>243.83166050420894</v>
      </c>
      <c r="FV48" s="104">
        <v>0</v>
      </c>
      <c r="FW48" s="143">
        <f>FU48+FV48</f>
        <v>243.83166050420894</v>
      </c>
      <c r="FX48" s="144">
        <f>FB48-FI48+FW48</f>
        <v>1059.0665711034851</v>
      </c>
      <c r="FY48" s="139">
        <v>1</v>
      </c>
      <c r="FZ48" s="1" t="s">
        <v>355</v>
      </c>
      <c r="GA48" s="1">
        <v>1</v>
      </c>
      <c r="GB48" s="1" t="s">
        <v>57</v>
      </c>
      <c r="GC48" s="1" t="s">
        <v>14</v>
      </c>
      <c r="GD48" s="89">
        <v>43735</v>
      </c>
      <c r="GE48" s="90">
        <v>1340</v>
      </c>
      <c r="GF48" s="104">
        <v>2933.64</v>
      </c>
      <c r="GG48" s="104"/>
      <c r="GH48" s="104"/>
      <c r="GI48" s="104"/>
      <c r="GJ48" s="104"/>
      <c r="GK48" s="137">
        <v>2933.64</v>
      </c>
      <c r="GL48" s="138">
        <f>GK48-FO48</f>
        <v>64.329999999999927</v>
      </c>
      <c r="GM48" s="141">
        <f>$F$42/$E$42*GL48</f>
        <v>7.7195906795806328</v>
      </c>
      <c r="GN48" s="142">
        <f>GL48+GM48</f>
        <v>72.049590679580561</v>
      </c>
      <c r="GO48" s="104">
        <f>IF(GN48&gt;=110,110,GN48)</f>
        <v>72.049590679580561</v>
      </c>
      <c r="GP48" s="104">
        <f>GN48-GO48</f>
        <v>0</v>
      </c>
      <c r="GQ48" s="218">
        <f>GO48*1.81</f>
        <v>130.40975913004081</v>
      </c>
      <c r="GR48" s="218">
        <f>GP48*$GD$11</f>
        <v>0</v>
      </c>
      <c r="GS48" s="143">
        <f>GQ48+GR48</f>
        <v>130.40975913004081</v>
      </c>
      <c r="GT48" s="103">
        <f>-$GE$4/$GE$6*GS48</f>
        <v>5.3366069227982882</v>
      </c>
      <c r="GU48" s="203">
        <f>GS48+GT48</f>
        <v>135.74636605283911</v>
      </c>
      <c r="GV48" s="144">
        <f>FX48-GE48+GU48</f>
        <v>-145.18706284367579</v>
      </c>
      <c r="GW48" s="140">
        <v>1</v>
      </c>
      <c r="GX48" s="1" t="s">
        <v>355</v>
      </c>
      <c r="GY48" s="157">
        <v>1</v>
      </c>
      <c r="GZ48" s="158" t="s">
        <v>57</v>
      </c>
      <c r="HA48" s="158" t="s">
        <v>14</v>
      </c>
      <c r="HB48" s="159">
        <v>43771</v>
      </c>
      <c r="HC48" s="188"/>
      <c r="HD48" s="160">
        <v>2949.37</v>
      </c>
      <c r="HE48" s="186"/>
      <c r="HF48" s="186"/>
      <c r="HG48" s="186"/>
      <c r="HH48" s="227"/>
      <c r="HI48" s="229">
        <f t="shared" ref="HI48:HI111" si="12">HD48+HE48+HF48+HG48</f>
        <v>2949.37</v>
      </c>
      <c r="HJ48" s="138">
        <f>HI48-GK48</f>
        <v>15.730000000000018</v>
      </c>
      <c r="HK48" s="141">
        <f>$F$43/$E$43*HJ48</f>
        <v>1.8875987964045415</v>
      </c>
      <c r="HL48" s="96">
        <f>HJ48+HK48</f>
        <v>17.617598796404561</v>
      </c>
      <c r="HM48" s="104">
        <f>IF(HL48&gt;=110,110,HL48)</f>
        <v>17.617598796404561</v>
      </c>
      <c r="HN48" s="104">
        <f>HL48-HM48</f>
        <v>0</v>
      </c>
      <c r="HO48" s="218">
        <f>HM48*1.81</f>
        <v>31.887853821492257</v>
      </c>
      <c r="HP48" s="218">
        <f>HN48*$HB$11</f>
        <v>0</v>
      </c>
      <c r="HQ48" s="143">
        <f>HO48+HP48</f>
        <v>31.887853821492257</v>
      </c>
      <c r="HR48" s="104">
        <f>-$HC$4/$HC$6*HQ48</f>
        <v>1.7486593776148494</v>
      </c>
      <c r="HS48" s="203">
        <f>HQ48+HR48</f>
        <v>33.636513199107107</v>
      </c>
      <c r="HT48" s="234">
        <f>GV48-HC48+HS48</f>
        <v>-111.55054964456869</v>
      </c>
      <c r="HU48" s="139">
        <v>1</v>
      </c>
      <c r="HV48" s="1" t="s">
        <v>355</v>
      </c>
      <c r="HW48" s="1">
        <v>1</v>
      </c>
      <c r="HX48" s="1" t="s">
        <v>57</v>
      </c>
      <c r="HY48" s="1" t="s">
        <v>14</v>
      </c>
      <c r="HZ48" s="89">
        <v>43799</v>
      </c>
      <c r="IA48" s="90"/>
      <c r="IB48" s="104">
        <v>2960.19</v>
      </c>
      <c r="IC48" s="186"/>
      <c r="ID48" s="186"/>
      <c r="IE48" s="186"/>
      <c r="IF48" s="186"/>
      <c r="IG48" s="229">
        <f t="shared" ref="IG48:IG111" si="13">IB48+IC48+ID48+IE48</f>
        <v>2960.19</v>
      </c>
      <c r="IH48" s="138">
        <f>IG48-HI48</f>
        <v>10.820000000000164</v>
      </c>
      <c r="II48" s="141">
        <f>$F$44/$E$44*IH48</f>
        <v>1.2984013879542065</v>
      </c>
      <c r="IJ48" s="142">
        <f>IH48+II48</f>
        <v>12.118401387954369</v>
      </c>
      <c r="IK48" s="104">
        <f>IF(IJ48&gt;=110,110,IJ48)</f>
        <v>12.118401387954369</v>
      </c>
      <c r="IL48" s="104">
        <f>IJ48-IK48</f>
        <v>0</v>
      </c>
      <c r="IM48" s="218">
        <f>IK48*1.81</f>
        <v>21.934306512197409</v>
      </c>
      <c r="IN48" s="218">
        <f>IL48*$HZ$11</f>
        <v>0</v>
      </c>
      <c r="IO48" s="143">
        <f>IM48+IN48</f>
        <v>21.934306512197409</v>
      </c>
      <c r="IP48" s="104">
        <f>-$IA$4/$IA$6*IO48</f>
        <v>1.5292375486707419</v>
      </c>
      <c r="IQ48" s="203">
        <f>IO48+IP48</f>
        <v>23.463544060868152</v>
      </c>
      <c r="IR48" s="144">
        <f>HT48-IA48+IQ48</f>
        <v>-88.087005583700545</v>
      </c>
      <c r="IS48" s="139">
        <v>1</v>
      </c>
      <c r="IT48" s="1" t="s">
        <v>355</v>
      </c>
      <c r="IU48" s="1">
        <v>1</v>
      </c>
      <c r="IV48" s="1" t="s">
        <v>57</v>
      </c>
      <c r="IW48" s="1" t="s">
        <v>14</v>
      </c>
      <c r="IX48" s="89">
        <v>43830</v>
      </c>
      <c r="IY48" s="153"/>
      <c r="IZ48" s="104">
        <v>2970.19</v>
      </c>
      <c r="JA48" s="104"/>
      <c r="JB48" s="104"/>
      <c r="JC48" s="104"/>
      <c r="JD48" s="104"/>
      <c r="JE48" s="137">
        <v>2970.19</v>
      </c>
      <c r="JF48" s="138">
        <f>JE48-IG48</f>
        <v>10</v>
      </c>
      <c r="JG48" s="141">
        <f>$F$45/$E$45*JF48</f>
        <v>1.1999991423139997</v>
      </c>
      <c r="JH48" s="96">
        <f>JF48+JG48</f>
        <v>11.199999142313999</v>
      </c>
      <c r="JI48" s="104">
        <f>IF(JH48&gt;=110,110,JH48)</f>
        <v>11.199999142313999</v>
      </c>
      <c r="JJ48" s="104">
        <f>JH48-JI48</f>
        <v>0</v>
      </c>
      <c r="JK48" s="218">
        <f>JI48*1.81</f>
        <v>20.271998447588338</v>
      </c>
      <c r="JL48" s="251">
        <f>JJ48*$IX$11</f>
        <v>0</v>
      </c>
      <c r="JM48" s="259">
        <f>JK48+JL48</f>
        <v>20.271998447588338</v>
      </c>
      <c r="JN48" s="218"/>
      <c r="JO48" s="260"/>
      <c r="JP48" s="255">
        <f>$IY$4/$IY$6*JM48</f>
        <v>1.0186619956554084</v>
      </c>
      <c r="JQ48" s="203">
        <f t="shared" ref="JQ48:JQ79" si="14">JM48+JP48</f>
        <v>21.290660443243745</v>
      </c>
      <c r="JR48" s="144">
        <f t="shared" ref="JR48:JR79" si="15">IR48-IY48+JQ48</f>
        <v>-66.796345140456793</v>
      </c>
      <c r="JS48" s="139">
        <v>1</v>
      </c>
      <c r="JT48" s="1" t="s">
        <v>355</v>
      </c>
    </row>
    <row r="49" spans="1:280" ht="32.25" customHeight="1" x14ac:dyDescent="0.25">
      <c r="A49" s="29">
        <v>2</v>
      </c>
      <c r="B49" s="29" t="s">
        <v>175</v>
      </c>
      <c r="C49" s="50">
        <v>6198.3600000000006</v>
      </c>
      <c r="D49" s="43">
        <v>5426.8036728966417</v>
      </c>
      <c r="E49" s="29" t="s">
        <v>176</v>
      </c>
      <c r="F49" s="51">
        <v>43496</v>
      </c>
      <c r="G49" s="49"/>
      <c r="H49" s="33"/>
      <c r="I49" s="33"/>
      <c r="J49" s="33"/>
      <c r="K49" s="33">
        <v>4623.7700000000004</v>
      </c>
      <c r="L49" s="37">
        <v>6206.16</v>
      </c>
      <c r="M49" s="30">
        <f t="shared" si="8"/>
        <v>7.7999999999992724</v>
      </c>
      <c r="N49" s="31">
        <f t="shared" ref="N49:N112" si="16">$F$34/$E$34*M49</f>
        <v>0.84513580557552948</v>
      </c>
      <c r="O49" s="32">
        <f t="shared" ref="O49:O112" si="17">M49+N49</f>
        <v>8.6451358055748013</v>
      </c>
      <c r="P49" s="33">
        <f t="shared" ref="P49:P112" si="18">IF(O49&gt;=110,110,O49)</f>
        <v>8.6451358055748013</v>
      </c>
      <c r="Q49" s="33">
        <f t="shared" ref="Q49:Q112" si="19">O49-P49</f>
        <v>0</v>
      </c>
      <c r="R49" s="33">
        <f t="shared" ref="R49:R112" si="20">P49*1.74</f>
        <v>15.042536301700155</v>
      </c>
      <c r="S49" s="33">
        <f t="shared" ref="S49:S112" si="21">Q49*$M$8</f>
        <v>0</v>
      </c>
      <c r="T49" s="56">
        <f t="shared" ref="T49:T112" si="22">R49+S49</f>
        <v>15.042536301700155</v>
      </c>
      <c r="U49" s="59">
        <f t="shared" si="9"/>
        <v>5441.846209198342</v>
      </c>
      <c r="V49" s="34">
        <v>2</v>
      </c>
      <c r="W49" s="29" t="s">
        <v>52</v>
      </c>
      <c r="X49" s="1">
        <v>2</v>
      </c>
      <c r="Y49" s="1" t="s">
        <v>175</v>
      </c>
      <c r="Z49" s="1" t="s">
        <v>176</v>
      </c>
      <c r="AA49" s="89">
        <v>43521</v>
      </c>
      <c r="AB49" s="90"/>
      <c r="AC49" s="1">
        <v>6279.28</v>
      </c>
      <c r="AD49" s="1"/>
      <c r="AE49" s="1"/>
      <c r="AF49" s="1"/>
      <c r="AG49" s="1">
        <v>4623.7700000000004</v>
      </c>
      <c r="AH49" s="98">
        <f t="shared" ref="AH49:AH112" si="23">AC49+AD49+AE49+AF49</f>
        <v>6279.28</v>
      </c>
      <c r="AI49" s="30">
        <f t="shared" ref="AI49:AI112" si="24">AH49-L49</f>
        <v>73.119999999999891</v>
      </c>
      <c r="AJ49" s="31">
        <f t="shared" ref="AJ49:AJ112" si="25">$F$35/$E$35*AI49</f>
        <v>24.363930260066955</v>
      </c>
      <c r="AK49" s="32">
        <f t="shared" ref="AK49:AK112" si="26">AI49+AJ49</f>
        <v>97.483930260066842</v>
      </c>
      <c r="AL49" s="33">
        <f t="shared" ref="AL49:AL112" si="27">IF(AK49&gt;=110,110,AK49)</f>
        <v>97.483930260066842</v>
      </c>
      <c r="AM49" s="33">
        <f t="shared" ref="AM49:AM112" si="28">AK49-AL49</f>
        <v>0</v>
      </c>
      <c r="AN49" s="33">
        <f t="shared" ref="AN49:AN112" si="29">AL49*1.76</f>
        <v>171.57171725771764</v>
      </c>
      <c r="AO49" s="33">
        <f t="shared" ref="AO49:AO112" si="30">AM49*$AB$8</f>
        <v>0</v>
      </c>
      <c r="AP49" s="56">
        <f t="shared" ref="AP49:AP112" si="31">AN49+AO49</f>
        <v>171.57171725771764</v>
      </c>
      <c r="AQ49" s="118">
        <f t="shared" ref="AQ49:AQ112" si="32">P49*1.76-R49</f>
        <v>0.17290271611149599</v>
      </c>
      <c r="AR49" s="120">
        <f t="shared" ref="AR49:AR112" si="33">Q49*$M$23-S49</f>
        <v>0</v>
      </c>
      <c r="AS49" s="125">
        <f t="shared" ref="AS49:AS112" si="34">AP49+AQ49+AR49</f>
        <v>171.74461997382915</v>
      </c>
      <c r="AT49" s="122">
        <f t="shared" ref="AT49:AT112" si="35">U49-AB49+AS49</f>
        <v>5613.5908291721707</v>
      </c>
      <c r="AU49" s="34">
        <v>2</v>
      </c>
      <c r="AV49" s="29" t="s">
        <v>52</v>
      </c>
      <c r="AW49" s="1">
        <v>2</v>
      </c>
      <c r="AX49" s="1" t="s">
        <v>175</v>
      </c>
      <c r="AY49" s="1" t="s">
        <v>176</v>
      </c>
      <c r="AZ49" s="89">
        <v>43555</v>
      </c>
      <c r="BA49" s="90">
        <v>6000</v>
      </c>
      <c r="BB49" s="1">
        <v>6427.83</v>
      </c>
      <c r="BC49" s="1"/>
      <c r="BD49" s="1"/>
      <c r="BE49" s="1"/>
      <c r="BF49" s="1">
        <v>4623.7700000000004</v>
      </c>
      <c r="BG49" s="98">
        <f t="shared" ref="BG49:BG112" si="36">BB49+BC49+BD49+BE49</f>
        <v>6427.83</v>
      </c>
      <c r="BH49" s="30">
        <f t="shared" ref="BH49:BH112" si="37">BG49-AH49</f>
        <v>148.55000000000018</v>
      </c>
      <c r="BI49" s="31">
        <f t="shared" ref="BI49:BI112" si="38">$F$36/$E$36*BH49</f>
        <v>-66.912016392786597</v>
      </c>
      <c r="BJ49" s="32">
        <f t="shared" ref="BJ49:BJ112" si="39">BH49+BI49</f>
        <v>81.637983607213584</v>
      </c>
      <c r="BK49" s="33">
        <f t="shared" ref="BK49:BK112" si="40">BJ49</f>
        <v>81.637983607213584</v>
      </c>
      <c r="BL49" s="33">
        <f t="shared" ref="BL49:BL112" si="41">BJ49-BK49</f>
        <v>0</v>
      </c>
      <c r="BM49" s="33">
        <f t="shared" ref="BM49:BM112" si="42">BK49*1.76</f>
        <v>143.6828511486959</v>
      </c>
      <c r="BN49" s="33">
        <f t="shared" ref="BN49:BN112" si="43">BL49*$AB$8</f>
        <v>0</v>
      </c>
      <c r="BO49" s="56">
        <f t="shared" ref="BO49:BO112" si="44">BM49+BN49</f>
        <v>143.6828511486959</v>
      </c>
      <c r="BP49" s="122">
        <f t="shared" ref="BP49:BP112" si="45">AT49-BA49+BO49</f>
        <v>-242.72631967913335</v>
      </c>
      <c r="BQ49" s="34">
        <v>2</v>
      </c>
      <c r="BR49" s="29" t="s">
        <v>52</v>
      </c>
      <c r="BS49" s="1">
        <v>2</v>
      </c>
      <c r="BT49" s="1" t="s">
        <v>175</v>
      </c>
      <c r="BU49" s="1" t="s">
        <v>176</v>
      </c>
      <c r="BV49" s="89">
        <v>43585</v>
      </c>
      <c r="BW49" s="90"/>
      <c r="BX49" s="104">
        <v>6721.99</v>
      </c>
      <c r="BY49" s="104"/>
      <c r="BZ49" s="104"/>
      <c r="CA49" s="104"/>
      <c r="CB49" s="104">
        <v>4623.7700000000004</v>
      </c>
      <c r="CC49" s="137">
        <v>6721.99</v>
      </c>
      <c r="CD49" s="138">
        <f t="shared" ref="CD49:CD112" si="46">CC49-BG49</f>
        <v>294.15999999999985</v>
      </c>
      <c r="CE49" s="141">
        <f t="shared" ref="CE49:CE112" si="47">$F$37/$E$37*CD49</f>
        <v>35.299305237550982</v>
      </c>
      <c r="CF49" s="142">
        <f t="shared" ref="CF49:CF112" si="48">CD49+CE49</f>
        <v>329.45930523755084</v>
      </c>
      <c r="CG49" s="104">
        <f t="shared" ref="CG49:CG112" si="49">CF49</f>
        <v>329.45930523755084</v>
      </c>
      <c r="CH49" s="104">
        <v>0</v>
      </c>
      <c r="CI49" s="104">
        <f t="shared" ref="CI49:CI112" si="50">CG49*1.78</f>
        <v>586.43756332284045</v>
      </c>
      <c r="CJ49" s="104">
        <v>0</v>
      </c>
      <c r="CK49" s="143">
        <f t="shared" ref="CK49:CK112" si="51">CI49+CJ49</f>
        <v>586.43756332284045</v>
      </c>
      <c r="CL49" s="144">
        <f t="shared" ref="CL49:CL112" si="52">BP49-BW49+CK49</f>
        <v>343.71124364370712</v>
      </c>
      <c r="CM49" s="139">
        <v>2</v>
      </c>
      <c r="CN49" s="1" t="s">
        <v>52</v>
      </c>
      <c r="CO49" s="1">
        <v>2</v>
      </c>
      <c r="CP49" s="1" t="s">
        <v>175</v>
      </c>
      <c r="CQ49" s="1" t="s">
        <v>176</v>
      </c>
      <c r="CR49" s="89">
        <v>43616</v>
      </c>
      <c r="CS49" s="153">
        <v>350</v>
      </c>
      <c r="CT49" s="104">
        <v>7184</v>
      </c>
      <c r="CU49" s="104"/>
      <c r="CV49" s="104"/>
      <c r="CW49" s="104"/>
      <c r="CX49" s="104">
        <v>4623.7700000000004</v>
      </c>
      <c r="CY49" s="137">
        <v>7184</v>
      </c>
      <c r="CZ49" s="104"/>
      <c r="DA49" s="138">
        <f t="shared" ref="DA49:DA112" si="53">CY49-CC49</f>
        <v>462.01000000000022</v>
      </c>
      <c r="DB49" s="141">
        <f t="shared" ref="DB49:DB112" si="54">$F$38/$E$38*DA49</f>
        <v>55.441327943985392</v>
      </c>
      <c r="DC49" s="142">
        <f t="shared" ref="DC49:DC112" si="55">DA49+DB49</f>
        <v>517.45132794398558</v>
      </c>
      <c r="DD49" s="104">
        <f t="shared" ref="DD49:DD112" si="56">DC49</f>
        <v>517.45132794398558</v>
      </c>
      <c r="DE49" s="104">
        <v>0</v>
      </c>
      <c r="DF49" s="104">
        <f t="shared" ref="DF49:DF112" si="57">DD49*1.76</f>
        <v>910.71433718141463</v>
      </c>
      <c r="DG49" s="104">
        <v>0</v>
      </c>
      <c r="DH49" s="104">
        <f t="shared" ref="DH49:DH112" si="58">CG49*(1.76-1.78)</f>
        <v>-6.5891861047510227</v>
      </c>
      <c r="DI49" s="143">
        <f t="shared" ref="DI49:DI112" si="59">DF49+DG49+DH49</f>
        <v>904.12515107666366</v>
      </c>
      <c r="DJ49" s="144">
        <f t="shared" ref="DJ49:DJ112" si="60">CL49-CS49+DI49</f>
        <v>897.83639472037078</v>
      </c>
      <c r="DK49" s="139">
        <v>2</v>
      </c>
      <c r="DL49" s="1" t="s">
        <v>52</v>
      </c>
      <c r="DM49" s="157">
        <v>2</v>
      </c>
      <c r="DN49" s="158" t="s">
        <v>175</v>
      </c>
      <c r="DO49" s="158" t="s">
        <v>176</v>
      </c>
      <c r="DP49" s="171"/>
      <c r="DQ49" s="159">
        <v>43646</v>
      </c>
      <c r="DR49" s="160">
        <v>7339.1900000000005</v>
      </c>
      <c r="DS49" s="161"/>
      <c r="DT49" s="161"/>
      <c r="DU49" s="161"/>
      <c r="DV49" s="162">
        <f>141.01+4482.76</f>
        <v>4623.7700000000004</v>
      </c>
      <c r="DW49" s="163">
        <f t="shared" si="10"/>
        <v>7339.1900000000005</v>
      </c>
      <c r="DX49" s="138">
        <f t="shared" ref="DX49:DX112" si="61">DW49-CY49</f>
        <v>155.19000000000051</v>
      </c>
      <c r="DY49" s="141">
        <f t="shared" ref="DY49:DY112" si="62">$F$39/$E$39*DX49</f>
        <v>18.622840601385949</v>
      </c>
      <c r="DZ49" s="142">
        <f t="shared" ref="DZ49:DZ112" si="63">DX49+DY49</f>
        <v>173.81284060138645</v>
      </c>
      <c r="EA49" s="104">
        <f t="shared" ref="EA49:EA112" si="64">DZ49</f>
        <v>173.81284060138645</v>
      </c>
      <c r="EB49" s="104">
        <v>0</v>
      </c>
      <c r="EC49" s="104">
        <f t="shared" ref="EC49:EC112" si="65">EA49*1.76</f>
        <v>305.91059945844017</v>
      </c>
      <c r="ED49" s="104">
        <v>0</v>
      </c>
      <c r="EE49" s="143">
        <f t="shared" ref="EE49:EE112" si="66">EC49+ED49</f>
        <v>305.91059945844017</v>
      </c>
      <c r="EF49" s="144">
        <f t="shared" ref="EF49:EF112" si="67">DJ49-DP49+EE49</f>
        <v>1203.7469941788108</v>
      </c>
      <c r="EG49" s="139">
        <v>2</v>
      </c>
      <c r="EH49" s="1" t="s">
        <v>52</v>
      </c>
      <c r="EI49" s="1">
        <v>2</v>
      </c>
      <c r="EJ49" s="1" t="s">
        <v>175</v>
      </c>
      <c r="EK49" s="1" t="s">
        <v>176</v>
      </c>
      <c r="EL49" s="100">
        <v>43646</v>
      </c>
      <c r="EM49" s="90"/>
      <c r="EN49" s="141">
        <v>7339.1900000000005</v>
      </c>
      <c r="EO49" s="141">
        <v>131.44</v>
      </c>
      <c r="EP49" s="104"/>
      <c r="EQ49" s="104"/>
      <c r="ER49" s="104">
        <v>4623.7700000000004</v>
      </c>
      <c r="ES49" s="137">
        <v>7470.63</v>
      </c>
      <c r="ET49" s="138">
        <f t="shared" ref="ET49:ET112" si="68">ES49-DW49</f>
        <v>131.4399999999996</v>
      </c>
      <c r="EU49" s="141">
        <f t="shared" ref="EU49:EU112" si="69">$F$40/$E$40*ET49</f>
        <v>15.772823884420866</v>
      </c>
      <c r="EV49" s="96">
        <f t="shared" ref="EV49:EV112" si="70">ET49+EU49</f>
        <v>147.21282388442046</v>
      </c>
      <c r="EW49" s="104">
        <f t="shared" ref="EW49:EW112" si="71">EV49</f>
        <v>147.21282388442046</v>
      </c>
      <c r="EX49" s="104">
        <v>0</v>
      </c>
      <c r="EY49" s="104">
        <f t="shared" ref="EY49:EY112" si="72">EW49*1.81</f>
        <v>266.45521123080101</v>
      </c>
      <c r="EZ49" s="104">
        <v>0</v>
      </c>
      <c r="FA49" s="143">
        <f t="shared" ref="FA49:FA112" si="73">EY49+EZ49</f>
        <v>266.45521123080101</v>
      </c>
      <c r="FB49" s="144">
        <f t="shared" ref="FB49:FB112" si="74">EF49-EM49+FA49</f>
        <v>1470.2022054096119</v>
      </c>
      <c r="FC49" s="139" t="s">
        <v>251</v>
      </c>
      <c r="FD49" s="1" t="s">
        <v>172</v>
      </c>
      <c r="FE49" s="157">
        <v>2</v>
      </c>
      <c r="FF49" s="158" t="s">
        <v>175</v>
      </c>
      <c r="FG49" s="158" t="s">
        <v>345</v>
      </c>
      <c r="FH49" s="159">
        <v>43708</v>
      </c>
      <c r="FI49" s="188">
        <v>2000</v>
      </c>
      <c r="FJ49" s="160">
        <v>737.06000000000006</v>
      </c>
      <c r="FK49" s="187">
        <f>131.44+149.54</f>
        <v>280.98</v>
      </c>
      <c r="FL49" s="187">
        <f>7339.19-730.28</f>
        <v>6608.91</v>
      </c>
      <c r="FM49" s="186"/>
      <c r="FN49" s="186">
        <f>141.01+4482.76</f>
        <v>4623.7700000000004</v>
      </c>
      <c r="FO49" s="187">
        <f t="shared" si="11"/>
        <v>7626.95</v>
      </c>
      <c r="FP49" s="138">
        <f t="shared" ref="FP49:FP112" si="75">FO49-ES49</f>
        <v>156.31999999999971</v>
      </c>
      <c r="FQ49" s="141">
        <f t="shared" ref="FQ49:FQ112" si="76">$F$41/$E$41*FP49</f>
        <v>18.758431955354713</v>
      </c>
      <c r="FR49" s="96">
        <f t="shared" ref="FR49:FR112" si="77">FP49+FQ49</f>
        <v>175.07843195535443</v>
      </c>
      <c r="FS49" s="104">
        <f t="shared" ref="FS49:FS112" si="78">FR49</f>
        <v>175.07843195535443</v>
      </c>
      <c r="FT49" s="104">
        <v>0</v>
      </c>
      <c r="FU49" s="104">
        <f t="shared" ref="FU49:FU112" si="79">FS49*1.81</f>
        <v>316.89196183919154</v>
      </c>
      <c r="FV49" s="104">
        <v>0</v>
      </c>
      <c r="FW49" s="143">
        <f t="shared" ref="FW49:FW112" si="80">FU49+FV49</f>
        <v>316.89196183919154</v>
      </c>
      <c r="FX49" s="144">
        <f t="shared" ref="FX49:FX112" si="81">FB49-FI49+FW49</f>
        <v>-212.90583275119656</v>
      </c>
      <c r="FY49" s="184" t="s">
        <v>294</v>
      </c>
      <c r="FZ49" s="98" t="s">
        <v>354</v>
      </c>
      <c r="GA49" s="1">
        <v>2</v>
      </c>
      <c r="GB49" s="1" t="s">
        <v>175</v>
      </c>
      <c r="GC49" s="1" t="s">
        <v>345</v>
      </c>
      <c r="GD49" s="89">
        <v>43735</v>
      </c>
      <c r="GE49" s="90"/>
      <c r="GF49" s="104">
        <v>856</v>
      </c>
      <c r="GG49" s="104">
        <v>280.98</v>
      </c>
      <c r="GH49" s="104">
        <v>6608.91</v>
      </c>
      <c r="GI49" s="104"/>
      <c r="GJ49" s="104">
        <v>4623.7700000000004</v>
      </c>
      <c r="GK49" s="137">
        <v>7745.8899999999994</v>
      </c>
      <c r="GL49" s="138">
        <f t="shared" ref="GL49:GL112" si="82">GK49-FO49</f>
        <v>118.9399999999996</v>
      </c>
      <c r="GM49" s="141">
        <f t="shared" ref="GM49:GM112" si="83">$F$42/$E$42*GL49</f>
        <v>14.272782767438496</v>
      </c>
      <c r="GN49" s="142">
        <f t="shared" ref="GN49:GN112" si="84">GL49+GM49</f>
        <v>133.21278276743809</v>
      </c>
      <c r="GO49" s="104">
        <f t="shared" ref="GO49:GO112" si="85">IF(GN49&gt;=110,110,GN49)</f>
        <v>110</v>
      </c>
      <c r="GP49" s="104">
        <f t="shared" ref="GP49:GP112" si="86">GN49-GO49</f>
        <v>23.212782767438085</v>
      </c>
      <c r="GQ49" s="218">
        <f t="shared" ref="GQ49:GQ112" si="87">GO49*1.81</f>
        <v>199.1</v>
      </c>
      <c r="GR49" s="218">
        <f t="shared" ref="GR49:GR112" si="88">GP49*$GD$11</f>
        <v>42.015136809062938</v>
      </c>
      <c r="GS49" s="143">
        <f t="shared" ref="GS49:GS112" si="89">GQ49+GR49</f>
        <v>241.11513680906293</v>
      </c>
      <c r="GT49" s="103">
        <f t="shared" ref="GT49:GT112" si="90">-$GE$4/$GE$6*GS49</f>
        <v>9.8668743571836934</v>
      </c>
      <c r="GU49" s="203">
        <f t="shared" ref="GU49:GU112" si="91">GS49+GT49</f>
        <v>250.98201116624662</v>
      </c>
      <c r="GV49" s="144">
        <f t="shared" ref="GV49:GV112" si="92">FX49-GE49+GU49</f>
        <v>38.076178415050066</v>
      </c>
      <c r="GW49" s="140">
        <v>2</v>
      </c>
      <c r="GX49" s="1" t="s">
        <v>355</v>
      </c>
      <c r="GY49" s="157">
        <v>2</v>
      </c>
      <c r="GZ49" s="158" t="s">
        <v>175</v>
      </c>
      <c r="HA49" s="158" t="s">
        <v>345</v>
      </c>
      <c r="HB49" s="159">
        <v>43771</v>
      </c>
      <c r="HC49" s="188"/>
      <c r="HD49" s="160">
        <v>955.75</v>
      </c>
      <c r="HE49" s="186">
        <f>131.44+149.54</f>
        <v>280.98</v>
      </c>
      <c r="HF49" s="186">
        <f>7339.19-730.28</f>
        <v>6608.91</v>
      </c>
      <c r="HG49" s="186"/>
      <c r="HH49" s="227">
        <f>141.01+4482.76</f>
        <v>4623.7700000000004</v>
      </c>
      <c r="HI49" s="229">
        <f t="shared" si="12"/>
        <v>7845.6399999999994</v>
      </c>
      <c r="HJ49" s="138">
        <f t="shared" ref="HJ49:HJ112" si="93">HI49-GK49</f>
        <v>99.75</v>
      </c>
      <c r="HK49" s="141">
        <f t="shared" ref="HK49:HK112" si="94">$F$43/$E$43*HJ49</f>
        <v>11.969992367536733</v>
      </c>
      <c r="HL49" s="96">
        <f t="shared" ref="HL49:HL112" si="95">HJ49+HK49</f>
        <v>111.71999236753673</v>
      </c>
      <c r="HM49" s="104">
        <f t="shared" ref="HM49:HM112" si="96">IF(HL49&gt;=110,110,HL49)</f>
        <v>110</v>
      </c>
      <c r="HN49" s="104">
        <f t="shared" ref="HN49:HN112" si="97">HL49-HM49</f>
        <v>1.719992367536733</v>
      </c>
      <c r="HO49" s="218">
        <f t="shared" ref="HO49:HO112" si="98">HM49*1.81</f>
        <v>199.1</v>
      </c>
      <c r="HP49" s="218">
        <f t="shared" ref="HP49:HP112" si="99">HN49*$HB$11</f>
        <v>4.0168919001046115</v>
      </c>
      <c r="HQ49" s="143">
        <f t="shared" ref="HQ49:HQ112" si="100">HO49+HP49</f>
        <v>203.1168919001046</v>
      </c>
      <c r="HR49" s="104">
        <f t="shared" ref="HR49:HR112" si="101">-$HC$4/$HC$6*HQ49</f>
        <v>11.138481120786764</v>
      </c>
      <c r="HS49" s="203">
        <f t="shared" ref="HS49:HS112" si="102">HQ49+HR49</f>
        <v>214.25537302089137</v>
      </c>
      <c r="HT49" s="234">
        <f t="shared" ref="HT49:HT112" si="103">GV49-HC49+HS49</f>
        <v>252.33155143594144</v>
      </c>
      <c r="HU49" s="139">
        <v>2</v>
      </c>
      <c r="HV49" s="1" t="s">
        <v>355</v>
      </c>
      <c r="HW49" s="1">
        <v>2</v>
      </c>
      <c r="HX49" s="1" t="s">
        <v>175</v>
      </c>
      <c r="HY49" s="1" t="s">
        <v>345</v>
      </c>
      <c r="HZ49" s="89">
        <v>43795</v>
      </c>
      <c r="IA49" s="90"/>
      <c r="IB49" s="104">
        <v>955.75</v>
      </c>
      <c r="IC49" s="186">
        <f>131.44+149.54</f>
        <v>280.98</v>
      </c>
      <c r="ID49" s="186">
        <f>7339.19-730.28</f>
        <v>6608.91</v>
      </c>
      <c r="IE49" s="186"/>
      <c r="IF49" s="186">
        <f>141.01+4482.76</f>
        <v>4623.7700000000004</v>
      </c>
      <c r="IG49" s="229">
        <f t="shared" si="13"/>
        <v>7845.6399999999994</v>
      </c>
      <c r="IH49" s="138">
        <f t="shared" ref="IH49:IH112" si="104">IG49-HI49</f>
        <v>0</v>
      </c>
      <c r="II49" s="141">
        <f t="shared" ref="II49:II112" si="105">$F$44/$E$44*IH49</f>
        <v>0</v>
      </c>
      <c r="IJ49" s="142">
        <f t="shared" ref="IJ49:IJ112" si="106">IH49+II49</f>
        <v>0</v>
      </c>
      <c r="IK49" s="104">
        <f t="shared" ref="IK49:IK112" si="107">IF(IJ49&gt;=110,110,IJ49)</f>
        <v>0</v>
      </c>
      <c r="IL49" s="104">
        <f t="shared" ref="IL49:IL112" si="108">IJ49-IK49</f>
        <v>0</v>
      </c>
      <c r="IM49" s="218">
        <f t="shared" ref="IM49:IM112" si="109">IK49*1.81</f>
        <v>0</v>
      </c>
      <c r="IN49" s="218">
        <f t="shared" ref="IN49:IN112" si="110">IL49*$HZ$11</f>
        <v>0</v>
      </c>
      <c r="IO49" s="143">
        <f t="shared" ref="IO49:IO112" si="111">IM49+IN49</f>
        <v>0</v>
      </c>
      <c r="IP49" s="104">
        <f t="shared" ref="IP49:IP112" si="112">-$IA$4/$IA$6*IO49</f>
        <v>0</v>
      </c>
      <c r="IQ49" s="203">
        <f t="shared" ref="IQ49:IQ112" si="113">IO49+IP49</f>
        <v>0</v>
      </c>
      <c r="IR49" s="144">
        <f t="shared" ref="IR49:IR112" si="114">HT49-IA49+IQ49</f>
        <v>252.33155143594144</v>
      </c>
      <c r="IS49" s="139">
        <v>2</v>
      </c>
      <c r="IT49" s="1" t="s">
        <v>355</v>
      </c>
      <c r="IU49" s="1">
        <v>2</v>
      </c>
      <c r="IV49" s="1" t="s">
        <v>175</v>
      </c>
      <c r="IW49" s="1" t="s">
        <v>345</v>
      </c>
      <c r="IX49" s="89">
        <v>43830</v>
      </c>
      <c r="IY49" s="153"/>
      <c r="IZ49" s="104">
        <v>955.75</v>
      </c>
      <c r="JA49" s="104">
        <v>280.98</v>
      </c>
      <c r="JB49" s="104">
        <v>6608.91</v>
      </c>
      <c r="JC49" s="104"/>
      <c r="JD49" s="104">
        <v>4623.7700000000004</v>
      </c>
      <c r="JE49" s="137">
        <v>7845.6399999999994</v>
      </c>
      <c r="JF49" s="138">
        <f t="shared" ref="JF49:JF112" si="115">JE49-IG49</f>
        <v>0</v>
      </c>
      <c r="JG49" s="141">
        <f t="shared" ref="JG49:JG112" si="116">$F$45/$E$45*JF49</f>
        <v>0</v>
      </c>
      <c r="JH49" s="96">
        <f t="shared" ref="JH49:JH112" si="117">JF49+JG49</f>
        <v>0</v>
      </c>
      <c r="JI49" s="104">
        <f t="shared" ref="JI49:JI112" si="118">IF(JH49&gt;=110,110,JH49)</f>
        <v>0</v>
      </c>
      <c r="JJ49" s="104">
        <f t="shared" ref="JJ49:JJ112" si="119">JH49-JI49</f>
        <v>0</v>
      </c>
      <c r="JK49" s="218">
        <f t="shared" ref="JK49:JK112" si="120">JI49*1.81</f>
        <v>0</v>
      </c>
      <c r="JL49" s="251">
        <f t="shared" ref="JL49:JL112" si="121">JJ49*$IX$11</f>
        <v>0</v>
      </c>
      <c r="JM49" s="259">
        <f t="shared" ref="JM49:JM112" si="122">JK49+JL49</f>
        <v>0</v>
      </c>
      <c r="JN49" s="218"/>
      <c r="JO49" s="260"/>
      <c r="JP49" s="255">
        <f t="shared" ref="JP49:JP79" si="123">$IY$4/$IY$6*JM49</f>
        <v>0</v>
      </c>
      <c r="JQ49" s="203">
        <f t="shared" si="14"/>
        <v>0</v>
      </c>
      <c r="JR49" s="144">
        <f t="shared" si="15"/>
        <v>252.33155143594144</v>
      </c>
      <c r="JS49" s="139">
        <v>2</v>
      </c>
      <c r="JT49" s="1" t="s">
        <v>355</v>
      </c>
    </row>
    <row r="50" spans="1:280" ht="20.100000000000001" customHeight="1" x14ac:dyDescent="0.25">
      <c r="A50" s="29">
        <v>3</v>
      </c>
      <c r="B50" s="29" t="s">
        <v>58</v>
      </c>
      <c r="C50" s="50">
        <v>254.27</v>
      </c>
      <c r="D50" s="43">
        <v>-92.492777943581743</v>
      </c>
      <c r="E50" s="29" t="s">
        <v>15</v>
      </c>
      <c r="F50" s="51">
        <v>43496</v>
      </c>
      <c r="G50" s="49"/>
      <c r="H50" s="33"/>
      <c r="I50" s="33"/>
      <c r="J50" s="33"/>
      <c r="K50" s="33"/>
      <c r="L50" s="37">
        <v>258.49</v>
      </c>
      <c r="M50" s="30">
        <f t="shared" si="8"/>
        <v>4.2199999999999989</v>
      </c>
      <c r="N50" s="31">
        <f t="shared" si="16"/>
        <v>0.45724014096526489</v>
      </c>
      <c r="O50" s="32">
        <f t="shared" si="17"/>
        <v>4.6772401409652637</v>
      </c>
      <c r="P50" s="33">
        <f t="shared" si="18"/>
        <v>4.6772401409652637</v>
      </c>
      <c r="Q50" s="33">
        <f t="shared" si="19"/>
        <v>0</v>
      </c>
      <c r="R50" s="33">
        <f t="shared" si="20"/>
        <v>8.1383978452795596</v>
      </c>
      <c r="S50" s="33">
        <f t="shared" si="21"/>
        <v>0</v>
      </c>
      <c r="T50" s="56">
        <f t="shared" si="22"/>
        <v>8.1383978452795596</v>
      </c>
      <c r="U50" s="59">
        <f t="shared" si="9"/>
        <v>-84.354380098302187</v>
      </c>
      <c r="V50" s="34">
        <v>1</v>
      </c>
      <c r="W50" s="29" t="s">
        <v>52</v>
      </c>
      <c r="X50" s="1">
        <v>3</v>
      </c>
      <c r="Y50" s="1" t="s">
        <v>58</v>
      </c>
      <c r="Z50" s="1" t="s">
        <v>15</v>
      </c>
      <c r="AA50" s="89">
        <v>43521</v>
      </c>
      <c r="AB50" s="90"/>
      <c r="AC50" s="1">
        <v>258.49</v>
      </c>
      <c r="AD50" s="1"/>
      <c r="AE50" s="1"/>
      <c r="AF50" s="1"/>
      <c r="AG50" s="1"/>
      <c r="AH50" s="98">
        <f t="shared" si="23"/>
        <v>258.49</v>
      </c>
      <c r="AI50" s="30">
        <f t="shared" si="24"/>
        <v>0</v>
      </c>
      <c r="AJ50" s="31">
        <f t="shared" si="25"/>
        <v>0</v>
      </c>
      <c r="AK50" s="32">
        <f t="shared" si="26"/>
        <v>0</v>
      </c>
      <c r="AL50" s="33">
        <f t="shared" si="27"/>
        <v>0</v>
      </c>
      <c r="AM50" s="33">
        <f t="shared" si="28"/>
        <v>0</v>
      </c>
      <c r="AN50" s="33">
        <f t="shared" si="29"/>
        <v>0</v>
      </c>
      <c r="AO50" s="33">
        <f t="shared" si="30"/>
        <v>0</v>
      </c>
      <c r="AP50" s="56">
        <f t="shared" si="31"/>
        <v>0</v>
      </c>
      <c r="AQ50" s="118">
        <f t="shared" si="32"/>
        <v>9.3544802819303996E-2</v>
      </c>
      <c r="AR50" s="120">
        <f t="shared" si="33"/>
        <v>0</v>
      </c>
      <c r="AS50" s="125">
        <f t="shared" si="34"/>
        <v>9.3544802819303996E-2</v>
      </c>
      <c r="AT50" s="122">
        <f t="shared" si="35"/>
        <v>-84.260835295482877</v>
      </c>
      <c r="AU50" s="34">
        <v>1</v>
      </c>
      <c r="AV50" s="29" t="s">
        <v>52</v>
      </c>
      <c r="AW50" s="1">
        <v>3</v>
      </c>
      <c r="AX50" s="1" t="s">
        <v>58</v>
      </c>
      <c r="AY50" s="1" t="s">
        <v>15</v>
      </c>
      <c r="AZ50" s="89">
        <v>43555</v>
      </c>
      <c r="BA50" s="90"/>
      <c r="BB50" s="1">
        <v>258.49</v>
      </c>
      <c r="BC50" s="1"/>
      <c r="BD50" s="1"/>
      <c r="BE50" s="1"/>
      <c r="BF50" s="1"/>
      <c r="BG50" s="98">
        <f t="shared" si="36"/>
        <v>258.49</v>
      </c>
      <c r="BH50" s="30">
        <f t="shared" si="37"/>
        <v>0</v>
      </c>
      <c r="BI50" s="31">
        <f t="shared" si="38"/>
        <v>0</v>
      </c>
      <c r="BJ50" s="32">
        <f t="shared" si="39"/>
        <v>0</v>
      </c>
      <c r="BK50" s="33">
        <f t="shared" si="40"/>
        <v>0</v>
      </c>
      <c r="BL50" s="33">
        <f t="shared" si="41"/>
        <v>0</v>
      </c>
      <c r="BM50" s="33">
        <f t="shared" si="42"/>
        <v>0</v>
      </c>
      <c r="BN50" s="33">
        <f t="shared" si="43"/>
        <v>0</v>
      </c>
      <c r="BO50" s="56">
        <f t="shared" si="44"/>
        <v>0</v>
      </c>
      <c r="BP50" s="122">
        <f t="shared" si="45"/>
        <v>-84.260835295482877</v>
      </c>
      <c r="BQ50" s="34">
        <v>1</v>
      </c>
      <c r="BR50" s="29" t="s">
        <v>52</v>
      </c>
      <c r="BS50" s="1">
        <v>3</v>
      </c>
      <c r="BT50" s="1" t="s">
        <v>58</v>
      </c>
      <c r="BU50" s="1" t="s">
        <v>15</v>
      </c>
      <c r="BV50" s="89">
        <v>43585</v>
      </c>
      <c r="BW50" s="90"/>
      <c r="BX50" s="104">
        <v>261.33</v>
      </c>
      <c r="BY50" s="104"/>
      <c r="BZ50" s="104"/>
      <c r="CA50" s="104"/>
      <c r="CB50" s="104"/>
      <c r="CC50" s="137">
        <v>261.33</v>
      </c>
      <c r="CD50" s="138">
        <f t="shared" si="46"/>
        <v>2.839999999999975</v>
      </c>
      <c r="CE50" s="141">
        <f t="shared" si="47"/>
        <v>0.34080101602748147</v>
      </c>
      <c r="CF50" s="142">
        <f t="shared" si="48"/>
        <v>3.1808010160274565</v>
      </c>
      <c r="CG50" s="104">
        <f t="shared" si="49"/>
        <v>3.1808010160274565</v>
      </c>
      <c r="CH50" s="104">
        <v>0</v>
      </c>
      <c r="CI50" s="104">
        <f t="shared" si="50"/>
        <v>5.6618258085288726</v>
      </c>
      <c r="CJ50" s="104">
        <v>0</v>
      </c>
      <c r="CK50" s="143">
        <f t="shared" si="51"/>
        <v>5.6618258085288726</v>
      </c>
      <c r="CL50" s="144">
        <f t="shared" si="52"/>
        <v>-78.599009486954003</v>
      </c>
      <c r="CM50" s="139">
        <v>1</v>
      </c>
      <c r="CN50" s="1" t="s">
        <v>52</v>
      </c>
      <c r="CO50" s="1">
        <v>3</v>
      </c>
      <c r="CP50" s="1" t="s">
        <v>58</v>
      </c>
      <c r="CQ50" s="1" t="s">
        <v>15</v>
      </c>
      <c r="CR50" s="89">
        <v>43616</v>
      </c>
      <c r="CS50" s="153">
        <v>200</v>
      </c>
      <c r="CT50" s="104">
        <v>283.64</v>
      </c>
      <c r="CU50" s="104"/>
      <c r="CV50" s="104"/>
      <c r="CW50" s="104"/>
      <c r="CX50" s="104"/>
      <c r="CY50" s="137">
        <v>283.64</v>
      </c>
      <c r="CZ50" s="104"/>
      <c r="DA50" s="138">
        <f t="shared" si="53"/>
        <v>22.310000000000002</v>
      </c>
      <c r="DB50" s="141">
        <f t="shared" si="54"/>
        <v>2.677206178286863</v>
      </c>
      <c r="DC50" s="142">
        <f t="shared" si="55"/>
        <v>24.987206178286865</v>
      </c>
      <c r="DD50" s="104">
        <f t="shared" si="56"/>
        <v>24.987206178286865</v>
      </c>
      <c r="DE50" s="104">
        <v>0</v>
      </c>
      <c r="DF50" s="104">
        <f t="shared" si="57"/>
        <v>43.977482873784879</v>
      </c>
      <c r="DG50" s="104">
        <v>0</v>
      </c>
      <c r="DH50" s="104">
        <f t="shared" si="58"/>
        <v>-6.361602032054918E-2</v>
      </c>
      <c r="DI50" s="143">
        <f t="shared" si="59"/>
        <v>43.913866853464327</v>
      </c>
      <c r="DJ50" s="144">
        <f t="shared" si="60"/>
        <v>-234.68514263348968</v>
      </c>
      <c r="DK50" s="139">
        <v>1</v>
      </c>
      <c r="DL50" s="1" t="s">
        <v>52</v>
      </c>
      <c r="DM50" s="157">
        <v>3</v>
      </c>
      <c r="DN50" s="158" t="s">
        <v>58</v>
      </c>
      <c r="DO50" s="158" t="s">
        <v>15</v>
      </c>
      <c r="DP50" s="171"/>
      <c r="DQ50" s="159">
        <v>43646</v>
      </c>
      <c r="DR50" s="160">
        <v>305.15000000000003</v>
      </c>
      <c r="DS50" s="161"/>
      <c r="DT50" s="161"/>
      <c r="DU50" s="161"/>
      <c r="DV50" s="162"/>
      <c r="DW50" s="163">
        <f t="shared" si="10"/>
        <v>305.15000000000003</v>
      </c>
      <c r="DX50" s="138">
        <f t="shared" si="61"/>
        <v>21.510000000000048</v>
      </c>
      <c r="DY50" s="141">
        <f t="shared" si="62"/>
        <v>2.5812056275263315</v>
      </c>
      <c r="DZ50" s="142">
        <f t="shared" si="63"/>
        <v>24.091205627526378</v>
      </c>
      <c r="EA50" s="104">
        <f t="shared" si="64"/>
        <v>24.091205627526378</v>
      </c>
      <c r="EB50" s="104">
        <v>0</v>
      </c>
      <c r="EC50" s="104">
        <f t="shared" si="65"/>
        <v>42.400521904446428</v>
      </c>
      <c r="ED50" s="104">
        <v>0</v>
      </c>
      <c r="EE50" s="143">
        <f t="shared" si="66"/>
        <v>42.400521904446428</v>
      </c>
      <c r="EF50" s="144">
        <f t="shared" si="67"/>
        <v>-192.28462072904324</v>
      </c>
      <c r="EG50" s="139">
        <v>1</v>
      </c>
      <c r="EH50" s="1" t="s">
        <v>52</v>
      </c>
      <c r="EI50" s="1">
        <v>3</v>
      </c>
      <c r="EJ50" s="1" t="s">
        <v>58</v>
      </c>
      <c r="EK50" s="1" t="s">
        <v>15</v>
      </c>
      <c r="EL50" s="89">
        <v>43677</v>
      </c>
      <c r="EM50" s="90"/>
      <c r="EN50" s="104">
        <v>335.61</v>
      </c>
      <c r="EO50" s="104"/>
      <c r="EP50" s="104"/>
      <c r="EQ50" s="104"/>
      <c r="ER50" s="104"/>
      <c r="ES50" s="137">
        <v>335.61</v>
      </c>
      <c r="ET50" s="138">
        <f t="shared" si="68"/>
        <v>30.45999999999998</v>
      </c>
      <c r="EU50" s="141">
        <f t="shared" si="69"/>
        <v>3.6552055349928541</v>
      </c>
      <c r="EV50" s="96">
        <f t="shared" si="70"/>
        <v>34.115205534992832</v>
      </c>
      <c r="EW50" s="104">
        <f t="shared" si="71"/>
        <v>34.115205534992832</v>
      </c>
      <c r="EX50" s="104">
        <v>0</v>
      </c>
      <c r="EY50" s="104">
        <f t="shared" si="72"/>
        <v>61.748522018337027</v>
      </c>
      <c r="EZ50" s="104">
        <v>0</v>
      </c>
      <c r="FA50" s="143">
        <f t="shared" si="73"/>
        <v>61.748522018337027</v>
      </c>
      <c r="FB50" s="144">
        <f t="shared" si="74"/>
        <v>-130.5360987107062</v>
      </c>
      <c r="FC50" s="139">
        <v>1</v>
      </c>
      <c r="FD50" s="1" t="s">
        <v>52</v>
      </c>
      <c r="FE50" s="157">
        <v>3</v>
      </c>
      <c r="FF50" s="158" t="s">
        <v>58</v>
      </c>
      <c r="FG50" s="158" t="s">
        <v>15</v>
      </c>
      <c r="FH50" s="159">
        <v>43708</v>
      </c>
      <c r="FI50" s="188"/>
      <c r="FJ50" s="160">
        <v>368.32</v>
      </c>
      <c r="FK50" s="186"/>
      <c r="FL50" s="186"/>
      <c r="FM50" s="186"/>
      <c r="FN50" s="186"/>
      <c r="FO50" s="187">
        <f t="shared" si="11"/>
        <v>368.32</v>
      </c>
      <c r="FP50" s="138">
        <f t="shared" si="75"/>
        <v>32.70999999999998</v>
      </c>
      <c r="FQ50" s="141">
        <f t="shared" si="76"/>
        <v>3.9252066866661552</v>
      </c>
      <c r="FR50" s="96">
        <f t="shared" si="77"/>
        <v>36.635206686666137</v>
      </c>
      <c r="FS50" s="104">
        <f t="shared" si="78"/>
        <v>36.635206686666137</v>
      </c>
      <c r="FT50" s="104">
        <v>0</v>
      </c>
      <c r="FU50" s="104">
        <f t="shared" si="79"/>
        <v>66.309724102865715</v>
      </c>
      <c r="FV50" s="104">
        <v>0</v>
      </c>
      <c r="FW50" s="143">
        <f t="shared" si="80"/>
        <v>66.309724102865715</v>
      </c>
      <c r="FX50" s="144">
        <f t="shared" si="81"/>
        <v>-64.226374607840484</v>
      </c>
      <c r="FY50" s="139">
        <v>1</v>
      </c>
      <c r="FZ50" s="1" t="s">
        <v>52</v>
      </c>
      <c r="GA50" s="1">
        <v>3</v>
      </c>
      <c r="GB50" s="1" t="s">
        <v>58</v>
      </c>
      <c r="GC50" s="1" t="s">
        <v>15</v>
      </c>
      <c r="GD50" s="89">
        <v>43735</v>
      </c>
      <c r="GE50" s="90">
        <v>70</v>
      </c>
      <c r="GF50" s="104">
        <v>384.90000000000003</v>
      </c>
      <c r="GG50" s="104"/>
      <c r="GH50" s="104"/>
      <c r="GI50" s="104"/>
      <c r="GJ50" s="104"/>
      <c r="GK50" s="137">
        <v>384.90000000000003</v>
      </c>
      <c r="GL50" s="138">
        <f t="shared" si="82"/>
        <v>16.580000000000041</v>
      </c>
      <c r="GM50" s="141">
        <f t="shared" si="83"/>
        <v>1.9895975978151308</v>
      </c>
      <c r="GN50" s="142">
        <f t="shared" si="84"/>
        <v>18.569597597815171</v>
      </c>
      <c r="GO50" s="104">
        <f t="shared" si="85"/>
        <v>18.569597597815171</v>
      </c>
      <c r="GP50" s="104">
        <f t="shared" si="86"/>
        <v>0</v>
      </c>
      <c r="GQ50" s="218">
        <f t="shared" si="87"/>
        <v>33.610971652045464</v>
      </c>
      <c r="GR50" s="218">
        <f t="shared" si="88"/>
        <v>0</v>
      </c>
      <c r="GS50" s="143">
        <f t="shared" si="89"/>
        <v>33.610971652045464</v>
      </c>
      <c r="GT50" s="103">
        <f t="shared" si="90"/>
        <v>1.3754227076013672</v>
      </c>
      <c r="GU50" s="203">
        <f t="shared" si="91"/>
        <v>34.98639435964683</v>
      </c>
      <c r="GV50" s="144">
        <f t="shared" si="92"/>
        <v>-99.23998024819366</v>
      </c>
      <c r="GW50" s="140">
        <v>1</v>
      </c>
      <c r="GX50" s="1" t="s">
        <v>355</v>
      </c>
      <c r="GY50" s="157">
        <v>3</v>
      </c>
      <c r="GZ50" s="158" t="s">
        <v>58</v>
      </c>
      <c r="HA50" s="158" t="s">
        <v>15</v>
      </c>
      <c r="HB50" s="159">
        <v>43771</v>
      </c>
      <c r="HC50" s="188"/>
      <c r="HD50" s="160">
        <v>386.49</v>
      </c>
      <c r="HE50" s="186"/>
      <c r="HF50" s="186"/>
      <c r="HG50" s="186"/>
      <c r="HH50" s="227"/>
      <c r="HI50" s="229">
        <f t="shared" si="12"/>
        <v>386.49</v>
      </c>
      <c r="HJ50" s="138">
        <f t="shared" si="93"/>
        <v>1.589999999999975</v>
      </c>
      <c r="HK50" s="141">
        <f t="shared" si="94"/>
        <v>0.19079987833968026</v>
      </c>
      <c r="HL50" s="96">
        <f t="shared" si="95"/>
        <v>1.7807998783396553</v>
      </c>
      <c r="HM50" s="104">
        <f t="shared" si="96"/>
        <v>1.7807998783396553</v>
      </c>
      <c r="HN50" s="104">
        <f t="shared" si="97"/>
        <v>0</v>
      </c>
      <c r="HO50" s="218">
        <f t="shared" si="98"/>
        <v>3.2232477797947761</v>
      </c>
      <c r="HP50" s="218">
        <f t="shared" si="99"/>
        <v>0</v>
      </c>
      <c r="HQ50" s="143">
        <f t="shared" si="100"/>
        <v>3.2232477797947761</v>
      </c>
      <c r="HR50" s="104">
        <f t="shared" si="101"/>
        <v>0.17675577942832571</v>
      </c>
      <c r="HS50" s="203">
        <f t="shared" si="102"/>
        <v>3.4000035592231019</v>
      </c>
      <c r="HT50" s="234">
        <f t="shared" si="103"/>
        <v>-95.839976688970552</v>
      </c>
      <c r="HU50" s="139">
        <v>1</v>
      </c>
      <c r="HV50" s="1" t="s">
        <v>355</v>
      </c>
      <c r="HW50" s="1">
        <v>3</v>
      </c>
      <c r="HX50" s="1" t="s">
        <v>58</v>
      </c>
      <c r="HY50" s="1" t="s">
        <v>15</v>
      </c>
      <c r="HZ50" s="89">
        <v>43799</v>
      </c>
      <c r="IA50" s="90"/>
      <c r="IB50" s="104">
        <v>386.49</v>
      </c>
      <c r="IC50" s="186"/>
      <c r="ID50" s="186"/>
      <c r="IE50" s="186"/>
      <c r="IF50" s="186"/>
      <c r="IG50" s="229">
        <f t="shared" si="13"/>
        <v>386.49</v>
      </c>
      <c r="IH50" s="138">
        <f t="shared" si="104"/>
        <v>0</v>
      </c>
      <c r="II50" s="141">
        <f t="shared" si="105"/>
        <v>0</v>
      </c>
      <c r="IJ50" s="142">
        <f t="shared" si="106"/>
        <v>0</v>
      </c>
      <c r="IK50" s="104">
        <f t="shared" si="107"/>
        <v>0</v>
      </c>
      <c r="IL50" s="104">
        <f t="shared" si="108"/>
        <v>0</v>
      </c>
      <c r="IM50" s="218">
        <f t="shared" si="109"/>
        <v>0</v>
      </c>
      <c r="IN50" s="218">
        <f t="shared" si="110"/>
        <v>0</v>
      </c>
      <c r="IO50" s="143">
        <f t="shared" si="111"/>
        <v>0</v>
      </c>
      <c r="IP50" s="104">
        <f t="shared" si="112"/>
        <v>0</v>
      </c>
      <c r="IQ50" s="203">
        <f t="shared" si="113"/>
        <v>0</v>
      </c>
      <c r="IR50" s="144">
        <f t="shared" si="114"/>
        <v>-95.839976688970552</v>
      </c>
      <c r="IS50" s="139">
        <v>1</v>
      </c>
      <c r="IT50" s="1" t="s">
        <v>355</v>
      </c>
      <c r="IU50" s="1">
        <v>3</v>
      </c>
      <c r="IV50" s="1" t="s">
        <v>58</v>
      </c>
      <c r="IW50" s="1" t="s">
        <v>15</v>
      </c>
      <c r="IX50" s="89">
        <v>43830</v>
      </c>
      <c r="IY50" s="153"/>
      <c r="IZ50" s="104">
        <v>386.49</v>
      </c>
      <c r="JA50" s="104"/>
      <c r="JB50" s="104"/>
      <c r="JC50" s="104"/>
      <c r="JD50" s="104"/>
      <c r="JE50" s="137">
        <v>386.49</v>
      </c>
      <c r="JF50" s="138">
        <f t="shared" si="115"/>
        <v>0</v>
      </c>
      <c r="JG50" s="141">
        <f t="shared" si="116"/>
        <v>0</v>
      </c>
      <c r="JH50" s="96">
        <f t="shared" si="117"/>
        <v>0</v>
      </c>
      <c r="JI50" s="104">
        <f t="shared" si="118"/>
        <v>0</v>
      </c>
      <c r="JJ50" s="104">
        <f t="shared" si="119"/>
        <v>0</v>
      </c>
      <c r="JK50" s="218">
        <f t="shared" si="120"/>
        <v>0</v>
      </c>
      <c r="JL50" s="251">
        <f t="shared" si="121"/>
        <v>0</v>
      </c>
      <c r="JM50" s="259">
        <f t="shared" si="122"/>
        <v>0</v>
      </c>
      <c r="JN50" s="218"/>
      <c r="JO50" s="260"/>
      <c r="JP50" s="255">
        <f t="shared" si="123"/>
        <v>0</v>
      </c>
      <c r="JQ50" s="203">
        <f t="shared" si="14"/>
        <v>0</v>
      </c>
      <c r="JR50" s="144">
        <f t="shared" si="15"/>
        <v>-95.839976688970552</v>
      </c>
      <c r="JS50" s="139">
        <v>1</v>
      </c>
      <c r="JT50" s="1" t="s">
        <v>355</v>
      </c>
    </row>
    <row r="51" spans="1:280" ht="20.100000000000001" customHeight="1" x14ac:dyDescent="0.25">
      <c r="A51" s="29">
        <v>4</v>
      </c>
      <c r="B51" s="29" t="s">
        <v>59</v>
      </c>
      <c r="C51" s="50">
        <v>4045.4300000000003</v>
      </c>
      <c r="D51" s="43">
        <v>-392.28405003349019</v>
      </c>
      <c r="E51" s="29" t="s">
        <v>55</v>
      </c>
      <c r="F51" s="51">
        <v>43496</v>
      </c>
      <c r="G51" s="49"/>
      <c r="H51" s="33"/>
      <c r="I51" s="33"/>
      <c r="J51" s="33"/>
      <c r="K51" s="33"/>
      <c r="L51" s="37">
        <v>4244.2</v>
      </c>
      <c r="M51" s="30">
        <f t="shared" si="8"/>
        <v>198.76999999999953</v>
      </c>
      <c r="N51" s="31">
        <f t="shared" si="16"/>
        <v>21.536877445418366</v>
      </c>
      <c r="O51" s="32">
        <f t="shared" si="17"/>
        <v>220.30687744541788</v>
      </c>
      <c r="P51" s="33">
        <f t="shared" si="18"/>
        <v>110</v>
      </c>
      <c r="Q51" s="33">
        <f t="shared" si="19"/>
        <v>110.30687744541788</v>
      </c>
      <c r="R51" s="33">
        <f t="shared" si="20"/>
        <v>191.4</v>
      </c>
      <c r="S51" s="33">
        <f t="shared" si="21"/>
        <v>240.00910405887808</v>
      </c>
      <c r="T51" s="56">
        <f t="shared" si="22"/>
        <v>431.40910405887809</v>
      </c>
      <c r="U51" s="59">
        <f t="shared" si="9"/>
        <v>39.125054025387897</v>
      </c>
      <c r="V51" s="34">
        <v>1</v>
      </c>
      <c r="W51" s="29" t="s">
        <v>52</v>
      </c>
      <c r="X51" s="1">
        <v>4</v>
      </c>
      <c r="Y51" s="1" t="s">
        <v>59</v>
      </c>
      <c r="Z51" s="1" t="s">
        <v>55</v>
      </c>
      <c r="AA51" s="89">
        <v>43521</v>
      </c>
      <c r="AB51" s="90"/>
      <c r="AC51" s="1">
        <v>4362.5</v>
      </c>
      <c r="AD51" s="1"/>
      <c r="AE51" s="1"/>
      <c r="AF51" s="1"/>
      <c r="AG51" s="1"/>
      <c r="AH51" s="98">
        <f t="shared" si="23"/>
        <v>4362.5</v>
      </c>
      <c r="AI51" s="30">
        <f t="shared" si="24"/>
        <v>118.30000000000018</v>
      </c>
      <c r="AJ51" s="31">
        <f t="shared" si="25"/>
        <v>39.418120210146732</v>
      </c>
      <c r="AK51" s="32">
        <f t="shared" si="26"/>
        <v>157.71812021014691</v>
      </c>
      <c r="AL51" s="33">
        <f t="shared" si="27"/>
        <v>110</v>
      </c>
      <c r="AM51" s="33">
        <f t="shared" si="28"/>
        <v>47.718120210146907</v>
      </c>
      <c r="AN51" s="33">
        <f t="shared" si="29"/>
        <v>193.6</v>
      </c>
      <c r="AO51" s="33">
        <f t="shared" si="30"/>
        <v>105.39004481224624</v>
      </c>
      <c r="AP51" s="56">
        <f t="shared" si="31"/>
        <v>298.99004481224625</v>
      </c>
      <c r="AQ51" s="118">
        <f t="shared" si="32"/>
        <v>2.1999999999999886</v>
      </c>
      <c r="AR51" s="120">
        <f t="shared" si="33"/>
        <v>3.6063842664962067</v>
      </c>
      <c r="AS51" s="125">
        <f t="shared" si="34"/>
        <v>304.79642907874245</v>
      </c>
      <c r="AT51" s="122">
        <f t="shared" si="35"/>
        <v>343.92148310413035</v>
      </c>
      <c r="AU51" s="34">
        <v>1</v>
      </c>
      <c r="AV51" s="29" t="s">
        <v>52</v>
      </c>
      <c r="AW51" s="1">
        <v>4</v>
      </c>
      <c r="AX51" s="1" t="s">
        <v>59</v>
      </c>
      <c r="AY51" s="1" t="s">
        <v>55</v>
      </c>
      <c r="AZ51" s="89">
        <v>43555</v>
      </c>
      <c r="BA51" s="90"/>
      <c r="BB51" s="1">
        <v>4537.26</v>
      </c>
      <c r="BC51" s="1"/>
      <c r="BD51" s="1"/>
      <c r="BE51" s="1"/>
      <c r="BF51" s="1"/>
      <c r="BG51" s="98">
        <f t="shared" si="36"/>
        <v>4537.26</v>
      </c>
      <c r="BH51" s="30">
        <f t="shared" si="37"/>
        <v>174.76000000000022</v>
      </c>
      <c r="BI51" s="31">
        <f t="shared" si="38"/>
        <v>-78.717899594772035</v>
      </c>
      <c r="BJ51" s="32">
        <f t="shared" si="39"/>
        <v>96.042100405228183</v>
      </c>
      <c r="BK51" s="33">
        <f t="shared" si="40"/>
        <v>96.042100405228183</v>
      </c>
      <c r="BL51" s="33">
        <f t="shared" si="41"/>
        <v>0</v>
      </c>
      <c r="BM51" s="33">
        <f t="shared" si="42"/>
        <v>169.03409671320159</v>
      </c>
      <c r="BN51" s="33">
        <f t="shared" si="43"/>
        <v>0</v>
      </c>
      <c r="BO51" s="56">
        <f t="shared" si="44"/>
        <v>169.03409671320159</v>
      </c>
      <c r="BP51" s="122">
        <f t="shared" si="45"/>
        <v>512.95557981733191</v>
      </c>
      <c r="BQ51" s="34">
        <v>1</v>
      </c>
      <c r="BR51" s="29" t="s">
        <v>52</v>
      </c>
      <c r="BS51" s="1">
        <v>4</v>
      </c>
      <c r="BT51" s="1" t="s">
        <v>59</v>
      </c>
      <c r="BU51" s="1" t="s">
        <v>55</v>
      </c>
      <c r="BV51" s="89">
        <v>43585</v>
      </c>
      <c r="BW51" s="90"/>
      <c r="BX51" s="104">
        <v>4753.2</v>
      </c>
      <c r="BY51" s="104"/>
      <c r="BZ51" s="104"/>
      <c r="CA51" s="104"/>
      <c r="CB51" s="104"/>
      <c r="CC51" s="137">
        <v>4753.2</v>
      </c>
      <c r="CD51" s="138">
        <f t="shared" si="46"/>
        <v>215.9399999999996</v>
      </c>
      <c r="CE51" s="141">
        <f t="shared" si="47"/>
        <v>25.912877253864391</v>
      </c>
      <c r="CF51" s="142">
        <f t="shared" si="48"/>
        <v>241.85287725386399</v>
      </c>
      <c r="CG51" s="104">
        <f t="shared" si="49"/>
        <v>241.85287725386399</v>
      </c>
      <c r="CH51" s="104">
        <v>0</v>
      </c>
      <c r="CI51" s="104">
        <f t="shared" si="50"/>
        <v>430.49812151187791</v>
      </c>
      <c r="CJ51" s="104">
        <v>0</v>
      </c>
      <c r="CK51" s="143">
        <f t="shared" si="51"/>
        <v>430.49812151187791</v>
      </c>
      <c r="CL51" s="144">
        <f t="shared" si="52"/>
        <v>943.45370132920982</v>
      </c>
      <c r="CM51" s="139">
        <v>1</v>
      </c>
      <c r="CN51" s="1" t="s">
        <v>52</v>
      </c>
      <c r="CO51" s="1">
        <v>4</v>
      </c>
      <c r="CP51" s="1" t="s">
        <v>59</v>
      </c>
      <c r="CQ51" s="1" t="s">
        <v>55</v>
      </c>
      <c r="CR51" s="89">
        <v>43616</v>
      </c>
      <c r="CS51" s="153">
        <v>2000</v>
      </c>
      <c r="CT51" s="104">
        <v>4890.22</v>
      </c>
      <c r="CU51" s="104"/>
      <c r="CV51" s="104"/>
      <c r="CW51" s="104"/>
      <c r="CX51" s="104"/>
      <c r="CY51" s="137">
        <v>4890.22</v>
      </c>
      <c r="CZ51" s="104"/>
      <c r="DA51" s="138">
        <f t="shared" si="53"/>
        <v>137.02000000000044</v>
      </c>
      <c r="DB51" s="141">
        <f t="shared" si="54"/>
        <v>16.442437944816994</v>
      </c>
      <c r="DC51" s="142">
        <f t="shared" si="55"/>
        <v>153.46243794481742</v>
      </c>
      <c r="DD51" s="104">
        <f t="shared" si="56"/>
        <v>153.46243794481742</v>
      </c>
      <c r="DE51" s="104">
        <v>0</v>
      </c>
      <c r="DF51" s="104">
        <f t="shared" si="57"/>
        <v>270.09389078287865</v>
      </c>
      <c r="DG51" s="104">
        <v>0</v>
      </c>
      <c r="DH51" s="104">
        <f t="shared" si="58"/>
        <v>-4.8370575450772844</v>
      </c>
      <c r="DI51" s="143">
        <f t="shared" si="59"/>
        <v>265.25683323780135</v>
      </c>
      <c r="DJ51" s="144">
        <f t="shared" si="60"/>
        <v>-791.28946543298889</v>
      </c>
      <c r="DK51" s="139">
        <v>1</v>
      </c>
      <c r="DL51" s="1" t="s">
        <v>52</v>
      </c>
      <c r="DM51" s="157">
        <v>4</v>
      </c>
      <c r="DN51" s="158" t="s">
        <v>59</v>
      </c>
      <c r="DO51" s="158" t="s">
        <v>55</v>
      </c>
      <c r="DP51" s="171"/>
      <c r="DQ51" s="159">
        <v>43646</v>
      </c>
      <c r="DR51" s="160">
        <v>5045.25</v>
      </c>
      <c r="DS51" s="161"/>
      <c r="DT51" s="161"/>
      <c r="DU51" s="161"/>
      <c r="DV51" s="162"/>
      <c r="DW51" s="163">
        <f t="shared" si="10"/>
        <v>5045.25</v>
      </c>
      <c r="DX51" s="138">
        <f t="shared" si="61"/>
        <v>155.02999999999975</v>
      </c>
      <c r="DY51" s="141">
        <f t="shared" si="62"/>
        <v>18.603640559526063</v>
      </c>
      <c r="DZ51" s="142">
        <f t="shared" si="63"/>
        <v>173.63364055952582</v>
      </c>
      <c r="EA51" s="104">
        <f t="shared" si="64"/>
        <v>173.63364055952582</v>
      </c>
      <c r="EB51" s="104">
        <v>0</v>
      </c>
      <c r="EC51" s="104">
        <f t="shared" si="65"/>
        <v>305.59520738476544</v>
      </c>
      <c r="ED51" s="104">
        <v>0</v>
      </c>
      <c r="EE51" s="143">
        <f t="shared" si="66"/>
        <v>305.59520738476544</v>
      </c>
      <c r="EF51" s="144">
        <f t="shared" si="67"/>
        <v>-485.69425804822345</v>
      </c>
      <c r="EG51" s="139">
        <v>1</v>
      </c>
      <c r="EH51" s="1" t="s">
        <v>52</v>
      </c>
      <c r="EI51" s="1">
        <v>4</v>
      </c>
      <c r="EJ51" s="1" t="s">
        <v>59</v>
      </c>
      <c r="EK51" s="1" t="s">
        <v>55</v>
      </c>
      <c r="EL51" s="89">
        <v>43677</v>
      </c>
      <c r="EM51" s="90"/>
      <c r="EN51" s="104">
        <v>5133.01</v>
      </c>
      <c r="EO51" s="104"/>
      <c r="EP51" s="104"/>
      <c r="EQ51" s="104"/>
      <c r="ER51" s="104"/>
      <c r="ES51" s="137">
        <v>5133.01</v>
      </c>
      <c r="ET51" s="138">
        <f t="shared" si="68"/>
        <v>87.760000000000218</v>
      </c>
      <c r="EU51" s="141">
        <f t="shared" si="69"/>
        <v>10.531215947175767</v>
      </c>
      <c r="EV51" s="96">
        <f t="shared" si="70"/>
        <v>98.291215947175985</v>
      </c>
      <c r="EW51" s="104">
        <f t="shared" si="71"/>
        <v>98.291215947175985</v>
      </c>
      <c r="EX51" s="104">
        <v>0</v>
      </c>
      <c r="EY51" s="104">
        <f t="shared" si="72"/>
        <v>177.90710086438852</v>
      </c>
      <c r="EZ51" s="104">
        <v>0</v>
      </c>
      <c r="FA51" s="143">
        <f t="shared" si="73"/>
        <v>177.90710086438852</v>
      </c>
      <c r="FB51" s="144">
        <f t="shared" si="74"/>
        <v>-307.78715718383489</v>
      </c>
      <c r="FC51" s="139">
        <v>1</v>
      </c>
      <c r="FD51" s="1" t="s">
        <v>52</v>
      </c>
      <c r="FE51" s="157">
        <v>4</v>
      </c>
      <c r="FF51" s="158" t="s">
        <v>59</v>
      </c>
      <c r="FG51" s="158" t="s">
        <v>55</v>
      </c>
      <c r="FH51" s="159">
        <v>43708</v>
      </c>
      <c r="FI51" s="188">
        <v>1000</v>
      </c>
      <c r="FJ51" s="160">
        <v>5276.66</v>
      </c>
      <c r="FK51" s="186"/>
      <c r="FL51" s="186"/>
      <c r="FM51" s="186"/>
      <c r="FN51" s="186"/>
      <c r="FO51" s="187">
        <f t="shared" si="11"/>
        <v>5276.66</v>
      </c>
      <c r="FP51" s="138">
        <f t="shared" si="75"/>
        <v>143.64999999999964</v>
      </c>
      <c r="FQ51" s="141">
        <f t="shared" si="76"/>
        <v>17.238029365319235</v>
      </c>
      <c r="FR51" s="96">
        <f t="shared" si="77"/>
        <v>160.88802936531886</v>
      </c>
      <c r="FS51" s="104">
        <f t="shared" si="78"/>
        <v>160.88802936531886</v>
      </c>
      <c r="FT51" s="104">
        <v>0</v>
      </c>
      <c r="FU51" s="104">
        <f t="shared" si="79"/>
        <v>291.20733315122715</v>
      </c>
      <c r="FV51" s="104">
        <v>0</v>
      </c>
      <c r="FW51" s="143">
        <f t="shared" si="80"/>
        <v>291.20733315122715</v>
      </c>
      <c r="FX51" s="144">
        <f t="shared" si="81"/>
        <v>-1016.5798240326078</v>
      </c>
      <c r="FY51" s="139">
        <v>1</v>
      </c>
      <c r="FZ51" s="1" t="s">
        <v>52</v>
      </c>
      <c r="GA51" s="1">
        <v>4</v>
      </c>
      <c r="GB51" s="1" t="s">
        <v>59</v>
      </c>
      <c r="GC51" s="1" t="s">
        <v>55</v>
      </c>
      <c r="GD51" s="89">
        <v>43735</v>
      </c>
      <c r="GE51" s="90"/>
      <c r="GF51" s="104">
        <v>5424.63</v>
      </c>
      <c r="GG51" s="104"/>
      <c r="GH51" s="104"/>
      <c r="GI51" s="104"/>
      <c r="GJ51" s="104"/>
      <c r="GK51" s="137">
        <v>5424.63</v>
      </c>
      <c r="GL51" s="138">
        <f t="shared" si="82"/>
        <v>147.97000000000025</v>
      </c>
      <c r="GM51" s="141">
        <f t="shared" si="83"/>
        <v>17.756378561441778</v>
      </c>
      <c r="GN51" s="142">
        <f t="shared" si="84"/>
        <v>165.72637856144203</v>
      </c>
      <c r="GO51" s="104">
        <f t="shared" si="85"/>
        <v>110</v>
      </c>
      <c r="GP51" s="104">
        <f t="shared" si="86"/>
        <v>55.726378561442033</v>
      </c>
      <c r="GQ51" s="218">
        <f t="shared" si="87"/>
        <v>199.1</v>
      </c>
      <c r="GR51" s="218">
        <f t="shared" si="88"/>
        <v>100.86474519621008</v>
      </c>
      <c r="GS51" s="143">
        <f t="shared" si="89"/>
        <v>299.96474519621006</v>
      </c>
      <c r="GT51" s="103">
        <f t="shared" si="90"/>
        <v>12.275108446548499</v>
      </c>
      <c r="GU51" s="203">
        <f t="shared" si="91"/>
        <v>312.23985364275853</v>
      </c>
      <c r="GV51" s="144">
        <f t="shared" si="92"/>
        <v>-704.33997038984921</v>
      </c>
      <c r="GW51" s="140">
        <v>1</v>
      </c>
      <c r="GX51" s="1" t="s">
        <v>355</v>
      </c>
      <c r="GY51" s="157">
        <v>4</v>
      </c>
      <c r="GZ51" s="158" t="s">
        <v>59</v>
      </c>
      <c r="HA51" s="158" t="s">
        <v>55</v>
      </c>
      <c r="HB51" s="159">
        <v>43771</v>
      </c>
      <c r="HC51" s="188"/>
      <c r="HD51" s="160">
        <v>5664.92</v>
      </c>
      <c r="HE51" s="186"/>
      <c r="HF51" s="186"/>
      <c r="HG51" s="186"/>
      <c r="HH51" s="227"/>
      <c r="HI51" s="229">
        <f t="shared" si="12"/>
        <v>5664.92</v>
      </c>
      <c r="HJ51" s="138">
        <f t="shared" si="93"/>
        <v>240.28999999999996</v>
      </c>
      <c r="HK51" s="141">
        <f t="shared" si="94"/>
        <v>28.834781613988984</v>
      </c>
      <c r="HL51" s="96">
        <f t="shared" si="95"/>
        <v>269.12478161398894</v>
      </c>
      <c r="HM51" s="104">
        <f t="shared" si="96"/>
        <v>110</v>
      </c>
      <c r="HN51" s="104">
        <f t="shared" si="97"/>
        <v>159.12478161398894</v>
      </c>
      <c r="HO51" s="218">
        <f t="shared" si="98"/>
        <v>199.1</v>
      </c>
      <c r="HP51" s="218">
        <f t="shared" si="99"/>
        <v>371.62202486197754</v>
      </c>
      <c r="HQ51" s="143">
        <f t="shared" si="100"/>
        <v>570.7220248619775</v>
      </c>
      <c r="HR51" s="104">
        <f t="shared" si="101"/>
        <v>31.297133584875699</v>
      </c>
      <c r="HS51" s="203">
        <f t="shared" si="102"/>
        <v>602.01915844685323</v>
      </c>
      <c r="HT51" s="234">
        <f t="shared" si="103"/>
        <v>-102.32081194299599</v>
      </c>
      <c r="HU51" s="139">
        <v>1</v>
      </c>
      <c r="HV51" s="1" t="s">
        <v>355</v>
      </c>
      <c r="HW51" s="1">
        <v>4</v>
      </c>
      <c r="HX51" s="1" t="s">
        <v>59</v>
      </c>
      <c r="HY51" s="1" t="s">
        <v>55</v>
      </c>
      <c r="HZ51" s="89">
        <v>43795</v>
      </c>
      <c r="IA51" s="90"/>
      <c r="IB51" s="104">
        <v>5821.28</v>
      </c>
      <c r="IC51" s="186"/>
      <c r="ID51" s="186"/>
      <c r="IE51" s="186"/>
      <c r="IF51" s="186"/>
      <c r="IG51" s="229">
        <f t="shared" si="13"/>
        <v>5821.28</v>
      </c>
      <c r="IH51" s="138">
        <f t="shared" si="104"/>
        <v>156.35999999999967</v>
      </c>
      <c r="II51" s="141">
        <f t="shared" si="105"/>
        <v>18.763220057349006</v>
      </c>
      <c r="IJ51" s="142">
        <f t="shared" si="106"/>
        <v>175.12322005734868</v>
      </c>
      <c r="IK51" s="104">
        <f t="shared" si="107"/>
        <v>110</v>
      </c>
      <c r="IL51" s="104">
        <f t="shared" si="108"/>
        <v>65.123220057348675</v>
      </c>
      <c r="IM51" s="218">
        <f t="shared" si="109"/>
        <v>199.1</v>
      </c>
      <c r="IN51" s="218">
        <f t="shared" si="110"/>
        <v>141.01451616617945</v>
      </c>
      <c r="IO51" s="143">
        <f t="shared" si="111"/>
        <v>340.11451616617944</v>
      </c>
      <c r="IP51" s="104">
        <f t="shared" si="112"/>
        <v>23.71243826104433</v>
      </c>
      <c r="IQ51" s="203">
        <f t="shared" si="113"/>
        <v>363.82695442722377</v>
      </c>
      <c r="IR51" s="144">
        <f t="shared" si="114"/>
        <v>261.50614248422778</v>
      </c>
      <c r="IS51" s="139">
        <v>1</v>
      </c>
      <c r="IT51" s="1" t="s">
        <v>355</v>
      </c>
      <c r="IU51" s="1">
        <v>4</v>
      </c>
      <c r="IV51" s="1" t="s">
        <v>59</v>
      </c>
      <c r="IW51" s="1" t="s">
        <v>55</v>
      </c>
      <c r="IX51" s="89">
        <v>43830</v>
      </c>
      <c r="IY51" s="153"/>
      <c r="IZ51" s="104">
        <v>6040.77</v>
      </c>
      <c r="JA51" s="104"/>
      <c r="JB51" s="104"/>
      <c r="JC51" s="104"/>
      <c r="JD51" s="104"/>
      <c r="JE51" s="137">
        <v>6040.77</v>
      </c>
      <c r="JF51" s="138">
        <f t="shared" si="115"/>
        <v>219.49000000000069</v>
      </c>
      <c r="JG51" s="141">
        <f t="shared" si="116"/>
        <v>26.338781174650066</v>
      </c>
      <c r="JH51" s="96">
        <f t="shared" si="117"/>
        <v>245.82878117465077</v>
      </c>
      <c r="JI51" s="104">
        <f t="shared" si="118"/>
        <v>110</v>
      </c>
      <c r="JJ51" s="104">
        <f t="shared" si="119"/>
        <v>135.82878117465077</v>
      </c>
      <c r="JK51" s="218">
        <f t="shared" si="120"/>
        <v>199.1</v>
      </c>
      <c r="JL51" s="251">
        <f t="shared" si="121"/>
        <v>318.20725628109022</v>
      </c>
      <c r="JM51" s="259">
        <f t="shared" si="122"/>
        <v>517.30725628109019</v>
      </c>
      <c r="JN51" s="218"/>
      <c r="JO51" s="260"/>
      <c r="JP51" s="255">
        <f t="shared" si="123"/>
        <v>25.994538398014193</v>
      </c>
      <c r="JQ51" s="203">
        <f t="shared" si="14"/>
        <v>543.30179467910443</v>
      </c>
      <c r="JR51" s="144">
        <f t="shared" si="15"/>
        <v>804.80793716333221</v>
      </c>
      <c r="JS51" s="139">
        <v>1</v>
      </c>
      <c r="JT51" s="1" t="s">
        <v>355</v>
      </c>
    </row>
    <row r="52" spans="1:280" ht="28.5" customHeight="1" x14ac:dyDescent="0.25">
      <c r="A52" s="29">
        <v>5</v>
      </c>
      <c r="B52" s="29" t="s">
        <v>60</v>
      </c>
      <c r="C52" s="50">
        <v>105.71000000000001</v>
      </c>
      <c r="D52" s="43">
        <v>-1016.604414156615</v>
      </c>
      <c r="E52" s="29" t="s">
        <v>16</v>
      </c>
      <c r="F52" s="51">
        <v>43496</v>
      </c>
      <c r="G52" s="49"/>
      <c r="H52" s="33"/>
      <c r="I52" s="33"/>
      <c r="J52" s="33"/>
      <c r="K52" s="33"/>
      <c r="L52" s="37">
        <v>105.71000000000001</v>
      </c>
      <c r="M52" s="30">
        <f t="shared" si="8"/>
        <v>0</v>
      </c>
      <c r="N52" s="31">
        <f t="shared" si="16"/>
        <v>0</v>
      </c>
      <c r="O52" s="32">
        <f t="shared" si="17"/>
        <v>0</v>
      </c>
      <c r="P52" s="33">
        <f t="shared" si="18"/>
        <v>0</v>
      </c>
      <c r="Q52" s="33">
        <f t="shared" si="19"/>
        <v>0</v>
      </c>
      <c r="R52" s="33">
        <f t="shared" si="20"/>
        <v>0</v>
      </c>
      <c r="S52" s="33">
        <f t="shared" si="21"/>
        <v>0</v>
      </c>
      <c r="T52" s="56">
        <f t="shared" si="22"/>
        <v>0</v>
      </c>
      <c r="U52" s="59">
        <f t="shared" si="9"/>
        <v>-1016.604414156615</v>
      </c>
      <c r="V52" s="34">
        <v>1</v>
      </c>
      <c r="W52" s="29" t="s">
        <v>52</v>
      </c>
      <c r="X52" s="1">
        <v>5</v>
      </c>
      <c r="Y52" s="1" t="s">
        <v>60</v>
      </c>
      <c r="Z52" s="1" t="s">
        <v>16</v>
      </c>
      <c r="AA52" s="89">
        <v>43521</v>
      </c>
      <c r="AB52" s="90"/>
      <c r="AC52" s="1">
        <v>105.71000000000001</v>
      </c>
      <c r="AD52" s="1"/>
      <c r="AE52" s="1"/>
      <c r="AF52" s="1"/>
      <c r="AG52" s="1"/>
      <c r="AH52" s="98">
        <f t="shared" si="23"/>
        <v>105.71000000000001</v>
      </c>
      <c r="AI52" s="30">
        <f t="shared" si="24"/>
        <v>0</v>
      </c>
      <c r="AJ52" s="31">
        <f t="shared" si="25"/>
        <v>0</v>
      </c>
      <c r="AK52" s="32">
        <f t="shared" si="26"/>
        <v>0</v>
      </c>
      <c r="AL52" s="33">
        <f t="shared" si="27"/>
        <v>0</v>
      </c>
      <c r="AM52" s="33">
        <f t="shared" si="28"/>
        <v>0</v>
      </c>
      <c r="AN52" s="33">
        <f t="shared" si="29"/>
        <v>0</v>
      </c>
      <c r="AO52" s="33">
        <f t="shared" si="30"/>
        <v>0</v>
      </c>
      <c r="AP52" s="56">
        <f t="shared" si="31"/>
        <v>0</v>
      </c>
      <c r="AQ52" s="118">
        <f t="shared" si="32"/>
        <v>0</v>
      </c>
      <c r="AR52" s="120">
        <f t="shared" si="33"/>
        <v>0</v>
      </c>
      <c r="AS52" s="125">
        <f t="shared" si="34"/>
        <v>0</v>
      </c>
      <c r="AT52" s="122">
        <f t="shared" si="35"/>
        <v>-1016.604414156615</v>
      </c>
      <c r="AU52" s="34">
        <v>1</v>
      </c>
      <c r="AV52" s="29" t="s">
        <v>52</v>
      </c>
      <c r="AW52" s="1">
        <v>5</v>
      </c>
      <c r="AX52" s="98" t="s">
        <v>290</v>
      </c>
      <c r="AY52" s="1" t="s">
        <v>281</v>
      </c>
      <c r="AZ52" s="89">
        <v>43555</v>
      </c>
      <c r="BA52" s="90"/>
      <c r="BB52" s="1">
        <v>3001.2200000000003</v>
      </c>
      <c r="BC52" s="1"/>
      <c r="BD52" s="98">
        <v>-2895.4</v>
      </c>
      <c r="BE52" s="1"/>
      <c r="BF52" s="1"/>
      <c r="BG52" s="98">
        <f t="shared" si="36"/>
        <v>105.82000000000016</v>
      </c>
      <c r="BH52" s="30">
        <f t="shared" si="37"/>
        <v>0.11000000000015575</v>
      </c>
      <c r="BI52" s="31">
        <f t="shared" si="38"/>
        <v>-4.9547773835186396E-2</v>
      </c>
      <c r="BJ52" s="32">
        <f t="shared" si="39"/>
        <v>6.0452226164969355E-2</v>
      </c>
      <c r="BK52" s="33">
        <f t="shared" si="40"/>
        <v>6.0452226164969355E-2</v>
      </c>
      <c r="BL52" s="33">
        <f t="shared" si="41"/>
        <v>0</v>
      </c>
      <c r="BM52" s="33">
        <f t="shared" si="42"/>
        <v>0.10639591805034607</v>
      </c>
      <c r="BN52" s="33">
        <f t="shared" si="43"/>
        <v>0</v>
      </c>
      <c r="BO52" s="56">
        <f t="shared" si="44"/>
        <v>0.10639591805034607</v>
      </c>
      <c r="BP52" s="122">
        <f t="shared" si="45"/>
        <v>-1016.4980182385647</v>
      </c>
      <c r="BQ52" s="134">
        <v>2</v>
      </c>
      <c r="BR52" s="29" t="s">
        <v>52</v>
      </c>
      <c r="BS52" s="1">
        <v>5</v>
      </c>
      <c r="BT52" s="1" t="s">
        <v>60</v>
      </c>
      <c r="BU52" s="1" t="s">
        <v>281</v>
      </c>
      <c r="BV52" s="89">
        <v>43585</v>
      </c>
      <c r="BW52" s="90"/>
      <c r="BX52" s="104">
        <v>3001.33</v>
      </c>
      <c r="BY52" s="104"/>
      <c r="BZ52" s="104">
        <v>-2895.4</v>
      </c>
      <c r="CA52" s="104"/>
      <c r="CB52" s="104"/>
      <c r="CC52" s="137">
        <v>105.92999999999984</v>
      </c>
      <c r="CD52" s="138">
        <f t="shared" si="46"/>
        <v>0.10999999999967258</v>
      </c>
      <c r="CE52" s="141">
        <f t="shared" si="47"/>
        <v>1.3200039353137927E-2</v>
      </c>
      <c r="CF52" s="142">
        <f t="shared" si="48"/>
        <v>0.12320003935281051</v>
      </c>
      <c r="CG52" s="104">
        <f t="shared" si="49"/>
        <v>0.12320003935281051</v>
      </c>
      <c r="CH52" s="104">
        <v>0</v>
      </c>
      <c r="CI52" s="104">
        <f t="shared" si="50"/>
        <v>0.21929607004800272</v>
      </c>
      <c r="CJ52" s="104">
        <v>0</v>
      </c>
      <c r="CK52" s="143">
        <f t="shared" si="51"/>
        <v>0.21929607004800272</v>
      </c>
      <c r="CL52" s="144">
        <f t="shared" si="52"/>
        <v>-1016.2787221685167</v>
      </c>
      <c r="CM52" s="139">
        <v>2</v>
      </c>
      <c r="CN52" s="1" t="s">
        <v>52</v>
      </c>
      <c r="CO52" s="1">
        <v>5</v>
      </c>
      <c r="CP52" s="1" t="s">
        <v>60</v>
      </c>
      <c r="CQ52" s="1" t="s">
        <v>281</v>
      </c>
      <c r="CR52" s="89">
        <v>43616</v>
      </c>
      <c r="CS52" s="153"/>
      <c r="CT52" s="104">
        <v>3005.84</v>
      </c>
      <c r="CU52" s="104"/>
      <c r="CV52" s="104">
        <v>-2895.4</v>
      </c>
      <c r="CW52" s="104"/>
      <c r="CX52" s="104"/>
      <c r="CY52" s="137">
        <v>110.44000000000005</v>
      </c>
      <c r="CZ52" s="104"/>
      <c r="DA52" s="138">
        <f t="shared" si="53"/>
        <v>4.5100000000002183</v>
      </c>
      <c r="DB52" s="141">
        <f t="shared" si="54"/>
        <v>0.54120124894999266</v>
      </c>
      <c r="DC52" s="142">
        <f t="shared" si="55"/>
        <v>5.0512012489502105</v>
      </c>
      <c r="DD52" s="104">
        <f t="shared" si="56"/>
        <v>5.0512012489502105</v>
      </c>
      <c r="DE52" s="104">
        <v>0</v>
      </c>
      <c r="DF52" s="104">
        <f t="shared" si="57"/>
        <v>8.8901141981523697</v>
      </c>
      <c r="DG52" s="104">
        <v>0</v>
      </c>
      <c r="DH52" s="104">
        <f t="shared" si="58"/>
        <v>-2.4640007870562123E-3</v>
      </c>
      <c r="DI52" s="143">
        <f t="shared" si="59"/>
        <v>8.8876501973653141</v>
      </c>
      <c r="DJ52" s="144">
        <f t="shared" si="60"/>
        <v>-1007.3910719711513</v>
      </c>
      <c r="DK52" s="139">
        <v>2</v>
      </c>
      <c r="DL52" s="1" t="s">
        <v>52</v>
      </c>
      <c r="DM52" s="157">
        <v>5</v>
      </c>
      <c r="DN52" s="158" t="s">
        <v>60</v>
      </c>
      <c r="DO52" s="158" t="s">
        <v>281</v>
      </c>
      <c r="DP52" s="171"/>
      <c r="DQ52" s="159">
        <v>43646</v>
      </c>
      <c r="DR52" s="160">
        <v>3017.79</v>
      </c>
      <c r="DS52" s="161"/>
      <c r="DT52" s="161">
        <f>105.79-3001.19</f>
        <v>-2895.4</v>
      </c>
      <c r="DU52" s="161"/>
      <c r="DV52" s="162"/>
      <c r="DW52" s="163">
        <f t="shared" si="10"/>
        <v>122.38999999999987</v>
      </c>
      <c r="DX52" s="138">
        <f t="shared" si="61"/>
        <v>11.949999999999818</v>
      </c>
      <c r="DY52" s="141">
        <f t="shared" si="62"/>
        <v>1.4340031264034925</v>
      </c>
      <c r="DZ52" s="142">
        <f t="shared" si="63"/>
        <v>13.384003126403311</v>
      </c>
      <c r="EA52" s="104">
        <f t="shared" si="64"/>
        <v>13.384003126403311</v>
      </c>
      <c r="EB52" s="104">
        <v>0</v>
      </c>
      <c r="EC52" s="104">
        <f t="shared" si="65"/>
        <v>23.555845502469825</v>
      </c>
      <c r="ED52" s="104">
        <v>0</v>
      </c>
      <c r="EE52" s="143">
        <f t="shared" si="66"/>
        <v>23.555845502469825</v>
      </c>
      <c r="EF52" s="144">
        <f t="shared" si="67"/>
        <v>-983.83522646868141</v>
      </c>
      <c r="EG52" s="139">
        <v>2</v>
      </c>
      <c r="EH52" s="1" t="s">
        <v>52</v>
      </c>
      <c r="EI52" s="1">
        <v>5</v>
      </c>
      <c r="EJ52" s="1" t="s">
        <v>60</v>
      </c>
      <c r="EK52" s="1" t="s">
        <v>281</v>
      </c>
      <c r="EL52" s="89">
        <v>43677</v>
      </c>
      <c r="EM52" s="90"/>
      <c r="EN52" s="104">
        <v>3024.64</v>
      </c>
      <c r="EO52" s="104"/>
      <c r="EP52" s="104">
        <v>-2895.4</v>
      </c>
      <c r="EQ52" s="104"/>
      <c r="ER52" s="104"/>
      <c r="ES52" s="137">
        <v>129.23999999999978</v>
      </c>
      <c r="ET52" s="138">
        <f t="shared" si="68"/>
        <v>6.8499999999999091</v>
      </c>
      <c r="EU52" s="141">
        <f t="shared" si="69"/>
        <v>0.82200124473738456</v>
      </c>
      <c r="EV52" s="96">
        <f t="shared" si="70"/>
        <v>7.6720012447372934</v>
      </c>
      <c r="EW52" s="104">
        <f t="shared" si="71"/>
        <v>7.6720012447372934</v>
      </c>
      <c r="EX52" s="104">
        <v>0</v>
      </c>
      <c r="EY52" s="104">
        <f t="shared" si="72"/>
        <v>13.886322252974502</v>
      </c>
      <c r="EZ52" s="104">
        <v>0</v>
      </c>
      <c r="FA52" s="143">
        <f t="shared" si="73"/>
        <v>13.886322252974502</v>
      </c>
      <c r="FB52" s="144">
        <f t="shared" si="74"/>
        <v>-969.94890421570688</v>
      </c>
      <c r="FC52" s="139">
        <v>2</v>
      </c>
      <c r="FD52" s="1" t="s">
        <v>52</v>
      </c>
      <c r="FE52" s="157">
        <v>5</v>
      </c>
      <c r="FF52" s="158" t="s">
        <v>60</v>
      </c>
      <c r="FG52" s="158" t="s">
        <v>281</v>
      </c>
      <c r="FH52" s="159">
        <v>43708</v>
      </c>
      <c r="FI52" s="188"/>
      <c r="FJ52" s="160">
        <v>3026.4900000000002</v>
      </c>
      <c r="FK52" s="186"/>
      <c r="FL52" s="186">
        <f>105.79-3001.19</f>
        <v>-2895.4</v>
      </c>
      <c r="FM52" s="186"/>
      <c r="FN52" s="186"/>
      <c r="FO52" s="187">
        <f t="shared" si="11"/>
        <v>131.09000000000015</v>
      </c>
      <c r="FP52" s="138">
        <f t="shared" si="75"/>
        <v>1.8500000000003638</v>
      </c>
      <c r="FQ52" s="141">
        <f t="shared" si="76"/>
        <v>0.22200037818201834</v>
      </c>
      <c r="FR52" s="96">
        <f t="shared" si="77"/>
        <v>2.0720003781823824</v>
      </c>
      <c r="FS52" s="104">
        <f t="shared" si="78"/>
        <v>2.0720003781823824</v>
      </c>
      <c r="FT52" s="104">
        <v>0</v>
      </c>
      <c r="FU52" s="104">
        <f t="shared" si="79"/>
        <v>3.750320684510112</v>
      </c>
      <c r="FV52" s="104">
        <v>0</v>
      </c>
      <c r="FW52" s="143">
        <f t="shared" si="80"/>
        <v>3.750320684510112</v>
      </c>
      <c r="FX52" s="144">
        <f t="shared" si="81"/>
        <v>-966.19858353119673</v>
      </c>
      <c r="FY52" s="139">
        <v>2</v>
      </c>
      <c r="FZ52" s="1" t="s">
        <v>52</v>
      </c>
      <c r="GA52" s="1">
        <v>5</v>
      </c>
      <c r="GB52" s="1" t="s">
        <v>60</v>
      </c>
      <c r="GC52" s="1" t="s">
        <v>281</v>
      </c>
      <c r="GD52" s="89">
        <v>43735</v>
      </c>
      <c r="GE52" s="90"/>
      <c r="GF52" s="104">
        <v>3027.7000000000003</v>
      </c>
      <c r="GG52" s="104"/>
      <c r="GH52" s="104">
        <v>-2895.4</v>
      </c>
      <c r="GI52" s="104"/>
      <c r="GJ52" s="104"/>
      <c r="GK52" s="137">
        <v>132.30000000000018</v>
      </c>
      <c r="GL52" s="138">
        <f t="shared" si="82"/>
        <v>1.2100000000000364</v>
      </c>
      <c r="GM52" s="141">
        <f t="shared" si="83"/>
        <v>0.14519982468976927</v>
      </c>
      <c r="GN52" s="142">
        <f t="shared" si="84"/>
        <v>1.3551998246898056</v>
      </c>
      <c r="GO52" s="104">
        <f t="shared" si="85"/>
        <v>1.3551998246898056</v>
      </c>
      <c r="GP52" s="104">
        <f t="shared" si="86"/>
        <v>0</v>
      </c>
      <c r="GQ52" s="218">
        <f t="shared" si="87"/>
        <v>2.4529116826885482</v>
      </c>
      <c r="GR52" s="218">
        <f t="shared" si="88"/>
        <v>0</v>
      </c>
      <c r="GS52" s="143">
        <f t="shared" si="89"/>
        <v>2.4529116826885482</v>
      </c>
      <c r="GT52" s="103">
        <f t="shared" si="90"/>
        <v>0.10037765236415562</v>
      </c>
      <c r="GU52" s="203">
        <f t="shared" si="91"/>
        <v>2.5532893350527037</v>
      </c>
      <c r="GV52" s="144">
        <f t="shared" si="92"/>
        <v>-963.64529419614405</v>
      </c>
      <c r="GW52" s="140">
        <v>2</v>
      </c>
      <c r="GX52" s="1" t="s">
        <v>355</v>
      </c>
      <c r="GY52" s="157">
        <v>5</v>
      </c>
      <c r="GZ52" s="158" t="s">
        <v>60</v>
      </c>
      <c r="HA52" s="158" t="s">
        <v>281</v>
      </c>
      <c r="HB52" s="159">
        <v>43771</v>
      </c>
      <c r="HC52" s="188">
        <v>500</v>
      </c>
      <c r="HD52" s="160">
        <v>3029.17</v>
      </c>
      <c r="HE52" s="186"/>
      <c r="HF52" s="186">
        <f>105.79-3001.19</f>
        <v>-2895.4</v>
      </c>
      <c r="HG52" s="186"/>
      <c r="HH52" s="227"/>
      <c r="HI52" s="229">
        <f t="shared" si="12"/>
        <v>133.76999999999998</v>
      </c>
      <c r="HJ52" s="138">
        <f t="shared" si="93"/>
        <v>1.4699999999997999</v>
      </c>
      <c r="HK52" s="141">
        <f t="shared" si="94"/>
        <v>0.17639988752156996</v>
      </c>
      <c r="HL52" s="96">
        <f t="shared" si="95"/>
        <v>1.6463998875213699</v>
      </c>
      <c r="HM52" s="104">
        <f t="shared" si="96"/>
        <v>1.6463998875213699</v>
      </c>
      <c r="HN52" s="104">
        <f t="shared" si="97"/>
        <v>0</v>
      </c>
      <c r="HO52" s="218">
        <f t="shared" si="98"/>
        <v>2.9799837964136797</v>
      </c>
      <c r="HP52" s="218">
        <f t="shared" si="99"/>
        <v>0</v>
      </c>
      <c r="HQ52" s="143">
        <f t="shared" si="100"/>
        <v>2.9799837964136797</v>
      </c>
      <c r="HR52" s="104">
        <f t="shared" si="101"/>
        <v>0.16341572060352674</v>
      </c>
      <c r="HS52" s="203">
        <f t="shared" si="102"/>
        <v>3.1433995170172064</v>
      </c>
      <c r="HT52" s="234">
        <f t="shared" si="103"/>
        <v>-1460.5018946791267</v>
      </c>
      <c r="HU52" s="139">
        <v>2</v>
      </c>
      <c r="HV52" s="1" t="s">
        <v>355</v>
      </c>
      <c r="HW52" s="1">
        <v>5</v>
      </c>
      <c r="HX52" s="1" t="s">
        <v>60</v>
      </c>
      <c r="HY52" s="1" t="s">
        <v>281</v>
      </c>
      <c r="HZ52" s="89">
        <v>43799</v>
      </c>
      <c r="IA52" s="90"/>
      <c r="IB52" s="104">
        <v>3029.96</v>
      </c>
      <c r="IC52" s="186"/>
      <c r="ID52" s="186">
        <f>105.79-3001.19</f>
        <v>-2895.4</v>
      </c>
      <c r="IE52" s="186"/>
      <c r="IF52" s="186"/>
      <c r="IG52" s="229">
        <f t="shared" si="13"/>
        <v>134.55999999999995</v>
      </c>
      <c r="IH52" s="138">
        <f t="shared" si="104"/>
        <v>0.78999999999996362</v>
      </c>
      <c r="II52" s="141">
        <f t="shared" si="105"/>
        <v>9.4800101338610013E-2</v>
      </c>
      <c r="IJ52" s="142">
        <f t="shared" si="106"/>
        <v>0.88480010133857367</v>
      </c>
      <c r="IK52" s="104">
        <f t="shared" si="107"/>
        <v>0.88480010133857367</v>
      </c>
      <c r="IL52" s="104">
        <f t="shared" si="108"/>
        <v>0</v>
      </c>
      <c r="IM52" s="218">
        <f t="shared" si="109"/>
        <v>1.6014881834228183</v>
      </c>
      <c r="IN52" s="218">
        <f t="shared" si="110"/>
        <v>0</v>
      </c>
      <c r="IO52" s="143">
        <f t="shared" si="111"/>
        <v>1.6014881834228183</v>
      </c>
      <c r="IP52" s="104">
        <f t="shared" si="112"/>
        <v>0.11165412786042628</v>
      </c>
      <c r="IQ52" s="203">
        <f t="shared" si="113"/>
        <v>1.7131423112832445</v>
      </c>
      <c r="IR52" s="144">
        <f t="shared" si="114"/>
        <v>-1458.7887523678435</v>
      </c>
      <c r="IS52" s="139">
        <v>2</v>
      </c>
      <c r="IT52" s="1" t="s">
        <v>355</v>
      </c>
      <c r="IU52" s="1">
        <v>5</v>
      </c>
      <c r="IV52" s="1" t="s">
        <v>60</v>
      </c>
      <c r="IW52" s="1" t="s">
        <v>281</v>
      </c>
      <c r="IX52" s="89">
        <v>43830</v>
      </c>
      <c r="IY52" s="153"/>
      <c r="IZ52" s="104">
        <v>3031.82</v>
      </c>
      <c r="JA52" s="104"/>
      <c r="JB52" s="104">
        <v>-2895.4</v>
      </c>
      <c r="JC52" s="104"/>
      <c r="JD52" s="104"/>
      <c r="JE52" s="137">
        <v>136.42000000000007</v>
      </c>
      <c r="JF52" s="138">
        <f t="shared" si="115"/>
        <v>1.8600000000001273</v>
      </c>
      <c r="JG52" s="141">
        <f t="shared" si="116"/>
        <v>0.22319984047041924</v>
      </c>
      <c r="JH52" s="96">
        <f t="shared" si="117"/>
        <v>2.0831998404705465</v>
      </c>
      <c r="JI52" s="104">
        <f t="shared" si="118"/>
        <v>2.0831998404705465</v>
      </c>
      <c r="JJ52" s="104">
        <f t="shared" si="119"/>
        <v>0</v>
      </c>
      <c r="JK52" s="218">
        <f t="shared" si="120"/>
        <v>3.7705917112516891</v>
      </c>
      <c r="JL52" s="251">
        <f t="shared" si="121"/>
        <v>0</v>
      </c>
      <c r="JM52" s="259">
        <f t="shared" si="122"/>
        <v>3.7705917112516891</v>
      </c>
      <c r="JN52" s="218"/>
      <c r="JO52" s="260"/>
      <c r="JP52" s="255">
        <f t="shared" si="123"/>
        <v>0.18947113119191894</v>
      </c>
      <c r="JQ52" s="203">
        <f t="shared" si="14"/>
        <v>3.960062842443608</v>
      </c>
      <c r="JR52" s="144">
        <f t="shared" si="15"/>
        <v>-1454.8286895253998</v>
      </c>
      <c r="JS52" s="139">
        <v>2</v>
      </c>
      <c r="JT52" s="1" t="s">
        <v>355</v>
      </c>
    </row>
    <row r="53" spans="1:280" ht="29.25" customHeight="1" x14ac:dyDescent="0.25">
      <c r="A53" s="29">
        <v>6</v>
      </c>
      <c r="B53" s="29" t="s">
        <v>61</v>
      </c>
      <c r="C53" s="50">
        <v>6380.21</v>
      </c>
      <c r="D53" s="43">
        <v>335.17597510134692</v>
      </c>
      <c r="E53" s="29" t="s">
        <v>17</v>
      </c>
      <c r="F53" s="55">
        <v>43488</v>
      </c>
      <c r="G53" s="49"/>
      <c r="H53" s="33"/>
      <c r="I53" s="33"/>
      <c r="J53" s="33"/>
      <c r="K53" s="33"/>
      <c r="L53" s="37">
        <v>6581.13</v>
      </c>
      <c r="M53" s="30">
        <f t="shared" si="8"/>
        <v>200.92000000000007</v>
      </c>
      <c r="N53" s="31">
        <f t="shared" si="16"/>
        <v>21.769831545673242</v>
      </c>
      <c r="O53" s="32">
        <f t="shared" si="17"/>
        <v>222.68983154567331</v>
      </c>
      <c r="P53" s="33">
        <f t="shared" si="18"/>
        <v>110</v>
      </c>
      <c r="Q53" s="33">
        <f t="shared" si="19"/>
        <v>112.68983154567331</v>
      </c>
      <c r="R53" s="33">
        <f t="shared" si="20"/>
        <v>191.4</v>
      </c>
      <c r="S53" s="33">
        <f t="shared" si="21"/>
        <v>245.19400904269236</v>
      </c>
      <c r="T53" s="56">
        <f t="shared" si="22"/>
        <v>436.59400904269239</v>
      </c>
      <c r="U53" s="59">
        <f t="shared" si="9"/>
        <v>771.76998414403931</v>
      </c>
      <c r="V53" s="34">
        <v>1</v>
      </c>
      <c r="W53" s="29" t="s">
        <v>52</v>
      </c>
      <c r="X53" s="1">
        <v>6</v>
      </c>
      <c r="Y53" s="1" t="s">
        <v>61</v>
      </c>
      <c r="Z53" s="1" t="s">
        <v>17</v>
      </c>
      <c r="AA53" s="100">
        <v>43488</v>
      </c>
      <c r="AB53" s="90"/>
      <c r="AC53" s="101">
        <v>6581.13</v>
      </c>
      <c r="AD53" s="101">
        <v>265.91000000000003</v>
      </c>
      <c r="AE53" s="1"/>
      <c r="AF53" s="1"/>
      <c r="AG53" s="1"/>
      <c r="AH53" s="98">
        <f t="shared" si="23"/>
        <v>6847.04</v>
      </c>
      <c r="AI53" s="30">
        <f t="shared" si="24"/>
        <v>265.90999999999985</v>
      </c>
      <c r="AJ53" s="31">
        <f t="shared" si="25"/>
        <v>88.602471217921362</v>
      </c>
      <c r="AK53" s="32">
        <f t="shared" si="26"/>
        <v>354.51247121792119</v>
      </c>
      <c r="AL53" s="33">
        <f t="shared" si="27"/>
        <v>110</v>
      </c>
      <c r="AM53" s="33">
        <f t="shared" si="28"/>
        <v>244.51247121792119</v>
      </c>
      <c r="AN53" s="33">
        <f t="shared" si="29"/>
        <v>193.6</v>
      </c>
      <c r="AO53" s="33">
        <f t="shared" si="30"/>
        <v>540.02924225271886</v>
      </c>
      <c r="AP53" s="56">
        <f t="shared" si="31"/>
        <v>733.62924225271888</v>
      </c>
      <c r="AQ53" s="118">
        <f t="shared" si="32"/>
        <v>2.1999999999999886</v>
      </c>
      <c r="AR53" s="120">
        <f t="shared" si="33"/>
        <v>3.6842928101334564</v>
      </c>
      <c r="AS53" s="125">
        <f t="shared" si="34"/>
        <v>739.51353506285227</v>
      </c>
      <c r="AT53" s="122">
        <f t="shared" si="35"/>
        <v>1511.2835192068915</v>
      </c>
      <c r="AU53" s="36" t="s">
        <v>251</v>
      </c>
      <c r="AV53" s="35" t="s">
        <v>172</v>
      </c>
      <c r="AW53" s="1">
        <v>6</v>
      </c>
      <c r="AX53" s="98" t="s">
        <v>289</v>
      </c>
      <c r="AY53" s="1" t="s">
        <v>282</v>
      </c>
      <c r="AZ53" s="89">
        <v>43555</v>
      </c>
      <c r="BA53" s="90"/>
      <c r="BB53" s="1">
        <v>127.83</v>
      </c>
      <c r="BC53" s="1">
        <v>443.78000000000003</v>
      </c>
      <c r="BD53" s="98">
        <v>6481.6</v>
      </c>
      <c r="BE53" s="1"/>
      <c r="BF53" s="1"/>
      <c r="BG53" s="98">
        <f t="shared" si="36"/>
        <v>7053.21</v>
      </c>
      <c r="BH53" s="30">
        <f t="shared" si="37"/>
        <v>206.17000000000007</v>
      </c>
      <c r="BI53" s="31">
        <f t="shared" si="38"/>
        <v>-92.866041196235614</v>
      </c>
      <c r="BJ53" s="32">
        <f t="shared" si="39"/>
        <v>113.30395880376446</v>
      </c>
      <c r="BK53" s="33">
        <f t="shared" si="40"/>
        <v>113.30395880376446</v>
      </c>
      <c r="BL53" s="33">
        <f t="shared" si="41"/>
        <v>0</v>
      </c>
      <c r="BM53" s="33">
        <f t="shared" si="42"/>
        <v>199.41496749462544</v>
      </c>
      <c r="BN53" s="33">
        <f t="shared" si="43"/>
        <v>0</v>
      </c>
      <c r="BO53" s="56">
        <f t="shared" si="44"/>
        <v>199.41496749462544</v>
      </c>
      <c r="BP53" s="122">
        <f t="shared" si="45"/>
        <v>1710.6984867015169</v>
      </c>
      <c r="BQ53" s="134" t="s">
        <v>294</v>
      </c>
      <c r="BR53" s="99" t="s">
        <v>295</v>
      </c>
      <c r="BS53" s="1">
        <v>6</v>
      </c>
      <c r="BT53" s="1" t="s">
        <v>61</v>
      </c>
      <c r="BU53" s="1" t="s">
        <v>282</v>
      </c>
      <c r="BV53" s="89">
        <v>43585</v>
      </c>
      <c r="BW53" s="90"/>
      <c r="BX53" s="104">
        <v>522.58000000000004</v>
      </c>
      <c r="BY53" s="104">
        <v>443.78000000000003</v>
      </c>
      <c r="BZ53" s="104">
        <v>6481.6</v>
      </c>
      <c r="CA53" s="104"/>
      <c r="CB53" s="104"/>
      <c r="CC53" s="137">
        <v>7447.9600000000009</v>
      </c>
      <c r="CD53" s="138">
        <f t="shared" si="46"/>
        <v>394.75000000000091</v>
      </c>
      <c r="CE53" s="141">
        <f t="shared" si="47"/>
        <v>47.370141224242893</v>
      </c>
      <c r="CF53" s="142">
        <f t="shared" si="48"/>
        <v>442.12014122424381</v>
      </c>
      <c r="CG53" s="104">
        <f t="shared" si="49"/>
        <v>442.12014122424381</v>
      </c>
      <c r="CH53" s="104">
        <v>0</v>
      </c>
      <c r="CI53" s="104">
        <f t="shared" si="50"/>
        <v>786.97385137915398</v>
      </c>
      <c r="CJ53" s="104">
        <v>0</v>
      </c>
      <c r="CK53" s="143">
        <f t="shared" si="51"/>
        <v>786.97385137915398</v>
      </c>
      <c r="CL53" s="144">
        <f t="shared" si="52"/>
        <v>2497.6723380806707</v>
      </c>
      <c r="CM53" s="139">
        <v>2</v>
      </c>
      <c r="CN53" s="1" t="s">
        <v>295</v>
      </c>
      <c r="CO53" s="1">
        <v>6</v>
      </c>
      <c r="CP53" s="1" t="s">
        <v>61</v>
      </c>
      <c r="CQ53" s="1" t="s">
        <v>282</v>
      </c>
      <c r="CR53" s="89">
        <v>43616</v>
      </c>
      <c r="CS53" s="153">
        <v>2500</v>
      </c>
      <c r="CT53" s="104">
        <v>794.34</v>
      </c>
      <c r="CU53" s="104">
        <v>443.78000000000003</v>
      </c>
      <c r="CV53" s="104">
        <v>6481.6</v>
      </c>
      <c r="CW53" s="104"/>
      <c r="CX53" s="104"/>
      <c r="CY53" s="137">
        <v>7719.72</v>
      </c>
      <c r="CZ53" s="104"/>
      <c r="DA53" s="138">
        <f t="shared" si="53"/>
        <v>271.75999999999931</v>
      </c>
      <c r="DB53" s="141">
        <f t="shared" si="54"/>
        <v>32.611275258235587</v>
      </c>
      <c r="DC53" s="142">
        <f t="shared" si="55"/>
        <v>304.3712752582349</v>
      </c>
      <c r="DD53" s="104">
        <f t="shared" si="56"/>
        <v>304.3712752582349</v>
      </c>
      <c r="DE53" s="104">
        <v>0</v>
      </c>
      <c r="DF53" s="104">
        <f t="shared" si="57"/>
        <v>535.69344445449349</v>
      </c>
      <c r="DG53" s="104">
        <v>0</v>
      </c>
      <c r="DH53" s="104">
        <f t="shared" si="58"/>
        <v>-8.8424028244848838</v>
      </c>
      <c r="DI53" s="143">
        <f t="shared" si="59"/>
        <v>526.85104163000858</v>
      </c>
      <c r="DJ53" s="144">
        <f t="shared" si="60"/>
        <v>524.52337971067925</v>
      </c>
      <c r="DK53" s="139">
        <v>2</v>
      </c>
      <c r="DL53" s="1" t="s">
        <v>295</v>
      </c>
      <c r="DM53" s="157">
        <v>6</v>
      </c>
      <c r="DN53" s="158" t="s">
        <v>61</v>
      </c>
      <c r="DO53" s="158" t="s">
        <v>282</v>
      </c>
      <c r="DP53" s="171"/>
      <c r="DQ53" s="159">
        <v>43646</v>
      </c>
      <c r="DR53" s="160">
        <v>1049.96</v>
      </c>
      <c r="DS53" s="161">
        <f>265.91+177.87</f>
        <v>443.78000000000003</v>
      </c>
      <c r="DT53" s="161">
        <f>6581.13-99.53</f>
        <v>6481.6</v>
      </c>
      <c r="DU53" s="161"/>
      <c r="DV53" s="162"/>
      <c r="DW53" s="163">
        <f t="shared" si="10"/>
        <v>7975.34</v>
      </c>
      <c r="DX53" s="138">
        <f t="shared" si="61"/>
        <v>255.61999999999989</v>
      </c>
      <c r="DY53" s="141">
        <f t="shared" si="62"/>
        <v>30.674466876256581</v>
      </c>
      <c r="DZ53" s="142">
        <f t="shared" si="63"/>
        <v>286.29446687625648</v>
      </c>
      <c r="EA53" s="104">
        <f t="shared" si="64"/>
        <v>286.29446687625648</v>
      </c>
      <c r="EB53" s="104">
        <v>0</v>
      </c>
      <c r="EC53" s="104">
        <f t="shared" si="65"/>
        <v>503.87826170221143</v>
      </c>
      <c r="ED53" s="104">
        <v>0</v>
      </c>
      <c r="EE53" s="143">
        <f t="shared" si="66"/>
        <v>503.87826170221143</v>
      </c>
      <c r="EF53" s="144">
        <f t="shared" si="67"/>
        <v>1028.4016414128907</v>
      </c>
      <c r="EG53" s="139">
        <v>2</v>
      </c>
      <c r="EH53" s="1" t="s">
        <v>52</v>
      </c>
      <c r="EI53" s="1">
        <v>6</v>
      </c>
      <c r="EJ53" s="1" t="s">
        <v>61</v>
      </c>
      <c r="EK53" s="1" t="s">
        <v>282</v>
      </c>
      <c r="EL53" s="100">
        <v>43646</v>
      </c>
      <c r="EM53" s="90"/>
      <c r="EN53" s="141">
        <v>1049.96</v>
      </c>
      <c r="EO53" s="141">
        <v>600.6</v>
      </c>
      <c r="EP53" s="104">
        <v>6481.6</v>
      </c>
      <c r="EQ53" s="104"/>
      <c r="ER53" s="104"/>
      <c r="ES53" s="137">
        <v>8132.16</v>
      </c>
      <c r="ET53" s="138">
        <f t="shared" si="68"/>
        <v>156.81999999999971</v>
      </c>
      <c r="EU53" s="141">
        <f t="shared" si="69"/>
        <v>18.818428496309213</v>
      </c>
      <c r="EV53" s="96">
        <f t="shared" si="70"/>
        <v>175.63842849630893</v>
      </c>
      <c r="EW53" s="104">
        <f t="shared" si="71"/>
        <v>175.63842849630893</v>
      </c>
      <c r="EX53" s="104">
        <v>0</v>
      </c>
      <c r="EY53" s="104">
        <f t="shared" si="72"/>
        <v>317.90555557831919</v>
      </c>
      <c r="EZ53" s="104">
        <v>0</v>
      </c>
      <c r="FA53" s="143">
        <f t="shared" si="73"/>
        <v>317.90555557831919</v>
      </c>
      <c r="FB53" s="144">
        <f t="shared" si="74"/>
        <v>1346.3071969912098</v>
      </c>
      <c r="FC53" s="139" t="s">
        <v>251</v>
      </c>
      <c r="FD53" s="1" t="s">
        <v>172</v>
      </c>
      <c r="FE53" s="157">
        <v>6</v>
      </c>
      <c r="FF53" s="158" t="s">
        <v>346</v>
      </c>
      <c r="FG53" s="158" t="s">
        <v>347</v>
      </c>
      <c r="FH53" s="159">
        <v>43708</v>
      </c>
      <c r="FI53" s="188"/>
      <c r="FJ53" s="160">
        <v>17578.64</v>
      </c>
      <c r="FK53" s="187">
        <f>265.91+177.87+156.82+166.27</f>
        <v>766.87</v>
      </c>
      <c r="FL53" s="187">
        <f>(6581.13-99.53)+(1049.96-17556.55)</f>
        <v>-10024.99</v>
      </c>
      <c r="FM53" s="186"/>
      <c r="FN53" s="186"/>
      <c r="FO53" s="187">
        <f t="shared" si="11"/>
        <v>8320.5199999999986</v>
      </c>
      <c r="FP53" s="138">
        <f t="shared" si="75"/>
        <v>188.35999999999876</v>
      </c>
      <c r="FQ53" s="141">
        <f t="shared" si="76"/>
        <v>22.603238505057554</v>
      </c>
      <c r="FR53" s="96">
        <f t="shared" si="77"/>
        <v>210.96323850505632</v>
      </c>
      <c r="FS53" s="104">
        <f t="shared" si="78"/>
        <v>210.96323850505632</v>
      </c>
      <c r="FT53" s="104">
        <v>0</v>
      </c>
      <c r="FU53" s="104">
        <f t="shared" si="79"/>
        <v>381.84346169415198</v>
      </c>
      <c r="FV53" s="104">
        <v>0</v>
      </c>
      <c r="FW53" s="143">
        <f t="shared" si="80"/>
        <v>381.84346169415198</v>
      </c>
      <c r="FX53" s="144">
        <f t="shared" si="81"/>
        <v>1728.1506586853618</v>
      </c>
      <c r="FY53" s="184" t="s">
        <v>294</v>
      </c>
      <c r="FZ53" s="98" t="s">
        <v>354</v>
      </c>
      <c r="GA53" s="1">
        <v>6</v>
      </c>
      <c r="GB53" s="1" t="s">
        <v>346</v>
      </c>
      <c r="GC53" s="1" t="s">
        <v>347</v>
      </c>
      <c r="GD53" s="89">
        <v>43735</v>
      </c>
      <c r="GE53" s="90"/>
      <c r="GF53" s="104">
        <v>17865.38</v>
      </c>
      <c r="GG53" s="104">
        <v>766.87</v>
      </c>
      <c r="GH53" s="104">
        <v>-10024.99</v>
      </c>
      <c r="GI53" s="104"/>
      <c r="GJ53" s="104"/>
      <c r="GK53" s="137">
        <v>8607.26</v>
      </c>
      <c r="GL53" s="138">
        <f t="shared" si="82"/>
        <v>286.7400000000016</v>
      </c>
      <c r="GM53" s="141">
        <f t="shared" si="83"/>
        <v>34.408758455821008</v>
      </c>
      <c r="GN53" s="142">
        <f t="shared" si="84"/>
        <v>321.14875845582259</v>
      </c>
      <c r="GO53" s="104">
        <f t="shared" si="85"/>
        <v>110</v>
      </c>
      <c r="GP53" s="104">
        <f t="shared" si="86"/>
        <v>211.14875845582259</v>
      </c>
      <c r="GQ53" s="218">
        <f t="shared" si="87"/>
        <v>199.1</v>
      </c>
      <c r="GR53" s="218">
        <f t="shared" si="88"/>
        <v>382.17925280503891</v>
      </c>
      <c r="GS53" s="143">
        <f t="shared" si="89"/>
        <v>581.27925280503894</v>
      </c>
      <c r="GT53" s="103">
        <f t="shared" si="90"/>
        <v>23.787014908179568</v>
      </c>
      <c r="GU53" s="203">
        <f t="shared" si="91"/>
        <v>605.06626771321851</v>
      </c>
      <c r="GV53" s="144">
        <f t="shared" si="92"/>
        <v>2333.2169263985802</v>
      </c>
      <c r="GW53" s="140">
        <v>2</v>
      </c>
      <c r="GX53" s="1" t="s">
        <v>355</v>
      </c>
      <c r="GY53" s="157">
        <v>6</v>
      </c>
      <c r="GZ53" s="158" t="s">
        <v>346</v>
      </c>
      <c r="HA53" s="158" t="s">
        <v>347</v>
      </c>
      <c r="HB53" s="159">
        <v>43771</v>
      </c>
      <c r="HC53" s="188"/>
      <c r="HD53" s="160">
        <v>18355.2</v>
      </c>
      <c r="HE53" s="186">
        <f>265.91+177.87+156.82+166.27</f>
        <v>766.87</v>
      </c>
      <c r="HF53" s="186">
        <f>(6581.13-99.53)+(1049.96-17556.55)</f>
        <v>-10024.99</v>
      </c>
      <c r="HG53" s="186"/>
      <c r="HH53" s="227"/>
      <c r="HI53" s="229">
        <f t="shared" si="12"/>
        <v>9097.08</v>
      </c>
      <c r="HJ53" s="138">
        <f t="shared" si="93"/>
        <v>489.81999999999971</v>
      </c>
      <c r="HK53" s="141">
        <f t="shared" si="94"/>
        <v>58.778362520970816</v>
      </c>
      <c r="HL53" s="96">
        <f t="shared" si="95"/>
        <v>548.59836252097057</v>
      </c>
      <c r="HM53" s="104">
        <f t="shared" si="96"/>
        <v>110</v>
      </c>
      <c r="HN53" s="104">
        <f t="shared" si="97"/>
        <v>438.59836252097057</v>
      </c>
      <c r="HO53" s="218">
        <f t="shared" si="98"/>
        <v>199.1</v>
      </c>
      <c r="HP53" s="218">
        <f t="shared" si="99"/>
        <v>1024.308155700003</v>
      </c>
      <c r="HQ53" s="143">
        <f t="shared" si="100"/>
        <v>1223.4081557000029</v>
      </c>
      <c r="HR53" s="104">
        <f t="shared" si="101"/>
        <v>67.088997462519842</v>
      </c>
      <c r="HS53" s="203">
        <f t="shared" si="102"/>
        <v>1290.4971531625229</v>
      </c>
      <c r="HT53" s="234">
        <f t="shared" si="103"/>
        <v>3623.7140795611031</v>
      </c>
      <c r="HU53" s="139">
        <v>2</v>
      </c>
      <c r="HV53" s="1" t="s">
        <v>355</v>
      </c>
      <c r="HW53" s="1">
        <v>6</v>
      </c>
      <c r="HX53" s="1" t="s">
        <v>346</v>
      </c>
      <c r="HY53" s="1" t="s">
        <v>347</v>
      </c>
      <c r="HZ53" s="89">
        <v>43799</v>
      </c>
      <c r="IA53" s="90">
        <v>2500</v>
      </c>
      <c r="IB53" s="104">
        <v>18644.100000000002</v>
      </c>
      <c r="IC53" s="186">
        <f>265.91+177.87+156.82+166.27</f>
        <v>766.87</v>
      </c>
      <c r="ID53" s="186">
        <f>(6581.13-99.53)+(1049.96-17556.55)</f>
        <v>-10024.99</v>
      </c>
      <c r="IE53" s="186"/>
      <c r="IF53" s="186"/>
      <c r="IG53" s="229">
        <f t="shared" si="13"/>
        <v>9385.9800000000014</v>
      </c>
      <c r="IH53" s="138">
        <f t="shared" si="104"/>
        <v>288.90000000000146</v>
      </c>
      <c r="II53" s="141">
        <f t="shared" si="105"/>
        <v>34.668037059146627</v>
      </c>
      <c r="IJ53" s="142">
        <f t="shared" si="106"/>
        <v>323.56803705914808</v>
      </c>
      <c r="IK53" s="104">
        <f t="shared" si="107"/>
        <v>110</v>
      </c>
      <c r="IL53" s="104">
        <f t="shared" si="108"/>
        <v>213.56803705914808</v>
      </c>
      <c r="IM53" s="218">
        <f t="shared" si="109"/>
        <v>199.1</v>
      </c>
      <c r="IN53" s="218">
        <f t="shared" si="110"/>
        <v>462.44939037006441</v>
      </c>
      <c r="IO53" s="143">
        <f t="shared" si="111"/>
        <v>661.54939037006443</v>
      </c>
      <c r="IP53" s="104">
        <f t="shared" si="112"/>
        <v>46.122550876708388</v>
      </c>
      <c r="IQ53" s="203">
        <f t="shared" si="113"/>
        <v>707.6719412467728</v>
      </c>
      <c r="IR53" s="144">
        <f t="shared" si="114"/>
        <v>1831.3860208078759</v>
      </c>
      <c r="IS53" s="139">
        <v>2</v>
      </c>
      <c r="IT53" s="1" t="s">
        <v>355</v>
      </c>
      <c r="IU53" s="1">
        <v>6</v>
      </c>
      <c r="IV53" s="1" t="s">
        <v>346</v>
      </c>
      <c r="IW53" s="1" t="s">
        <v>347</v>
      </c>
      <c r="IX53" s="89">
        <v>43830</v>
      </c>
      <c r="IY53" s="153"/>
      <c r="IZ53" s="104">
        <v>18797.88</v>
      </c>
      <c r="JA53" s="104">
        <v>766.87</v>
      </c>
      <c r="JB53" s="104">
        <v>-10024.99</v>
      </c>
      <c r="JC53" s="104"/>
      <c r="JD53" s="104"/>
      <c r="JE53" s="137">
        <v>9539.76</v>
      </c>
      <c r="JF53" s="138">
        <f t="shared" si="115"/>
        <v>153.77999999999884</v>
      </c>
      <c r="JG53" s="141">
        <f t="shared" si="116"/>
        <v>18.45358681050455</v>
      </c>
      <c r="JH53" s="96">
        <f t="shared" si="117"/>
        <v>172.2335868105034</v>
      </c>
      <c r="JI53" s="104">
        <f t="shared" si="118"/>
        <v>110</v>
      </c>
      <c r="JJ53" s="104">
        <f t="shared" si="119"/>
        <v>62.233586810503397</v>
      </c>
      <c r="JK53" s="218">
        <f t="shared" si="120"/>
        <v>199.1</v>
      </c>
      <c r="JL53" s="251">
        <f t="shared" si="121"/>
        <v>145.79516017329269</v>
      </c>
      <c r="JM53" s="259">
        <f t="shared" si="122"/>
        <v>344.89516017329265</v>
      </c>
      <c r="JN53" s="218"/>
      <c r="JO53" s="260"/>
      <c r="JP53" s="255">
        <f t="shared" si="123"/>
        <v>17.330880971718614</v>
      </c>
      <c r="JQ53" s="203">
        <f t="shared" si="14"/>
        <v>362.22604114501127</v>
      </c>
      <c r="JR53" s="144">
        <f t="shared" si="15"/>
        <v>2193.612061952887</v>
      </c>
      <c r="JS53" s="139">
        <v>2</v>
      </c>
      <c r="JT53" s="1" t="s">
        <v>355</v>
      </c>
    </row>
    <row r="54" spans="1:280" ht="28.5" customHeight="1" x14ac:dyDescent="0.25">
      <c r="A54" s="29">
        <v>7</v>
      </c>
      <c r="B54" s="29" t="s">
        <v>62</v>
      </c>
      <c r="C54" s="50">
        <v>296.11</v>
      </c>
      <c r="D54" s="43">
        <v>-2570.1556488942406</v>
      </c>
      <c r="E54" s="29" t="s">
        <v>18</v>
      </c>
      <c r="F54" s="55">
        <v>43398</v>
      </c>
      <c r="G54" s="49"/>
      <c r="H54" s="31">
        <v>0</v>
      </c>
      <c r="I54" s="33"/>
      <c r="J54" s="33"/>
      <c r="K54" s="33"/>
      <c r="L54" s="37">
        <v>296.11</v>
      </c>
      <c r="M54" s="30">
        <f t="shared" si="8"/>
        <v>0</v>
      </c>
      <c r="N54" s="31">
        <f t="shared" si="16"/>
        <v>0</v>
      </c>
      <c r="O54" s="32">
        <f t="shared" si="17"/>
        <v>0</v>
      </c>
      <c r="P54" s="33">
        <f t="shared" si="18"/>
        <v>0</v>
      </c>
      <c r="Q54" s="33">
        <f t="shared" si="19"/>
        <v>0</v>
      </c>
      <c r="R54" s="33">
        <f t="shared" si="20"/>
        <v>0</v>
      </c>
      <c r="S54" s="33">
        <f t="shared" si="21"/>
        <v>0</v>
      </c>
      <c r="T54" s="56">
        <f t="shared" si="22"/>
        <v>0</v>
      </c>
      <c r="U54" s="59">
        <f t="shared" si="9"/>
        <v>-2570.1556488942406</v>
      </c>
      <c r="V54" s="36" t="s">
        <v>251</v>
      </c>
      <c r="W54" s="35" t="s">
        <v>172</v>
      </c>
      <c r="X54" s="1">
        <v>7</v>
      </c>
      <c r="Y54" s="1" t="s">
        <v>62</v>
      </c>
      <c r="Z54" s="1" t="s">
        <v>18</v>
      </c>
      <c r="AA54" s="100">
        <v>43398</v>
      </c>
      <c r="AB54" s="90"/>
      <c r="AC54" s="101">
        <v>296.11</v>
      </c>
      <c r="AD54" s="101">
        <v>0</v>
      </c>
      <c r="AE54" s="1"/>
      <c r="AF54" s="1"/>
      <c r="AG54" s="1"/>
      <c r="AH54" s="98">
        <f t="shared" si="23"/>
        <v>296.11</v>
      </c>
      <c r="AI54" s="30">
        <f t="shared" si="24"/>
        <v>0</v>
      </c>
      <c r="AJ54" s="31">
        <f t="shared" si="25"/>
        <v>0</v>
      </c>
      <c r="AK54" s="32">
        <f t="shared" si="26"/>
        <v>0</v>
      </c>
      <c r="AL54" s="33">
        <f t="shared" si="27"/>
        <v>0</v>
      </c>
      <c r="AM54" s="33">
        <f t="shared" si="28"/>
        <v>0</v>
      </c>
      <c r="AN54" s="33">
        <f t="shared" si="29"/>
        <v>0</v>
      </c>
      <c r="AO54" s="33">
        <f t="shared" si="30"/>
        <v>0</v>
      </c>
      <c r="AP54" s="56">
        <f t="shared" si="31"/>
        <v>0</v>
      </c>
      <c r="AQ54" s="118">
        <f t="shared" si="32"/>
        <v>0</v>
      </c>
      <c r="AR54" s="120">
        <f t="shared" si="33"/>
        <v>0</v>
      </c>
      <c r="AS54" s="125">
        <f t="shared" si="34"/>
        <v>0</v>
      </c>
      <c r="AT54" s="122">
        <f t="shared" si="35"/>
        <v>-2570.1556488942406</v>
      </c>
      <c r="AU54" s="36" t="s">
        <v>251</v>
      </c>
      <c r="AV54" s="35" t="s">
        <v>172</v>
      </c>
      <c r="AW54" s="1">
        <v>7</v>
      </c>
      <c r="AX54" s="98" t="s">
        <v>291</v>
      </c>
      <c r="AY54" s="1" t="s">
        <v>283</v>
      </c>
      <c r="AZ54" s="89">
        <v>43555</v>
      </c>
      <c r="BA54" s="90"/>
      <c r="BB54" s="1">
        <v>4668.45</v>
      </c>
      <c r="BC54" s="1">
        <v>0.01</v>
      </c>
      <c r="BD54" s="98">
        <v>-4370.42</v>
      </c>
      <c r="BE54" s="1"/>
      <c r="BF54" s="1"/>
      <c r="BG54" s="98">
        <f t="shared" si="36"/>
        <v>298.03999999999996</v>
      </c>
      <c r="BH54" s="30">
        <f t="shared" si="37"/>
        <v>1.92999999999995</v>
      </c>
      <c r="BI54" s="31">
        <f t="shared" si="38"/>
        <v>-0.86933821365247144</v>
      </c>
      <c r="BJ54" s="32">
        <f t="shared" si="39"/>
        <v>1.0606617863474785</v>
      </c>
      <c r="BK54" s="33">
        <f t="shared" si="40"/>
        <v>1.0606617863474785</v>
      </c>
      <c r="BL54" s="33">
        <f t="shared" si="41"/>
        <v>0</v>
      </c>
      <c r="BM54" s="33">
        <f t="shared" si="42"/>
        <v>1.8667647439715622</v>
      </c>
      <c r="BN54" s="33">
        <f t="shared" si="43"/>
        <v>0</v>
      </c>
      <c r="BO54" s="56">
        <f t="shared" si="44"/>
        <v>1.8667647439715622</v>
      </c>
      <c r="BP54" s="122">
        <f t="shared" si="45"/>
        <v>-2568.288884150269</v>
      </c>
      <c r="BQ54" s="134" t="s">
        <v>294</v>
      </c>
      <c r="BR54" s="99" t="s">
        <v>295</v>
      </c>
      <c r="BS54" s="1">
        <v>7</v>
      </c>
      <c r="BT54" s="1" t="s">
        <v>298</v>
      </c>
      <c r="BU54" s="1" t="s">
        <v>283</v>
      </c>
      <c r="BV54" s="89">
        <v>43585</v>
      </c>
      <c r="BW54" s="90"/>
      <c r="BX54" s="104">
        <v>4680.59</v>
      </c>
      <c r="BY54" s="104">
        <v>0.01</v>
      </c>
      <c r="BZ54" s="104">
        <v>-4370.42</v>
      </c>
      <c r="CA54" s="104"/>
      <c r="CB54" s="104"/>
      <c r="CC54" s="137">
        <v>310.18000000000029</v>
      </c>
      <c r="CD54" s="138">
        <f t="shared" si="46"/>
        <v>12.140000000000327</v>
      </c>
      <c r="CE54" s="141">
        <f t="shared" si="47"/>
        <v>1.4568043431597795</v>
      </c>
      <c r="CF54" s="142">
        <f t="shared" si="48"/>
        <v>13.596804343160107</v>
      </c>
      <c r="CG54" s="104">
        <f t="shared" si="49"/>
        <v>13.596804343160107</v>
      </c>
      <c r="CH54" s="104">
        <v>0</v>
      </c>
      <c r="CI54" s="104">
        <f t="shared" si="50"/>
        <v>24.202311730824992</v>
      </c>
      <c r="CJ54" s="104">
        <v>0</v>
      </c>
      <c r="CK54" s="143">
        <f t="shared" si="51"/>
        <v>24.202311730824992</v>
      </c>
      <c r="CL54" s="144">
        <f t="shared" si="52"/>
        <v>-2544.0865724194441</v>
      </c>
      <c r="CM54" s="139">
        <v>2</v>
      </c>
      <c r="CN54" s="1" t="s">
        <v>295</v>
      </c>
      <c r="CO54" s="1">
        <v>7</v>
      </c>
      <c r="CP54" s="1" t="s">
        <v>298</v>
      </c>
      <c r="CQ54" s="1" t="s">
        <v>283</v>
      </c>
      <c r="CR54" s="89">
        <v>43616</v>
      </c>
      <c r="CS54" s="153"/>
      <c r="CT54" s="104">
        <v>4721.3900000000003</v>
      </c>
      <c r="CU54" s="104">
        <v>0.01</v>
      </c>
      <c r="CV54" s="104">
        <v>-4370.42</v>
      </c>
      <c r="CW54" s="104"/>
      <c r="CX54" s="104"/>
      <c r="CY54" s="137">
        <v>350.98000000000047</v>
      </c>
      <c r="CZ54" s="104"/>
      <c r="DA54" s="138">
        <f t="shared" si="53"/>
        <v>40.800000000000182</v>
      </c>
      <c r="DB54" s="141">
        <f t="shared" si="54"/>
        <v>4.8960112987048179</v>
      </c>
      <c r="DC54" s="142">
        <f t="shared" si="55"/>
        <v>45.696011298705002</v>
      </c>
      <c r="DD54" s="104">
        <f t="shared" si="56"/>
        <v>45.696011298705002</v>
      </c>
      <c r="DE54" s="104">
        <v>0</v>
      </c>
      <c r="DF54" s="104">
        <f t="shared" si="57"/>
        <v>80.424979885720802</v>
      </c>
      <c r="DG54" s="104">
        <v>0</v>
      </c>
      <c r="DH54" s="104">
        <f t="shared" si="58"/>
        <v>-0.27193608686320236</v>
      </c>
      <c r="DI54" s="143">
        <f t="shared" si="59"/>
        <v>80.153043798857595</v>
      </c>
      <c r="DJ54" s="144">
        <f t="shared" si="60"/>
        <v>-2463.9335286205865</v>
      </c>
      <c r="DK54" s="139">
        <v>2</v>
      </c>
      <c r="DL54" s="1" t="s">
        <v>295</v>
      </c>
      <c r="DM54" s="157">
        <v>7</v>
      </c>
      <c r="DN54" s="158" t="s">
        <v>298</v>
      </c>
      <c r="DO54" s="158" t="s">
        <v>283</v>
      </c>
      <c r="DP54" s="171"/>
      <c r="DQ54" s="159">
        <v>43646</v>
      </c>
      <c r="DR54" s="160">
        <v>4746.54</v>
      </c>
      <c r="DS54" s="161">
        <f>0+0+0.01</f>
        <v>0.01</v>
      </c>
      <c r="DT54" s="161">
        <f>296.11-4666.53</f>
        <v>-4370.42</v>
      </c>
      <c r="DU54" s="161"/>
      <c r="DV54" s="162"/>
      <c r="DW54" s="163">
        <f t="shared" si="10"/>
        <v>376.13000000000011</v>
      </c>
      <c r="DX54" s="138">
        <f t="shared" si="61"/>
        <v>25.149999999999636</v>
      </c>
      <c r="DY54" s="141">
        <f t="shared" si="62"/>
        <v>3.0180065798366411</v>
      </c>
      <c r="DZ54" s="142">
        <f t="shared" si="63"/>
        <v>28.168006579836277</v>
      </c>
      <c r="EA54" s="104">
        <f t="shared" si="64"/>
        <v>28.168006579836277</v>
      </c>
      <c r="EB54" s="104">
        <v>0</v>
      </c>
      <c r="EC54" s="104">
        <f t="shared" si="65"/>
        <v>49.575691580511851</v>
      </c>
      <c r="ED54" s="104">
        <v>0</v>
      </c>
      <c r="EE54" s="143">
        <f t="shared" si="66"/>
        <v>49.575691580511851</v>
      </c>
      <c r="EF54" s="144">
        <f t="shared" si="67"/>
        <v>-2414.3578370400746</v>
      </c>
      <c r="EG54" s="139">
        <v>2</v>
      </c>
      <c r="EH54" s="1" t="s">
        <v>52</v>
      </c>
      <c r="EI54" s="1">
        <v>7</v>
      </c>
      <c r="EJ54" s="1" t="s">
        <v>298</v>
      </c>
      <c r="EK54" s="1" t="s">
        <v>283</v>
      </c>
      <c r="EL54" s="89">
        <v>43677</v>
      </c>
      <c r="EM54" s="90"/>
      <c r="EN54" s="104">
        <v>4775.8599999999997</v>
      </c>
      <c r="EO54" s="104">
        <v>0.01</v>
      </c>
      <c r="EP54" s="104">
        <v>-4370.42</v>
      </c>
      <c r="EQ54" s="104"/>
      <c r="ER54" s="104"/>
      <c r="ES54" s="137">
        <v>405.44999999999982</v>
      </c>
      <c r="ET54" s="138">
        <f t="shared" si="68"/>
        <v>29.319999999999709</v>
      </c>
      <c r="EU54" s="141">
        <f t="shared" si="69"/>
        <v>3.5184053278394445</v>
      </c>
      <c r="EV54" s="96">
        <f t="shared" si="70"/>
        <v>32.838405327839155</v>
      </c>
      <c r="EW54" s="104">
        <f t="shared" si="71"/>
        <v>32.838405327839155</v>
      </c>
      <c r="EX54" s="104">
        <v>0</v>
      </c>
      <c r="EY54" s="104">
        <f t="shared" si="72"/>
        <v>59.437513643388868</v>
      </c>
      <c r="EZ54" s="104">
        <v>0</v>
      </c>
      <c r="FA54" s="143">
        <f t="shared" si="73"/>
        <v>59.437513643388868</v>
      </c>
      <c r="FB54" s="144">
        <f t="shared" si="74"/>
        <v>-2354.9203233966859</v>
      </c>
      <c r="FC54" s="139">
        <v>2</v>
      </c>
      <c r="FD54" s="1" t="s">
        <v>52</v>
      </c>
      <c r="FE54" s="157">
        <v>7</v>
      </c>
      <c r="FF54" s="158" t="s">
        <v>298</v>
      </c>
      <c r="FG54" s="158" t="s">
        <v>283</v>
      </c>
      <c r="FH54" s="159">
        <v>43708</v>
      </c>
      <c r="FI54" s="188"/>
      <c r="FJ54" s="160">
        <v>4804.01</v>
      </c>
      <c r="FK54" s="186">
        <f>0+0+0.01</f>
        <v>0.01</v>
      </c>
      <c r="FL54" s="186">
        <f>296.11-4666.53</f>
        <v>-4370.42</v>
      </c>
      <c r="FM54" s="186"/>
      <c r="FN54" s="186"/>
      <c r="FO54" s="187">
        <f t="shared" si="11"/>
        <v>433.60000000000036</v>
      </c>
      <c r="FP54" s="138">
        <f t="shared" si="75"/>
        <v>28.150000000000546</v>
      </c>
      <c r="FQ54" s="141">
        <f t="shared" si="76"/>
        <v>3.3780057544987616</v>
      </c>
      <c r="FR54" s="96">
        <f t="shared" si="77"/>
        <v>31.528005754499308</v>
      </c>
      <c r="FS54" s="104">
        <f t="shared" si="78"/>
        <v>31.528005754499308</v>
      </c>
      <c r="FT54" s="104">
        <v>0</v>
      </c>
      <c r="FU54" s="104">
        <f t="shared" si="79"/>
        <v>57.065690415643751</v>
      </c>
      <c r="FV54" s="104">
        <v>0</v>
      </c>
      <c r="FW54" s="143">
        <f t="shared" si="80"/>
        <v>57.065690415643751</v>
      </c>
      <c r="FX54" s="144">
        <f t="shared" si="81"/>
        <v>-2297.8546329810424</v>
      </c>
      <c r="FY54" s="139">
        <v>2</v>
      </c>
      <c r="FZ54" s="1" t="s">
        <v>52</v>
      </c>
      <c r="GA54" s="1">
        <v>7</v>
      </c>
      <c r="GB54" s="1" t="s">
        <v>298</v>
      </c>
      <c r="GC54" s="1" t="s">
        <v>283</v>
      </c>
      <c r="GD54" s="89">
        <v>43735</v>
      </c>
      <c r="GE54" s="90"/>
      <c r="GF54" s="104">
        <v>4822.83</v>
      </c>
      <c r="GG54" s="104">
        <v>0.01</v>
      </c>
      <c r="GH54" s="104">
        <v>-4370.42</v>
      </c>
      <c r="GI54" s="104"/>
      <c r="GJ54" s="104"/>
      <c r="GK54" s="137">
        <v>452.42000000000007</v>
      </c>
      <c r="GL54" s="138">
        <f t="shared" si="82"/>
        <v>18.819999999999709</v>
      </c>
      <c r="GM54" s="141">
        <f t="shared" si="83"/>
        <v>2.2583972732738293</v>
      </c>
      <c r="GN54" s="142">
        <f t="shared" si="84"/>
        <v>21.078397273273538</v>
      </c>
      <c r="GO54" s="104">
        <f t="shared" si="85"/>
        <v>21.078397273273538</v>
      </c>
      <c r="GP54" s="104">
        <f t="shared" si="86"/>
        <v>0</v>
      </c>
      <c r="GQ54" s="218">
        <f t="shared" si="87"/>
        <v>38.151899064625105</v>
      </c>
      <c r="GR54" s="218">
        <f t="shared" si="88"/>
        <v>0</v>
      </c>
      <c r="GS54" s="143">
        <f t="shared" si="89"/>
        <v>38.151899064625105</v>
      </c>
      <c r="GT54" s="103">
        <f t="shared" si="90"/>
        <v>1.5612457995812585</v>
      </c>
      <c r="GU54" s="203">
        <f t="shared" si="91"/>
        <v>39.713144864206363</v>
      </c>
      <c r="GV54" s="144">
        <f t="shared" si="92"/>
        <v>-2258.1414881168362</v>
      </c>
      <c r="GW54" s="140">
        <v>2</v>
      </c>
      <c r="GX54" s="1" t="s">
        <v>355</v>
      </c>
      <c r="GY54" s="157">
        <v>7</v>
      </c>
      <c r="GZ54" s="158" t="s">
        <v>298</v>
      </c>
      <c r="HA54" s="158" t="s">
        <v>283</v>
      </c>
      <c r="HB54" s="159">
        <v>43771</v>
      </c>
      <c r="HC54" s="188"/>
      <c r="HD54" s="160">
        <v>4822.83</v>
      </c>
      <c r="HE54" s="186">
        <f>0+0+0.01</f>
        <v>0.01</v>
      </c>
      <c r="HF54" s="186">
        <f>296.11-4666.53</f>
        <v>-4370.42</v>
      </c>
      <c r="HG54" s="186"/>
      <c r="HH54" s="227"/>
      <c r="HI54" s="229">
        <f t="shared" si="12"/>
        <v>452.42000000000007</v>
      </c>
      <c r="HJ54" s="138">
        <f t="shared" si="93"/>
        <v>0</v>
      </c>
      <c r="HK54" s="141">
        <f t="shared" si="94"/>
        <v>0</v>
      </c>
      <c r="HL54" s="96">
        <f t="shared" si="95"/>
        <v>0</v>
      </c>
      <c r="HM54" s="104">
        <f t="shared" si="96"/>
        <v>0</v>
      </c>
      <c r="HN54" s="104">
        <f t="shared" si="97"/>
        <v>0</v>
      </c>
      <c r="HO54" s="218">
        <f t="shared" si="98"/>
        <v>0</v>
      </c>
      <c r="HP54" s="218">
        <f t="shared" si="99"/>
        <v>0</v>
      </c>
      <c r="HQ54" s="143">
        <f t="shared" si="100"/>
        <v>0</v>
      </c>
      <c r="HR54" s="104">
        <f t="shared" si="101"/>
        <v>0</v>
      </c>
      <c r="HS54" s="203">
        <f t="shared" si="102"/>
        <v>0</v>
      </c>
      <c r="HT54" s="234">
        <f t="shared" si="103"/>
        <v>-2258.1414881168362</v>
      </c>
      <c r="HU54" s="139">
        <v>2</v>
      </c>
      <c r="HV54" s="1" t="s">
        <v>355</v>
      </c>
      <c r="HW54" s="1">
        <v>7</v>
      </c>
      <c r="HX54" s="1" t="s">
        <v>298</v>
      </c>
      <c r="HY54" s="1" t="s">
        <v>283</v>
      </c>
      <c r="HZ54" s="89">
        <v>43799</v>
      </c>
      <c r="IA54" s="90"/>
      <c r="IB54" s="104">
        <v>4822.83</v>
      </c>
      <c r="IC54" s="186">
        <f>0+0+0.01</f>
        <v>0.01</v>
      </c>
      <c r="ID54" s="186">
        <f>296.11-4666.53</f>
        <v>-4370.42</v>
      </c>
      <c r="IE54" s="186"/>
      <c r="IF54" s="186"/>
      <c r="IG54" s="229">
        <f t="shared" si="13"/>
        <v>452.42000000000007</v>
      </c>
      <c r="IH54" s="138">
        <f t="shared" si="104"/>
        <v>0</v>
      </c>
      <c r="II54" s="141">
        <f t="shared" si="105"/>
        <v>0</v>
      </c>
      <c r="IJ54" s="142">
        <f t="shared" si="106"/>
        <v>0</v>
      </c>
      <c r="IK54" s="104">
        <f t="shared" si="107"/>
        <v>0</v>
      </c>
      <c r="IL54" s="104">
        <f t="shared" si="108"/>
        <v>0</v>
      </c>
      <c r="IM54" s="218">
        <f t="shared" si="109"/>
        <v>0</v>
      </c>
      <c r="IN54" s="218">
        <f t="shared" si="110"/>
        <v>0</v>
      </c>
      <c r="IO54" s="143">
        <f t="shared" si="111"/>
        <v>0</v>
      </c>
      <c r="IP54" s="104">
        <f t="shared" si="112"/>
        <v>0</v>
      </c>
      <c r="IQ54" s="203">
        <f t="shared" si="113"/>
        <v>0</v>
      </c>
      <c r="IR54" s="144">
        <f t="shared" si="114"/>
        <v>-2258.1414881168362</v>
      </c>
      <c r="IS54" s="139">
        <v>2</v>
      </c>
      <c r="IT54" s="1" t="s">
        <v>355</v>
      </c>
      <c r="IU54" s="1">
        <v>7</v>
      </c>
      <c r="IV54" s="1" t="s">
        <v>298</v>
      </c>
      <c r="IW54" s="1" t="s">
        <v>283</v>
      </c>
      <c r="IX54" s="89">
        <v>43830</v>
      </c>
      <c r="IY54" s="153"/>
      <c r="IZ54" s="104">
        <v>4822.83</v>
      </c>
      <c r="JA54" s="104">
        <v>0.01</v>
      </c>
      <c r="JB54" s="104">
        <v>-4370.42</v>
      </c>
      <c r="JC54" s="104"/>
      <c r="JD54" s="104"/>
      <c r="JE54" s="137">
        <v>452.42000000000007</v>
      </c>
      <c r="JF54" s="138">
        <f t="shared" si="115"/>
        <v>0</v>
      </c>
      <c r="JG54" s="141">
        <f t="shared" si="116"/>
        <v>0</v>
      </c>
      <c r="JH54" s="96">
        <f t="shared" si="117"/>
        <v>0</v>
      </c>
      <c r="JI54" s="104">
        <f t="shared" si="118"/>
        <v>0</v>
      </c>
      <c r="JJ54" s="104">
        <f t="shared" si="119"/>
        <v>0</v>
      </c>
      <c r="JK54" s="218">
        <f t="shared" si="120"/>
        <v>0</v>
      </c>
      <c r="JL54" s="251">
        <f t="shared" si="121"/>
        <v>0</v>
      </c>
      <c r="JM54" s="259">
        <f t="shared" si="122"/>
        <v>0</v>
      </c>
      <c r="JN54" s="218"/>
      <c r="JO54" s="260"/>
      <c r="JP54" s="255">
        <f t="shared" si="123"/>
        <v>0</v>
      </c>
      <c r="JQ54" s="203">
        <f t="shared" si="14"/>
        <v>0</v>
      </c>
      <c r="JR54" s="144">
        <f t="shared" si="15"/>
        <v>-2258.1414881168362</v>
      </c>
      <c r="JS54" s="139">
        <v>2</v>
      </c>
      <c r="JT54" s="1" t="s">
        <v>355</v>
      </c>
    </row>
    <row r="55" spans="1:280" ht="20.100000000000001" customHeight="1" x14ac:dyDescent="0.25">
      <c r="A55" s="29">
        <v>8</v>
      </c>
      <c r="B55" s="29" t="s">
        <v>63</v>
      </c>
      <c r="C55" s="50">
        <v>1801.73</v>
      </c>
      <c r="D55" s="43">
        <v>-28.523819519624112</v>
      </c>
      <c r="E55" s="29" t="s">
        <v>19</v>
      </c>
      <c r="F55" s="51">
        <v>43496</v>
      </c>
      <c r="G55" s="49"/>
      <c r="H55" s="33"/>
      <c r="I55" s="33"/>
      <c r="J55" s="33"/>
      <c r="K55" s="33"/>
      <c r="L55" s="37">
        <v>1803.2</v>
      </c>
      <c r="M55" s="30">
        <f t="shared" si="8"/>
        <v>1.4700000000000273</v>
      </c>
      <c r="N55" s="31">
        <f t="shared" si="16"/>
        <v>0.15927559412771375</v>
      </c>
      <c r="O55" s="32">
        <f t="shared" si="17"/>
        <v>1.629275594127741</v>
      </c>
      <c r="P55" s="33">
        <f t="shared" si="18"/>
        <v>1.629275594127741</v>
      </c>
      <c r="Q55" s="33">
        <f t="shared" si="19"/>
        <v>0</v>
      </c>
      <c r="R55" s="33">
        <f t="shared" si="20"/>
        <v>2.8349395337822694</v>
      </c>
      <c r="S55" s="33">
        <f t="shared" si="21"/>
        <v>0</v>
      </c>
      <c r="T55" s="56">
        <f t="shared" si="22"/>
        <v>2.8349395337822694</v>
      </c>
      <c r="U55" s="59">
        <f t="shared" si="9"/>
        <v>-25.688879985841844</v>
      </c>
      <c r="V55" s="34">
        <v>1</v>
      </c>
      <c r="W55" s="29" t="s">
        <v>52</v>
      </c>
      <c r="X55" s="1">
        <v>8</v>
      </c>
      <c r="Y55" s="1" t="s">
        <v>63</v>
      </c>
      <c r="Z55" s="1" t="s">
        <v>19</v>
      </c>
      <c r="AA55" s="89">
        <v>43521</v>
      </c>
      <c r="AB55" s="90"/>
      <c r="AC55" s="1">
        <v>1803.21</v>
      </c>
      <c r="AD55" s="1"/>
      <c r="AE55" s="1"/>
      <c r="AF55" s="1"/>
      <c r="AG55" s="1"/>
      <c r="AH55" s="98">
        <f t="shared" si="23"/>
        <v>1803.21</v>
      </c>
      <c r="AI55" s="30">
        <f t="shared" si="24"/>
        <v>9.9999999999909051E-3</v>
      </c>
      <c r="AJ55" s="31">
        <f t="shared" si="25"/>
        <v>3.3320473550389538E-3</v>
      </c>
      <c r="AK55" s="32">
        <f t="shared" si="26"/>
        <v>1.3332047355029859E-2</v>
      </c>
      <c r="AL55" s="33">
        <f t="shared" si="27"/>
        <v>1.3332047355029859E-2</v>
      </c>
      <c r="AM55" s="33">
        <f t="shared" si="28"/>
        <v>0</v>
      </c>
      <c r="AN55" s="33">
        <f t="shared" si="29"/>
        <v>2.3464403344852551E-2</v>
      </c>
      <c r="AO55" s="33">
        <f t="shared" si="30"/>
        <v>0</v>
      </c>
      <c r="AP55" s="56">
        <f t="shared" si="31"/>
        <v>2.3464403344852551E-2</v>
      </c>
      <c r="AQ55" s="118">
        <f t="shared" si="32"/>
        <v>3.2585511882554652E-2</v>
      </c>
      <c r="AR55" s="120">
        <f t="shared" si="33"/>
        <v>0</v>
      </c>
      <c r="AS55" s="125">
        <f t="shared" si="34"/>
        <v>5.6049915227407203E-2</v>
      </c>
      <c r="AT55" s="122">
        <f t="shared" si="35"/>
        <v>-25.632830070614435</v>
      </c>
      <c r="AU55" s="34">
        <v>1</v>
      </c>
      <c r="AV55" s="29" t="s">
        <v>52</v>
      </c>
      <c r="AW55" s="1">
        <v>8</v>
      </c>
      <c r="AX55" s="1" t="s">
        <v>63</v>
      </c>
      <c r="AY55" s="1" t="s">
        <v>19</v>
      </c>
      <c r="AZ55" s="89">
        <v>43555</v>
      </c>
      <c r="BA55" s="90"/>
      <c r="BB55" s="1">
        <v>1805.46</v>
      </c>
      <c r="BC55" s="1"/>
      <c r="BD55" s="1"/>
      <c r="BE55" s="1"/>
      <c r="BF55" s="1"/>
      <c r="BG55" s="98">
        <f t="shared" si="36"/>
        <v>1805.46</v>
      </c>
      <c r="BH55" s="30">
        <f t="shared" si="37"/>
        <v>2.25</v>
      </c>
      <c r="BI55" s="31">
        <f t="shared" si="38"/>
        <v>-1.013477192081923</v>
      </c>
      <c r="BJ55" s="32">
        <f t="shared" si="39"/>
        <v>1.236522807918077</v>
      </c>
      <c r="BK55" s="33">
        <f t="shared" si="40"/>
        <v>1.236522807918077</v>
      </c>
      <c r="BL55" s="33">
        <f t="shared" si="41"/>
        <v>0</v>
      </c>
      <c r="BM55" s="33">
        <f t="shared" si="42"/>
        <v>2.1762801419358158</v>
      </c>
      <c r="BN55" s="33">
        <f t="shared" si="43"/>
        <v>0</v>
      </c>
      <c r="BO55" s="56">
        <f t="shared" si="44"/>
        <v>2.1762801419358158</v>
      </c>
      <c r="BP55" s="122">
        <f t="shared" si="45"/>
        <v>-23.456549928678619</v>
      </c>
      <c r="BQ55" s="34">
        <v>1</v>
      </c>
      <c r="BR55" s="29" t="s">
        <v>52</v>
      </c>
      <c r="BS55" s="1">
        <v>8</v>
      </c>
      <c r="BT55" s="1" t="s">
        <v>63</v>
      </c>
      <c r="BU55" s="1" t="s">
        <v>19</v>
      </c>
      <c r="BV55" s="89">
        <v>43585</v>
      </c>
      <c r="BW55" s="90"/>
      <c r="BX55" s="104">
        <v>1823.53</v>
      </c>
      <c r="BY55" s="104"/>
      <c r="BZ55" s="104"/>
      <c r="CA55" s="104"/>
      <c r="CB55" s="104"/>
      <c r="CC55" s="137">
        <v>1823.53</v>
      </c>
      <c r="CD55" s="138">
        <f t="shared" si="46"/>
        <v>18.069999999999936</v>
      </c>
      <c r="CE55" s="141">
        <f t="shared" si="47"/>
        <v>2.1684064646537404</v>
      </c>
      <c r="CF55" s="142">
        <f t="shared" si="48"/>
        <v>20.238406464653679</v>
      </c>
      <c r="CG55" s="104">
        <f t="shared" si="49"/>
        <v>20.238406464653679</v>
      </c>
      <c r="CH55" s="104">
        <v>0</v>
      </c>
      <c r="CI55" s="104">
        <f t="shared" si="50"/>
        <v>36.02436350708355</v>
      </c>
      <c r="CJ55" s="104">
        <v>0</v>
      </c>
      <c r="CK55" s="143">
        <f t="shared" si="51"/>
        <v>36.02436350708355</v>
      </c>
      <c r="CL55" s="144">
        <f t="shared" si="52"/>
        <v>12.56781357840493</v>
      </c>
      <c r="CM55" s="139">
        <v>1</v>
      </c>
      <c r="CN55" s="1" t="s">
        <v>52</v>
      </c>
      <c r="CO55" s="1">
        <v>8</v>
      </c>
      <c r="CP55" s="1" t="s">
        <v>63</v>
      </c>
      <c r="CQ55" s="1" t="s">
        <v>19</v>
      </c>
      <c r="CR55" s="89">
        <v>43616</v>
      </c>
      <c r="CS55" s="153"/>
      <c r="CT55" s="104">
        <v>1878.8</v>
      </c>
      <c r="CU55" s="104"/>
      <c r="CV55" s="104"/>
      <c r="CW55" s="104"/>
      <c r="CX55" s="104"/>
      <c r="CY55" s="137">
        <v>1878.8</v>
      </c>
      <c r="CZ55" s="104"/>
      <c r="DA55" s="138">
        <f t="shared" si="53"/>
        <v>55.269999999999982</v>
      </c>
      <c r="DB55" s="141">
        <f t="shared" si="54"/>
        <v>6.6324153058679904</v>
      </c>
      <c r="DC55" s="142">
        <f t="shared" si="55"/>
        <v>61.902415305867976</v>
      </c>
      <c r="DD55" s="104">
        <f t="shared" si="56"/>
        <v>61.902415305867976</v>
      </c>
      <c r="DE55" s="104">
        <v>0</v>
      </c>
      <c r="DF55" s="104">
        <f t="shared" si="57"/>
        <v>108.94825093832763</v>
      </c>
      <c r="DG55" s="104">
        <v>0</v>
      </c>
      <c r="DH55" s="104">
        <f t="shared" si="58"/>
        <v>-0.40476812929307393</v>
      </c>
      <c r="DI55" s="143">
        <f t="shared" si="59"/>
        <v>108.54348280903456</v>
      </c>
      <c r="DJ55" s="144">
        <f t="shared" si="60"/>
        <v>121.11129638743949</v>
      </c>
      <c r="DK55" s="139">
        <v>1</v>
      </c>
      <c r="DL55" s="1" t="s">
        <v>52</v>
      </c>
      <c r="DM55" s="157">
        <v>8</v>
      </c>
      <c r="DN55" s="158" t="s">
        <v>63</v>
      </c>
      <c r="DO55" s="158" t="s">
        <v>19</v>
      </c>
      <c r="DP55" s="171"/>
      <c r="DQ55" s="159">
        <v>43646</v>
      </c>
      <c r="DR55" s="160">
        <v>1953.15</v>
      </c>
      <c r="DS55" s="161"/>
      <c r="DT55" s="161"/>
      <c r="DU55" s="161"/>
      <c r="DV55" s="162"/>
      <c r="DW55" s="163">
        <f t="shared" si="10"/>
        <v>1953.15</v>
      </c>
      <c r="DX55" s="138">
        <f t="shared" si="61"/>
        <v>74.350000000000136</v>
      </c>
      <c r="DY55" s="141">
        <f t="shared" si="62"/>
        <v>8.9220194517239726</v>
      </c>
      <c r="DZ55" s="142">
        <f t="shared" si="63"/>
        <v>83.272019451724105</v>
      </c>
      <c r="EA55" s="104">
        <f t="shared" si="64"/>
        <v>83.272019451724105</v>
      </c>
      <c r="EB55" s="104">
        <v>0</v>
      </c>
      <c r="EC55" s="104">
        <f t="shared" si="65"/>
        <v>146.55875423503443</v>
      </c>
      <c r="ED55" s="104">
        <v>0</v>
      </c>
      <c r="EE55" s="143">
        <f t="shared" si="66"/>
        <v>146.55875423503443</v>
      </c>
      <c r="EF55" s="144">
        <f t="shared" si="67"/>
        <v>267.67005062247392</v>
      </c>
      <c r="EG55" s="139">
        <v>1</v>
      </c>
      <c r="EH55" s="1" t="s">
        <v>52</v>
      </c>
      <c r="EI55" s="1">
        <v>8</v>
      </c>
      <c r="EJ55" s="1" t="s">
        <v>63</v>
      </c>
      <c r="EK55" s="1" t="s">
        <v>19</v>
      </c>
      <c r="EL55" s="89">
        <v>43677</v>
      </c>
      <c r="EM55" s="90">
        <v>750</v>
      </c>
      <c r="EN55" s="104">
        <v>2116.87</v>
      </c>
      <c r="EO55" s="104"/>
      <c r="EP55" s="104"/>
      <c r="EQ55" s="104"/>
      <c r="ER55" s="104"/>
      <c r="ES55" s="137">
        <v>2116.87</v>
      </c>
      <c r="ET55" s="138">
        <f t="shared" si="68"/>
        <v>163.7199999999998</v>
      </c>
      <c r="EU55" s="141">
        <f t="shared" si="69"/>
        <v>19.646429750132295</v>
      </c>
      <c r="EV55" s="96">
        <f t="shared" si="70"/>
        <v>183.36642975013208</v>
      </c>
      <c r="EW55" s="104">
        <f t="shared" si="71"/>
        <v>183.36642975013208</v>
      </c>
      <c r="EX55" s="104">
        <v>0</v>
      </c>
      <c r="EY55" s="104">
        <f t="shared" si="72"/>
        <v>331.8932378477391</v>
      </c>
      <c r="EZ55" s="104">
        <v>0</v>
      </c>
      <c r="FA55" s="143">
        <f t="shared" si="73"/>
        <v>331.8932378477391</v>
      </c>
      <c r="FB55" s="144">
        <f t="shared" si="74"/>
        <v>-150.43671152978698</v>
      </c>
      <c r="FC55" s="139">
        <v>1</v>
      </c>
      <c r="FD55" s="1" t="s">
        <v>52</v>
      </c>
      <c r="FE55" s="157">
        <v>8</v>
      </c>
      <c r="FF55" s="158" t="s">
        <v>63</v>
      </c>
      <c r="FG55" s="158" t="s">
        <v>19</v>
      </c>
      <c r="FH55" s="159">
        <v>43708</v>
      </c>
      <c r="FI55" s="188"/>
      <c r="FJ55" s="160">
        <v>2271.31</v>
      </c>
      <c r="FK55" s="186"/>
      <c r="FL55" s="186"/>
      <c r="FM55" s="186"/>
      <c r="FN55" s="186"/>
      <c r="FO55" s="187">
        <f t="shared" si="11"/>
        <v>2271.31</v>
      </c>
      <c r="FP55" s="138">
        <f t="shared" si="75"/>
        <v>154.44000000000005</v>
      </c>
      <c r="FQ55" s="141">
        <f t="shared" si="76"/>
        <v>18.532831571040099</v>
      </c>
      <c r="FR55" s="96">
        <f t="shared" si="77"/>
        <v>172.97283157104016</v>
      </c>
      <c r="FS55" s="104">
        <f t="shared" si="78"/>
        <v>172.97283157104016</v>
      </c>
      <c r="FT55" s="104">
        <v>0</v>
      </c>
      <c r="FU55" s="104">
        <f t="shared" si="79"/>
        <v>313.08082514358267</v>
      </c>
      <c r="FV55" s="104">
        <v>0</v>
      </c>
      <c r="FW55" s="143">
        <f t="shared" si="80"/>
        <v>313.08082514358267</v>
      </c>
      <c r="FX55" s="144">
        <f t="shared" si="81"/>
        <v>162.6441136137957</v>
      </c>
      <c r="FY55" s="139">
        <v>1</v>
      </c>
      <c r="FZ55" s="1" t="s">
        <v>52</v>
      </c>
      <c r="GA55" s="1">
        <v>8</v>
      </c>
      <c r="GB55" s="1" t="s">
        <v>63</v>
      </c>
      <c r="GC55" s="1" t="s">
        <v>19</v>
      </c>
      <c r="GD55" s="89">
        <v>43735</v>
      </c>
      <c r="GE55" s="90">
        <v>500</v>
      </c>
      <c r="GF55" s="104">
        <v>2409.52</v>
      </c>
      <c r="GG55" s="104"/>
      <c r="GH55" s="104"/>
      <c r="GI55" s="104"/>
      <c r="GJ55" s="104"/>
      <c r="GK55" s="137">
        <v>2409.52</v>
      </c>
      <c r="GL55" s="138">
        <f t="shared" si="82"/>
        <v>138.21000000000004</v>
      </c>
      <c r="GM55" s="141">
        <f t="shared" si="83"/>
        <v>16.585179975514389</v>
      </c>
      <c r="GN55" s="142">
        <f t="shared" si="84"/>
        <v>154.79517997551443</v>
      </c>
      <c r="GO55" s="104">
        <f t="shared" si="85"/>
        <v>110</v>
      </c>
      <c r="GP55" s="104">
        <f t="shared" si="86"/>
        <v>44.795179975514429</v>
      </c>
      <c r="GQ55" s="218">
        <f t="shared" si="87"/>
        <v>199.1</v>
      </c>
      <c r="GR55" s="218">
        <f t="shared" si="88"/>
        <v>81.079275755681124</v>
      </c>
      <c r="GS55" s="143">
        <f t="shared" si="89"/>
        <v>280.17927575568115</v>
      </c>
      <c r="GT55" s="103">
        <f t="shared" si="90"/>
        <v>11.465450688635981</v>
      </c>
      <c r="GU55" s="203">
        <f t="shared" si="91"/>
        <v>291.64472644431714</v>
      </c>
      <c r="GV55" s="144">
        <f t="shared" si="92"/>
        <v>-45.711159941887161</v>
      </c>
      <c r="GW55" s="140">
        <v>1</v>
      </c>
      <c r="GX55" s="1" t="s">
        <v>355</v>
      </c>
      <c r="GY55" s="157">
        <v>8</v>
      </c>
      <c r="GZ55" s="158" t="s">
        <v>63</v>
      </c>
      <c r="HA55" s="158" t="s">
        <v>19</v>
      </c>
      <c r="HB55" s="159">
        <v>43771</v>
      </c>
      <c r="HC55" s="188"/>
      <c r="HD55" s="160">
        <v>2463.73</v>
      </c>
      <c r="HE55" s="186"/>
      <c r="HF55" s="186"/>
      <c r="HG55" s="186"/>
      <c r="HH55" s="227"/>
      <c r="HI55" s="229">
        <f t="shared" si="12"/>
        <v>2463.73</v>
      </c>
      <c r="HJ55" s="138">
        <f t="shared" si="93"/>
        <v>54.210000000000036</v>
      </c>
      <c r="HK55" s="141">
        <f t="shared" si="94"/>
        <v>6.5051958520718465</v>
      </c>
      <c r="HL55" s="96">
        <f t="shared" si="95"/>
        <v>60.715195852071886</v>
      </c>
      <c r="HM55" s="104">
        <f t="shared" si="96"/>
        <v>60.715195852071886</v>
      </c>
      <c r="HN55" s="104">
        <f t="shared" si="97"/>
        <v>0</v>
      </c>
      <c r="HO55" s="218">
        <f t="shared" si="98"/>
        <v>109.89450449225012</v>
      </c>
      <c r="HP55" s="218">
        <f t="shared" si="99"/>
        <v>0</v>
      </c>
      <c r="HQ55" s="143">
        <f t="shared" si="100"/>
        <v>109.89450449225012</v>
      </c>
      <c r="HR55" s="104">
        <f t="shared" si="101"/>
        <v>6.0263715740941475</v>
      </c>
      <c r="HS55" s="203">
        <f t="shared" si="102"/>
        <v>115.92087606634426</v>
      </c>
      <c r="HT55" s="234">
        <f t="shared" si="103"/>
        <v>70.209716124457103</v>
      </c>
      <c r="HU55" s="139">
        <v>1</v>
      </c>
      <c r="HV55" s="1" t="s">
        <v>355</v>
      </c>
      <c r="HW55" s="1">
        <v>8</v>
      </c>
      <c r="HX55" s="1" t="s">
        <v>63</v>
      </c>
      <c r="HY55" s="1" t="s">
        <v>19</v>
      </c>
      <c r="HZ55" s="89">
        <v>43798</v>
      </c>
      <c r="IA55" s="90"/>
      <c r="IB55" s="104">
        <v>2472.2800000000002</v>
      </c>
      <c r="IC55" s="186"/>
      <c r="ID55" s="186"/>
      <c r="IE55" s="186"/>
      <c r="IF55" s="186"/>
      <c r="IG55" s="229">
        <f t="shared" si="13"/>
        <v>2472.2800000000002</v>
      </c>
      <c r="IH55" s="138">
        <f t="shared" si="104"/>
        <v>8.5500000000001819</v>
      </c>
      <c r="II55" s="141">
        <f t="shared" si="105"/>
        <v>1.0260010967660382</v>
      </c>
      <c r="IJ55" s="142">
        <f t="shared" si="106"/>
        <v>9.5760010967662197</v>
      </c>
      <c r="IK55" s="104">
        <f t="shared" si="107"/>
        <v>9.5760010967662197</v>
      </c>
      <c r="IL55" s="104">
        <f t="shared" si="108"/>
        <v>0</v>
      </c>
      <c r="IM55" s="218">
        <f t="shared" si="109"/>
        <v>17.332561985146857</v>
      </c>
      <c r="IN55" s="218">
        <f t="shared" si="110"/>
        <v>0</v>
      </c>
      <c r="IO55" s="143">
        <f t="shared" si="111"/>
        <v>17.332561985146857</v>
      </c>
      <c r="IP55" s="104">
        <f t="shared" si="112"/>
        <v>1.208408598995834</v>
      </c>
      <c r="IQ55" s="203">
        <f t="shared" si="113"/>
        <v>18.540970584142691</v>
      </c>
      <c r="IR55" s="144">
        <f t="shared" si="114"/>
        <v>88.750686708599801</v>
      </c>
      <c r="IS55" s="139">
        <v>1</v>
      </c>
      <c r="IT55" s="1" t="s">
        <v>355</v>
      </c>
      <c r="IU55" s="1">
        <v>8</v>
      </c>
      <c r="IV55" s="1" t="s">
        <v>63</v>
      </c>
      <c r="IW55" s="1" t="s">
        <v>19</v>
      </c>
      <c r="IX55" s="89">
        <v>43830</v>
      </c>
      <c r="IY55" s="153"/>
      <c r="IZ55" s="104">
        <v>2479.79</v>
      </c>
      <c r="JA55" s="104"/>
      <c r="JB55" s="104"/>
      <c r="JC55" s="104"/>
      <c r="JD55" s="104"/>
      <c r="JE55" s="137">
        <v>2479.79</v>
      </c>
      <c r="JF55" s="138">
        <f t="shared" si="115"/>
        <v>7.5099999999997635</v>
      </c>
      <c r="JG55" s="141">
        <f t="shared" si="116"/>
        <v>0.90119935587778544</v>
      </c>
      <c r="JH55" s="96">
        <f t="shared" si="117"/>
        <v>8.4111993558775495</v>
      </c>
      <c r="JI55" s="104">
        <f t="shared" si="118"/>
        <v>8.4111993558775495</v>
      </c>
      <c r="JJ55" s="104">
        <f t="shared" si="119"/>
        <v>0</v>
      </c>
      <c r="JK55" s="218">
        <f t="shared" si="120"/>
        <v>15.224270834138364</v>
      </c>
      <c r="JL55" s="251">
        <f t="shared" si="121"/>
        <v>0</v>
      </c>
      <c r="JM55" s="259">
        <f t="shared" si="122"/>
        <v>15.224270834138364</v>
      </c>
      <c r="JN55" s="218"/>
      <c r="JO55" s="260"/>
      <c r="JP55" s="255">
        <f t="shared" si="123"/>
        <v>0.76501515873718773</v>
      </c>
      <c r="JQ55" s="203">
        <f t="shared" si="14"/>
        <v>15.989285992875551</v>
      </c>
      <c r="JR55" s="144">
        <f t="shared" si="15"/>
        <v>104.73997270147535</v>
      </c>
      <c r="JS55" s="139">
        <v>1</v>
      </c>
      <c r="JT55" s="1" t="s">
        <v>355</v>
      </c>
    </row>
    <row r="56" spans="1:280" ht="33.75" customHeight="1" x14ac:dyDescent="0.25">
      <c r="A56" s="29">
        <v>9</v>
      </c>
      <c r="B56" s="29" t="s">
        <v>64</v>
      </c>
      <c r="C56" s="50">
        <v>1593.94</v>
      </c>
      <c r="D56" s="43">
        <v>-76.184706596377765</v>
      </c>
      <c r="E56" s="29" t="s">
        <v>20</v>
      </c>
      <c r="F56" s="55">
        <v>43399</v>
      </c>
      <c r="G56" s="49"/>
      <c r="H56" s="31">
        <v>0.03</v>
      </c>
      <c r="I56" s="33"/>
      <c r="J56" s="33"/>
      <c r="K56" s="33"/>
      <c r="L56" s="37">
        <v>1593.96</v>
      </c>
      <c r="M56" s="30">
        <f t="shared" si="8"/>
        <v>1.999999999998181E-2</v>
      </c>
      <c r="N56" s="31">
        <f t="shared" si="16"/>
        <v>2.1670148860893322E-3</v>
      </c>
      <c r="O56" s="32">
        <f t="shared" si="17"/>
        <v>2.2167014886071142E-2</v>
      </c>
      <c r="P56" s="33">
        <f t="shared" si="18"/>
        <v>2.2167014886071142E-2</v>
      </c>
      <c r="Q56" s="33">
        <f t="shared" si="19"/>
        <v>0</v>
      </c>
      <c r="R56" s="33">
        <f t="shared" si="20"/>
        <v>3.857060590176379E-2</v>
      </c>
      <c r="S56" s="33">
        <f t="shared" si="21"/>
        <v>0</v>
      </c>
      <c r="T56" s="56">
        <f t="shared" si="22"/>
        <v>3.857060590176379E-2</v>
      </c>
      <c r="U56" s="59">
        <f t="shared" si="9"/>
        <v>-76.146135990475997</v>
      </c>
      <c r="V56" s="36" t="s">
        <v>251</v>
      </c>
      <c r="W56" s="35" t="s">
        <v>172</v>
      </c>
      <c r="X56" s="1">
        <v>9</v>
      </c>
      <c r="Y56" s="1" t="s">
        <v>64</v>
      </c>
      <c r="Z56" s="1" t="s">
        <v>20</v>
      </c>
      <c r="AA56" s="100">
        <v>43399</v>
      </c>
      <c r="AB56" s="90"/>
      <c r="AC56" s="101">
        <v>1593.93</v>
      </c>
      <c r="AD56" s="101">
        <v>0.08</v>
      </c>
      <c r="AE56" s="1"/>
      <c r="AF56" s="1"/>
      <c r="AG56" s="1"/>
      <c r="AH56" s="98">
        <f t="shared" si="23"/>
        <v>1594.01</v>
      </c>
      <c r="AI56" s="30">
        <f t="shared" si="24"/>
        <v>4.9999999999954525E-2</v>
      </c>
      <c r="AJ56" s="31">
        <f t="shared" si="25"/>
        <v>1.6660236775194768E-2</v>
      </c>
      <c r="AK56" s="32">
        <f t="shared" si="26"/>
        <v>6.666023677514929E-2</v>
      </c>
      <c r="AL56" s="33">
        <f t="shared" si="27"/>
        <v>6.666023677514929E-2</v>
      </c>
      <c r="AM56" s="33">
        <f t="shared" si="28"/>
        <v>0</v>
      </c>
      <c r="AN56" s="33">
        <f t="shared" si="29"/>
        <v>0.11732201672426275</v>
      </c>
      <c r="AO56" s="33">
        <f t="shared" si="30"/>
        <v>0</v>
      </c>
      <c r="AP56" s="56">
        <f t="shared" si="31"/>
        <v>0.11732201672426275</v>
      </c>
      <c r="AQ56" s="118">
        <f t="shared" si="32"/>
        <v>4.433402977214243E-4</v>
      </c>
      <c r="AR56" s="120">
        <f t="shared" si="33"/>
        <v>0</v>
      </c>
      <c r="AS56" s="125">
        <f t="shared" si="34"/>
        <v>0.11776535702198418</v>
      </c>
      <c r="AT56" s="122">
        <f t="shared" si="35"/>
        <v>-76.028370633454017</v>
      </c>
      <c r="AU56" s="36" t="s">
        <v>251</v>
      </c>
      <c r="AV56" s="35" t="s">
        <v>172</v>
      </c>
      <c r="AW56" s="1">
        <v>9</v>
      </c>
      <c r="AX56" s="98" t="s">
        <v>292</v>
      </c>
      <c r="AY56" s="1" t="s">
        <v>284</v>
      </c>
      <c r="AZ56" s="89">
        <v>43555</v>
      </c>
      <c r="BA56" s="90"/>
      <c r="BB56" s="1">
        <v>346.79</v>
      </c>
      <c r="BC56" s="1">
        <v>0.08</v>
      </c>
      <c r="BD56" s="98">
        <v>1247.1400000000001</v>
      </c>
      <c r="BE56" s="1"/>
      <c r="BF56" s="1"/>
      <c r="BG56" s="98">
        <f t="shared" si="36"/>
        <v>1594.0100000000002</v>
      </c>
      <c r="BH56" s="30">
        <f t="shared" si="37"/>
        <v>0</v>
      </c>
      <c r="BI56" s="31">
        <f t="shared" si="38"/>
        <v>0</v>
      </c>
      <c r="BJ56" s="32">
        <f t="shared" si="39"/>
        <v>0</v>
      </c>
      <c r="BK56" s="33">
        <f t="shared" si="40"/>
        <v>0</v>
      </c>
      <c r="BL56" s="33">
        <f t="shared" si="41"/>
        <v>0</v>
      </c>
      <c r="BM56" s="33">
        <f t="shared" si="42"/>
        <v>0</v>
      </c>
      <c r="BN56" s="33">
        <f t="shared" si="43"/>
        <v>0</v>
      </c>
      <c r="BO56" s="56">
        <f t="shared" si="44"/>
        <v>0</v>
      </c>
      <c r="BP56" s="122">
        <f t="shared" si="45"/>
        <v>-76.028370633454017</v>
      </c>
      <c r="BQ56" s="134" t="s">
        <v>294</v>
      </c>
      <c r="BR56" s="99" t="s">
        <v>295</v>
      </c>
      <c r="BS56" s="1">
        <v>9</v>
      </c>
      <c r="BT56" s="1" t="s">
        <v>299</v>
      </c>
      <c r="BU56" s="1" t="s">
        <v>284</v>
      </c>
      <c r="BV56" s="89">
        <v>43585</v>
      </c>
      <c r="BW56" s="90"/>
      <c r="BX56" s="104">
        <v>347.36</v>
      </c>
      <c r="BY56" s="104">
        <v>0.08</v>
      </c>
      <c r="BZ56" s="104">
        <v>1247.1400000000001</v>
      </c>
      <c r="CA56" s="104"/>
      <c r="CB56" s="104"/>
      <c r="CC56" s="137">
        <v>1594.5800000000002</v>
      </c>
      <c r="CD56" s="138">
        <f t="shared" si="46"/>
        <v>0.56999999999993634</v>
      </c>
      <c r="CE56" s="141">
        <f t="shared" si="47"/>
        <v>6.8400203921001573E-2</v>
      </c>
      <c r="CF56" s="142">
        <f t="shared" si="48"/>
        <v>0.63840020392093788</v>
      </c>
      <c r="CG56" s="104">
        <f t="shared" si="49"/>
        <v>0.63840020392093788</v>
      </c>
      <c r="CH56" s="104">
        <v>0</v>
      </c>
      <c r="CI56" s="104">
        <f t="shared" si="50"/>
        <v>1.1363523629792693</v>
      </c>
      <c r="CJ56" s="104">
        <v>0</v>
      </c>
      <c r="CK56" s="143">
        <f t="shared" si="51"/>
        <v>1.1363523629792693</v>
      </c>
      <c r="CL56" s="144">
        <f t="shared" si="52"/>
        <v>-74.89201827047475</v>
      </c>
      <c r="CM56" s="139">
        <v>2</v>
      </c>
      <c r="CN56" s="1" t="s">
        <v>295</v>
      </c>
      <c r="CO56" s="1">
        <v>9</v>
      </c>
      <c r="CP56" s="1" t="s">
        <v>299</v>
      </c>
      <c r="CQ56" s="1" t="s">
        <v>284</v>
      </c>
      <c r="CR56" s="89">
        <v>43616</v>
      </c>
      <c r="CS56" s="153"/>
      <c r="CT56" s="104">
        <v>358.43</v>
      </c>
      <c r="CU56" s="104">
        <v>0.08</v>
      </c>
      <c r="CV56" s="104">
        <v>1247.1400000000001</v>
      </c>
      <c r="CW56" s="104"/>
      <c r="CX56" s="104"/>
      <c r="CY56" s="137">
        <v>1605.65</v>
      </c>
      <c r="CZ56" s="104"/>
      <c r="DA56" s="138">
        <f t="shared" si="53"/>
        <v>11.069999999999936</v>
      </c>
      <c r="DB56" s="141">
        <f t="shared" si="54"/>
        <v>1.3284030656044554</v>
      </c>
      <c r="DC56" s="142">
        <f t="shared" si="55"/>
        <v>12.398403065604391</v>
      </c>
      <c r="DD56" s="104">
        <f t="shared" si="56"/>
        <v>12.398403065604391</v>
      </c>
      <c r="DE56" s="104">
        <v>0</v>
      </c>
      <c r="DF56" s="104">
        <f t="shared" si="57"/>
        <v>21.82118939546373</v>
      </c>
      <c r="DG56" s="104">
        <v>0</v>
      </c>
      <c r="DH56" s="104">
        <f t="shared" si="58"/>
        <v>-1.2768004078418769E-2</v>
      </c>
      <c r="DI56" s="143">
        <f t="shared" si="59"/>
        <v>21.808421391385313</v>
      </c>
      <c r="DJ56" s="144">
        <f t="shared" si="60"/>
        <v>-53.083596879089441</v>
      </c>
      <c r="DK56" s="139">
        <v>2</v>
      </c>
      <c r="DL56" s="1" t="s">
        <v>295</v>
      </c>
      <c r="DM56" s="157">
        <v>9</v>
      </c>
      <c r="DN56" s="158" t="s">
        <v>299</v>
      </c>
      <c r="DO56" s="158" t="s">
        <v>284</v>
      </c>
      <c r="DP56" s="171"/>
      <c r="DQ56" s="159">
        <v>43646</v>
      </c>
      <c r="DR56" s="160">
        <v>439.6</v>
      </c>
      <c r="DS56" s="161">
        <f>0.01+0+0.02+0.05</f>
        <v>0.08</v>
      </c>
      <c r="DT56" s="161">
        <f>1593.93-346.79</f>
        <v>1247.1400000000001</v>
      </c>
      <c r="DU56" s="161"/>
      <c r="DV56" s="162"/>
      <c r="DW56" s="163">
        <f t="shared" si="10"/>
        <v>1686.8200000000002</v>
      </c>
      <c r="DX56" s="138">
        <f t="shared" si="61"/>
        <v>81.170000000000073</v>
      </c>
      <c r="DY56" s="141">
        <f t="shared" si="62"/>
        <v>9.7404212359977702</v>
      </c>
      <c r="DZ56" s="142">
        <f t="shared" si="63"/>
        <v>90.910421235997845</v>
      </c>
      <c r="EA56" s="104">
        <f t="shared" si="64"/>
        <v>90.910421235997845</v>
      </c>
      <c r="EB56" s="104">
        <v>0</v>
      </c>
      <c r="EC56" s="104">
        <f t="shared" si="65"/>
        <v>160.0023413753562</v>
      </c>
      <c r="ED56" s="104">
        <v>0</v>
      </c>
      <c r="EE56" s="143">
        <f t="shared" si="66"/>
        <v>160.0023413753562</v>
      </c>
      <c r="EF56" s="144">
        <f t="shared" si="67"/>
        <v>106.91874449626675</v>
      </c>
      <c r="EG56" s="139">
        <v>2</v>
      </c>
      <c r="EH56" s="1" t="s">
        <v>52</v>
      </c>
      <c r="EI56" s="1">
        <v>9</v>
      </c>
      <c r="EJ56" s="1" t="s">
        <v>299</v>
      </c>
      <c r="EK56" s="1" t="s">
        <v>284</v>
      </c>
      <c r="EL56" s="89">
        <v>43677</v>
      </c>
      <c r="EM56" s="90">
        <v>500</v>
      </c>
      <c r="EN56" s="104">
        <v>506.76</v>
      </c>
      <c r="EO56" s="104">
        <v>0.08</v>
      </c>
      <c r="EP56" s="104">
        <v>1247.1400000000001</v>
      </c>
      <c r="EQ56" s="104"/>
      <c r="ER56" s="104"/>
      <c r="ES56" s="137">
        <v>1753.98</v>
      </c>
      <c r="ET56" s="138">
        <f t="shared" si="68"/>
        <v>67.159999999999854</v>
      </c>
      <c r="EU56" s="141">
        <f t="shared" si="69"/>
        <v>8.0592122038778626</v>
      </c>
      <c r="EV56" s="96">
        <f t="shared" si="70"/>
        <v>75.219212203877717</v>
      </c>
      <c r="EW56" s="104">
        <f t="shared" si="71"/>
        <v>75.219212203877717</v>
      </c>
      <c r="EX56" s="104">
        <v>0</v>
      </c>
      <c r="EY56" s="104">
        <f t="shared" si="72"/>
        <v>136.14677408901866</v>
      </c>
      <c r="EZ56" s="104">
        <v>0</v>
      </c>
      <c r="FA56" s="143">
        <f t="shared" si="73"/>
        <v>136.14677408901866</v>
      </c>
      <c r="FB56" s="144">
        <f t="shared" si="74"/>
        <v>-256.93448141471458</v>
      </c>
      <c r="FC56" s="139">
        <v>2</v>
      </c>
      <c r="FD56" s="1" t="s">
        <v>52</v>
      </c>
      <c r="FE56" s="157">
        <v>9</v>
      </c>
      <c r="FF56" s="158" t="s">
        <v>299</v>
      </c>
      <c r="FG56" s="158" t="s">
        <v>284</v>
      </c>
      <c r="FH56" s="159">
        <v>43708</v>
      </c>
      <c r="FI56" s="188"/>
      <c r="FJ56" s="160">
        <v>581.08000000000004</v>
      </c>
      <c r="FK56" s="186">
        <f>0.01+0+0.02+0.05</f>
        <v>0.08</v>
      </c>
      <c r="FL56" s="186">
        <f>1593.93-346.79</f>
        <v>1247.1400000000001</v>
      </c>
      <c r="FM56" s="186"/>
      <c r="FN56" s="186"/>
      <c r="FO56" s="187">
        <f t="shared" si="11"/>
        <v>1828.3000000000002</v>
      </c>
      <c r="FP56" s="138">
        <f t="shared" si="75"/>
        <v>74.320000000000164</v>
      </c>
      <c r="FQ56" s="141">
        <f t="shared" si="76"/>
        <v>8.9184151926942672</v>
      </c>
      <c r="FR56" s="96">
        <f t="shared" si="77"/>
        <v>83.238415192694433</v>
      </c>
      <c r="FS56" s="104">
        <f t="shared" si="78"/>
        <v>83.238415192694433</v>
      </c>
      <c r="FT56" s="104">
        <v>0</v>
      </c>
      <c r="FU56" s="104">
        <f t="shared" si="79"/>
        <v>150.66153149877692</v>
      </c>
      <c r="FV56" s="104">
        <v>0</v>
      </c>
      <c r="FW56" s="143">
        <f t="shared" si="80"/>
        <v>150.66153149877692</v>
      </c>
      <c r="FX56" s="144">
        <f t="shared" si="81"/>
        <v>-106.27294991593766</v>
      </c>
      <c r="FY56" s="139">
        <v>2</v>
      </c>
      <c r="FZ56" s="1" t="s">
        <v>52</v>
      </c>
      <c r="GA56" s="1">
        <v>9</v>
      </c>
      <c r="GB56" s="1" t="s">
        <v>299</v>
      </c>
      <c r="GC56" s="1" t="s">
        <v>284</v>
      </c>
      <c r="GD56" s="89">
        <v>43735</v>
      </c>
      <c r="GE56" s="90">
        <v>100</v>
      </c>
      <c r="GF56" s="104">
        <v>604.88</v>
      </c>
      <c r="GG56" s="104">
        <v>0.08</v>
      </c>
      <c r="GH56" s="104">
        <v>1247.1400000000001</v>
      </c>
      <c r="GI56" s="104"/>
      <c r="GJ56" s="104"/>
      <c r="GK56" s="137">
        <v>1852.1000000000001</v>
      </c>
      <c r="GL56" s="138">
        <f t="shared" si="82"/>
        <v>23.799999999999955</v>
      </c>
      <c r="GM56" s="141">
        <f t="shared" si="83"/>
        <v>2.8559965517490893</v>
      </c>
      <c r="GN56" s="142">
        <f t="shared" si="84"/>
        <v>26.655996551749045</v>
      </c>
      <c r="GO56" s="104">
        <f t="shared" si="85"/>
        <v>26.655996551749045</v>
      </c>
      <c r="GP56" s="104">
        <f t="shared" si="86"/>
        <v>0</v>
      </c>
      <c r="GQ56" s="218">
        <f t="shared" si="87"/>
        <v>48.247353758665774</v>
      </c>
      <c r="GR56" s="218">
        <f t="shared" si="88"/>
        <v>0</v>
      </c>
      <c r="GS56" s="143">
        <f t="shared" si="89"/>
        <v>48.247353758665774</v>
      </c>
      <c r="GT56" s="103">
        <f t="shared" si="90"/>
        <v>1.9743703522866343</v>
      </c>
      <c r="GU56" s="203">
        <f t="shared" si="91"/>
        <v>50.221724110952408</v>
      </c>
      <c r="GV56" s="144">
        <f t="shared" si="92"/>
        <v>-156.05122580498525</v>
      </c>
      <c r="GW56" s="140">
        <v>2</v>
      </c>
      <c r="GX56" s="1" t="s">
        <v>355</v>
      </c>
      <c r="GY56" s="157">
        <v>9</v>
      </c>
      <c r="GZ56" s="158" t="s">
        <v>299</v>
      </c>
      <c r="HA56" s="158" t="s">
        <v>284</v>
      </c>
      <c r="HB56" s="159">
        <v>43771</v>
      </c>
      <c r="HC56" s="188"/>
      <c r="HD56" s="160">
        <v>609.27</v>
      </c>
      <c r="HE56" s="186">
        <f>0.01+0+0.02+0.05</f>
        <v>0.08</v>
      </c>
      <c r="HF56" s="186">
        <f>1593.93-346.79</f>
        <v>1247.1400000000001</v>
      </c>
      <c r="HG56" s="186"/>
      <c r="HH56" s="227"/>
      <c r="HI56" s="229">
        <f t="shared" si="12"/>
        <v>1856.4900000000002</v>
      </c>
      <c r="HJ56" s="138">
        <f t="shared" si="93"/>
        <v>4.3900000000001</v>
      </c>
      <c r="HK56" s="141">
        <f t="shared" si="94"/>
        <v>0.52679966409511236</v>
      </c>
      <c r="HL56" s="96">
        <f t="shared" si="95"/>
        <v>4.9167996640952127</v>
      </c>
      <c r="HM56" s="104">
        <f t="shared" si="96"/>
        <v>4.9167996640952127</v>
      </c>
      <c r="HN56" s="104">
        <f t="shared" si="97"/>
        <v>0</v>
      </c>
      <c r="HO56" s="218">
        <f t="shared" si="98"/>
        <v>8.8994073920123355</v>
      </c>
      <c r="HP56" s="218">
        <f t="shared" si="99"/>
        <v>0</v>
      </c>
      <c r="HQ56" s="143">
        <f t="shared" si="100"/>
        <v>8.8994073920123355</v>
      </c>
      <c r="HR56" s="104">
        <f t="shared" si="101"/>
        <v>0.48802381867319489</v>
      </c>
      <c r="HS56" s="203">
        <f t="shared" si="102"/>
        <v>9.3874312106855307</v>
      </c>
      <c r="HT56" s="234">
        <f t="shared" si="103"/>
        <v>-146.66379459429973</v>
      </c>
      <c r="HU56" s="139">
        <v>2</v>
      </c>
      <c r="HV56" s="1" t="s">
        <v>355</v>
      </c>
      <c r="HW56" s="1">
        <v>9</v>
      </c>
      <c r="HX56" s="1" t="s">
        <v>299</v>
      </c>
      <c r="HY56" s="1" t="s">
        <v>284</v>
      </c>
      <c r="HZ56" s="89">
        <v>43795</v>
      </c>
      <c r="IA56" s="90"/>
      <c r="IB56" s="104">
        <v>609.27</v>
      </c>
      <c r="IC56" s="186">
        <f>0.01+0+0.02+0.05</f>
        <v>0.08</v>
      </c>
      <c r="ID56" s="186">
        <f>1593.93-346.79</f>
        <v>1247.1400000000001</v>
      </c>
      <c r="IE56" s="186"/>
      <c r="IF56" s="186"/>
      <c r="IG56" s="229">
        <f t="shared" si="13"/>
        <v>1856.4900000000002</v>
      </c>
      <c r="IH56" s="138">
        <f t="shared" si="104"/>
        <v>0</v>
      </c>
      <c r="II56" s="141">
        <f t="shared" si="105"/>
        <v>0</v>
      </c>
      <c r="IJ56" s="142">
        <f t="shared" si="106"/>
        <v>0</v>
      </c>
      <c r="IK56" s="104">
        <f t="shared" si="107"/>
        <v>0</v>
      </c>
      <c r="IL56" s="104">
        <f t="shared" si="108"/>
        <v>0</v>
      </c>
      <c r="IM56" s="218">
        <f t="shared" si="109"/>
        <v>0</v>
      </c>
      <c r="IN56" s="218">
        <f t="shared" si="110"/>
        <v>0</v>
      </c>
      <c r="IO56" s="143">
        <f t="shared" si="111"/>
        <v>0</v>
      </c>
      <c r="IP56" s="104">
        <f t="shared" si="112"/>
        <v>0</v>
      </c>
      <c r="IQ56" s="203">
        <f t="shared" si="113"/>
        <v>0</v>
      </c>
      <c r="IR56" s="144">
        <f t="shared" si="114"/>
        <v>-146.66379459429973</v>
      </c>
      <c r="IS56" s="139">
        <v>2</v>
      </c>
      <c r="IT56" s="1" t="s">
        <v>355</v>
      </c>
      <c r="IU56" s="1">
        <v>9</v>
      </c>
      <c r="IV56" s="1" t="s">
        <v>299</v>
      </c>
      <c r="IW56" s="1" t="s">
        <v>284</v>
      </c>
      <c r="IX56" s="89">
        <v>43830</v>
      </c>
      <c r="IY56" s="153"/>
      <c r="IZ56" s="104">
        <v>609.27</v>
      </c>
      <c r="JA56" s="104">
        <v>0.08</v>
      </c>
      <c r="JB56" s="104">
        <v>1247.1400000000001</v>
      </c>
      <c r="JC56" s="104"/>
      <c r="JD56" s="104"/>
      <c r="JE56" s="137">
        <v>1856.4900000000002</v>
      </c>
      <c r="JF56" s="138">
        <f t="shared" si="115"/>
        <v>0</v>
      </c>
      <c r="JG56" s="141">
        <f t="shared" si="116"/>
        <v>0</v>
      </c>
      <c r="JH56" s="96">
        <f t="shared" si="117"/>
        <v>0</v>
      </c>
      <c r="JI56" s="104">
        <f t="shared" si="118"/>
        <v>0</v>
      </c>
      <c r="JJ56" s="104">
        <f t="shared" si="119"/>
        <v>0</v>
      </c>
      <c r="JK56" s="218">
        <f t="shared" si="120"/>
        <v>0</v>
      </c>
      <c r="JL56" s="251">
        <f t="shared" si="121"/>
        <v>0</v>
      </c>
      <c r="JM56" s="259">
        <f t="shared" si="122"/>
        <v>0</v>
      </c>
      <c r="JN56" s="218"/>
      <c r="JO56" s="260"/>
      <c r="JP56" s="255">
        <f t="shared" si="123"/>
        <v>0</v>
      </c>
      <c r="JQ56" s="203">
        <f t="shared" si="14"/>
        <v>0</v>
      </c>
      <c r="JR56" s="144">
        <f t="shared" si="15"/>
        <v>-146.66379459429973</v>
      </c>
      <c r="JS56" s="139">
        <v>2</v>
      </c>
      <c r="JT56" s="1" t="s">
        <v>355</v>
      </c>
    </row>
    <row r="57" spans="1:280" ht="20.100000000000001" customHeight="1" x14ac:dyDescent="0.25">
      <c r="A57" s="29">
        <v>10</v>
      </c>
      <c r="B57" s="29" t="s">
        <v>65</v>
      </c>
      <c r="C57" s="50">
        <v>1191.3800000000001</v>
      </c>
      <c r="D57" s="43">
        <v>-294.90851334154826</v>
      </c>
      <c r="E57" s="29" t="s">
        <v>21</v>
      </c>
      <c r="F57" s="51">
        <v>43496</v>
      </c>
      <c r="G57" s="49"/>
      <c r="H57" s="33"/>
      <c r="I57" s="33"/>
      <c r="J57" s="33"/>
      <c r="K57" s="33"/>
      <c r="L57" s="37">
        <v>1193.28</v>
      </c>
      <c r="M57" s="30">
        <f t="shared" si="8"/>
        <v>1.8999999999998636</v>
      </c>
      <c r="N57" s="31">
        <f t="shared" si="16"/>
        <v>0.20586641417865903</v>
      </c>
      <c r="O57" s="32">
        <f t="shared" si="17"/>
        <v>2.1058664141785224</v>
      </c>
      <c r="P57" s="33">
        <f t="shared" si="18"/>
        <v>2.1058664141785224</v>
      </c>
      <c r="Q57" s="33">
        <f t="shared" si="19"/>
        <v>0</v>
      </c>
      <c r="R57" s="33">
        <f t="shared" si="20"/>
        <v>3.6642075606706288</v>
      </c>
      <c r="S57" s="33">
        <f t="shared" si="21"/>
        <v>0</v>
      </c>
      <c r="T57" s="56">
        <f t="shared" si="22"/>
        <v>3.6642075606706288</v>
      </c>
      <c r="U57" s="59">
        <f t="shared" si="9"/>
        <v>-291.24430578087765</v>
      </c>
      <c r="V57" s="34">
        <v>1</v>
      </c>
      <c r="W57" s="29" t="s">
        <v>52</v>
      </c>
      <c r="X57" s="1">
        <v>10</v>
      </c>
      <c r="Y57" s="1" t="s">
        <v>65</v>
      </c>
      <c r="Z57" s="1" t="s">
        <v>21</v>
      </c>
      <c r="AA57" s="89">
        <v>43521</v>
      </c>
      <c r="AB57" s="90"/>
      <c r="AC57" s="1">
        <v>1196.57</v>
      </c>
      <c r="AD57" s="1"/>
      <c r="AE57" s="1"/>
      <c r="AF57" s="1"/>
      <c r="AG57" s="1"/>
      <c r="AH57" s="98">
        <f t="shared" si="23"/>
        <v>1196.57</v>
      </c>
      <c r="AI57" s="30">
        <f t="shared" si="24"/>
        <v>3.2899999999999636</v>
      </c>
      <c r="AJ57" s="31">
        <f t="shared" si="25"/>
        <v>1.0962435798088008</v>
      </c>
      <c r="AK57" s="32">
        <f t="shared" si="26"/>
        <v>4.3862435798087649</v>
      </c>
      <c r="AL57" s="33">
        <f t="shared" si="27"/>
        <v>4.3862435798087649</v>
      </c>
      <c r="AM57" s="33">
        <f t="shared" si="28"/>
        <v>0</v>
      </c>
      <c r="AN57" s="33">
        <f t="shared" si="29"/>
        <v>7.7197887004634262</v>
      </c>
      <c r="AO57" s="33">
        <f t="shared" si="30"/>
        <v>0</v>
      </c>
      <c r="AP57" s="56">
        <f t="shared" si="31"/>
        <v>7.7197887004634262</v>
      </c>
      <c r="AQ57" s="118">
        <f t="shared" si="32"/>
        <v>4.2117328283570732E-2</v>
      </c>
      <c r="AR57" s="120">
        <f t="shared" si="33"/>
        <v>0</v>
      </c>
      <c r="AS57" s="125">
        <f t="shared" si="34"/>
        <v>7.7619060287469974</v>
      </c>
      <c r="AT57" s="122">
        <f t="shared" si="35"/>
        <v>-283.48239975213068</v>
      </c>
      <c r="AU57" s="34">
        <v>1</v>
      </c>
      <c r="AV57" s="29" t="s">
        <v>52</v>
      </c>
      <c r="AW57" s="1">
        <v>10</v>
      </c>
      <c r="AX57" s="1" t="s">
        <v>65</v>
      </c>
      <c r="AY57" s="1" t="s">
        <v>21</v>
      </c>
      <c r="AZ57" s="89">
        <v>43555</v>
      </c>
      <c r="BA57" s="90"/>
      <c r="BB57" s="1">
        <v>1204.75</v>
      </c>
      <c r="BC57" s="1"/>
      <c r="BD57" s="1"/>
      <c r="BE57" s="1"/>
      <c r="BF57" s="1"/>
      <c r="BG57" s="98">
        <f t="shared" si="36"/>
        <v>1204.75</v>
      </c>
      <c r="BH57" s="30">
        <f t="shared" si="37"/>
        <v>8.1800000000000637</v>
      </c>
      <c r="BI57" s="31">
        <f t="shared" si="38"/>
        <v>-3.6845526361023087</v>
      </c>
      <c r="BJ57" s="32">
        <f t="shared" si="39"/>
        <v>4.495447363897755</v>
      </c>
      <c r="BK57" s="33">
        <f t="shared" si="40"/>
        <v>4.495447363897755</v>
      </c>
      <c r="BL57" s="33">
        <f t="shared" si="41"/>
        <v>0</v>
      </c>
      <c r="BM57" s="33">
        <f t="shared" si="42"/>
        <v>7.9119873604600492</v>
      </c>
      <c r="BN57" s="33">
        <f t="shared" si="43"/>
        <v>0</v>
      </c>
      <c r="BO57" s="56">
        <f t="shared" si="44"/>
        <v>7.9119873604600492</v>
      </c>
      <c r="BP57" s="122">
        <f t="shared" si="45"/>
        <v>-275.57041239167063</v>
      </c>
      <c r="BQ57" s="34">
        <v>1</v>
      </c>
      <c r="BR57" s="29" t="s">
        <v>52</v>
      </c>
      <c r="BS57" s="1">
        <v>10</v>
      </c>
      <c r="BT57" s="1" t="s">
        <v>65</v>
      </c>
      <c r="BU57" s="1" t="s">
        <v>21</v>
      </c>
      <c r="BV57" s="89">
        <v>43585</v>
      </c>
      <c r="BW57" s="90"/>
      <c r="BX57" s="104">
        <v>1218.9100000000001</v>
      </c>
      <c r="BY57" s="104"/>
      <c r="BZ57" s="104"/>
      <c r="CA57" s="104"/>
      <c r="CB57" s="104"/>
      <c r="CC57" s="137">
        <v>1218.9100000000001</v>
      </c>
      <c r="CD57" s="138">
        <f t="shared" si="46"/>
        <v>14.160000000000082</v>
      </c>
      <c r="CE57" s="141">
        <f t="shared" si="47"/>
        <v>1.699205065827186</v>
      </c>
      <c r="CF57" s="142">
        <f t="shared" si="48"/>
        <v>15.859205065827268</v>
      </c>
      <c r="CG57" s="104">
        <f t="shared" si="49"/>
        <v>15.859205065827268</v>
      </c>
      <c r="CH57" s="104">
        <v>0</v>
      </c>
      <c r="CI57" s="104">
        <f t="shared" si="50"/>
        <v>28.22938501717254</v>
      </c>
      <c r="CJ57" s="104">
        <v>0</v>
      </c>
      <c r="CK57" s="143">
        <f t="shared" si="51"/>
        <v>28.22938501717254</v>
      </c>
      <c r="CL57" s="144">
        <f t="shared" si="52"/>
        <v>-247.34102737449808</v>
      </c>
      <c r="CM57" s="139">
        <v>1</v>
      </c>
      <c r="CN57" s="1" t="s">
        <v>52</v>
      </c>
      <c r="CO57" s="1">
        <v>10</v>
      </c>
      <c r="CP57" s="1" t="s">
        <v>65</v>
      </c>
      <c r="CQ57" s="1" t="s">
        <v>21</v>
      </c>
      <c r="CR57" s="89">
        <v>43616</v>
      </c>
      <c r="CS57" s="153"/>
      <c r="CT57" s="104">
        <v>1257.53</v>
      </c>
      <c r="CU57" s="104"/>
      <c r="CV57" s="104"/>
      <c r="CW57" s="104"/>
      <c r="CX57" s="104"/>
      <c r="CY57" s="137">
        <v>1257.53</v>
      </c>
      <c r="CZ57" s="104"/>
      <c r="DA57" s="138">
        <f t="shared" si="53"/>
        <v>38.619999999999891</v>
      </c>
      <c r="DB57" s="141">
        <f t="shared" si="54"/>
        <v>4.6344106949994783</v>
      </c>
      <c r="DC57" s="142">
        <f t="shared" si="55"/>
        <v>43.254410694999372</v>
      </c>
      <c r="DD57" s="104">
        <f t="shared" si="56"/>
        <v>43.254410694999372</v>
      </c>
      <c r="DE57" s="104">
        <v>0</v>
      </c>
      <c r="DF57" s="104">
        <f t="shared" si="57"/>
        <v>76.127762823198893</v>
      </c>
      <c r="DG57" s="104">
        <v>0</v>
      </c>
      <c r="DH57" s="104">
        <f t="shared" si="58"/>
        <v>-0.31718410131654567</v>
      </c>
      <c r="DI57" s="143">
        <f t="shared" si="59"/>
        <v>75.810578721882351</v>
      </c>
      <c r="DJ57" s="144">
        <f t="shared" si="60"/>
        <v>-171.53044865261575</v>
      </c>
      <c r="DK57" s="139">
        <v>1</v>
      </c>
      <c r="DL57" s="1" t="s">
        <v>52</v>
      </c>
      <c r="DM57" s="157">
        <v>10</v>
      </c>
      <c r="DN57" s="158" t="s">
        <v>65</v>
      </c>
      <c r="DO57" s="158" t="s">
        <v>21</v>
      </c>
      <c r="DP57" s="171"/>
      <c r="DQ57" s="159">
        <v>43646</v>
      </c>
      <c r="DR57" s="160">
        <v>1326.79</v>
      </c>
      <c r="DS57" s="161"/>
      <c r="DT57" s="161"/>
      <c r="DU57" s="161"/>
      <c r="DV57" s="162"/>
      <c r="DW57" s="163">
        <f t="shared" si="10"/>
        <v>1326.79</v>
      </c>
      <c r="DX57" s="138">
        <f t="shared" si="61"/>
        <v>69.259999999999991</v>
      </c>
      <c r="DY57" s="141">
        <f t="shared" si="62"/>
        <v>8.3112181200591948</v>
      </c>
      <c r="DZ57" s="142">
        <f t="shared" si="63"/>
        <v>77.571218120059186</v>
      </c>
      <c r="EA57" s="104">
        <f t="shared" si="64"/>
        <v>77.571218120059186</v>
      </c>
      <c r="EB57" s="104">
        <v>0</v>
      </c>
      <c r="EC57" s="104">
        <f t="shared" si="65"/>
        <v>136.52534389130417</v>
      </c>
      <c r="ED57" s="104">
        <v>0</v>
      </c>
      <c r="EE57" s="143">
        <f t="shared" si="66"/>
        <v>136.52534389130417</v>
      </c>
      <c r="EF57" s="144">
        <f t="shared" si="67"/>
        <v>-35.005104761311571</v>
      </c>
      <c r="EG57" s="139">
        <v>1</v>
      </c>
      <c r="EH57" s="1" t="s">
        <v>52</v>
      </c>
      <c r="EI57" s="1">
        <v>10</v>
      </c>
      <c r="EJ57" s="1" t="s">
        <v>65</v>
      </c>
      <c r="EK57" s="1" t="s">
        <v>21</v>
      </c>
      <c r="EL57" s="89">
        <v>43677</v>
      </c>
      <c r="EM57" s="90">
        <v>500</v>
      </c>
      <c r="EN57" s="104">
        <v>1427.32</v>
      </c>
      <c r="EO57" s="104"/>
      <c r="EP57" s="104"/>
      <c r="EQ57" s="104"/>
      <c r="ER57" s="104"/>
      <c r="ES57" s="137">
        <v>1427.32</v>
      </c>
      <c r="ET57" s="138">
        <f t="shared" si="68"/>
        <v>100.52999999999997</v>
      </c>
      <c r="EU57" s="141">
        <f t="shared" si="69"/>
        <v>12.063618267656985</v>
      </c>
      <c r="EV57" s="96">
        <f t="shared" si="70"/>
        <v>112.59361826765695</v>
      </c>
      <c r="EW57" s="104">
        <f t="shared" si="71"/>
        <v>112.59361826765695</v>
      </c>
      <c r="EX57" s="104">
        <v>0</v>
      </c>
      <c r="EY57" s="104">
        <f t="shared" si="72"/>
        <v>203.79444906445909</v>
      </c>
      <c r="EZ57" s="104">
        <v>0</v>
      </c>
      <c r="FA57" s="143">
        <f t="shared" si="73"/>
        <v>203.79444906445909</v>
      </c>
      <c r="FB57" s="144">
        <f t="shared" si="74"/>
        <v>-331.21065569685254</v>
      </c>
      <c r="FC57" s="139">
        <v>1</v>
      </c>
      <c r="FD57" s="1" t="s">
        <v>52</v>
      </c>
      <c r="FE57" s="157">
        <v>10</v>
      </c>
      <c r="FF57" s="158" t="s">
        <v>65</v>
      </c>
      <c r="FG57" s="158" t="s">
        <v>21</v>
      </c>
      <c r="FH57" s="159">
        <v>43708</v>
      </c>
      <c r="FI57" s="188"/>
      <c r="FJ57" s="160">
        <v>1529.95</v>
      </c>
      <c r="FK57" s="186"/>
      <c r="FL57" s="186"/>
      <c r="FM57" s="186"/>
      <c r="FN57" s="186"/>
      <c r="FO57" s="187">
        <f t="shared" si="11"/>
        <v>1529.95</v>
      </c>
      <c r="FP57" s="138">
        <f t="shared" si="75"/>
        <v>102.63000000000011</v>
      </c>
      <c r="FQ57" s="141">
        <f t="shared" si="76"/>
        <v>12.315620979900588</v>
      </c>
      <c r="FR57" s="96">
        <f t="shared" si="77"/>
        <v>114.9456209799007</v>
      </c>
      <c r="FS57" s="104">
        <f t="shared" si="78"/>
        <v>114.9456209799007</v>
      </c>
      <c r="FT57" s="104">
        <v>0</v>
      </c>
      <c r="FU57" s="104">
        <f t="shared" si="79"/>
        <v>208.05157397362026</v>
      </c>
      <c r="FV57" s="104">
        <v>0</v>
      </c>
      <c r="FW57" s="143">
        <f t="shared" si="80"/>
        <v>208.05157397362026</v>
      </c>
      <c r="FX57" s="144">
        <f t="shared" si="81"/>
        <v>-123.15908172323228</v>
      </c>
      <c r="FY57" s="139">
        <v>1</v>
      </c>
      <c r="FZ57" s="1" t="s">
        <v>52</v>
      </c>
      <c r="GA57" s="1">
        <v>10</v>
      </c>
      <c r="GB57" s="1" t="s">
        <v>65</v>
      </c>
      <c r="GC57" s="1" t="s">
        <v>21</v>
      </c>
      <c r="GD57" s="89">
        <v>43735</v>
      </c>
      <c r="GE57" s="90"/>
      <c r="GF57" s="104">
        <v>1586.9</v>
      </c>
      <c r="GG57" s="104"/>
      <c r="GH57" s="104"/>
      <c r="GI57" s="104"/>
      <c r="GJ57" s="104"/>
      <c r="GK57" s="137">
        <v>1586.9</v>
      </c>
      <c r="GL57" s="138">
        <f t="shared" si="82"/>
        <v>56.950000000000045</v>
      </c>
      <c r="GM57" s="141">
        <f t="shared" si="83"/>
        <v>6.8339917488281969</v>
      </c>
      <c r="GN57" s="142">
        <f t="shared" si="84"/>
        <v>63.783991748828242</v>
      </c>
      <c r="GO57" s="104">
        <f t="shared" si="85"/>
        <v>63.783991748828242</v>
      </c>
      <c r="GP57" s="104">
        <f t="shared" si="86"/>
        <v>0</v>
      </c>
      <c r="GQ57" s="218">
        <f t="shared" si="87"/>
        <v>115.44902506537912</v>
      </c>
      <c r="GR57" s="218">
        <f t="shared" si="88"/>
        <v>0</v>
      </c>
      <c r="GS57" s="143">
        <f t="shared" si="89"/>
        <v>115.44902506537912</v>
      </c>
      <c r="GT57" s="103">
        <f t="shared" si="90"/>
        <v>4.7243862001144583</v>
      </c>
      <c r="GU57" s="203">
        <f t="shared" si="91"/>
        <v>120.17341126549357</v>
      </c>
      <c r="GV57" s="144">
        <f t="shared" si="92"/>
        <v>-2.9856704577387063</v>
      </c>
      <c r="GW57" s="140">
        <v>1</v>
      </c>
      <c r="GX57" s="1" t="s">
        <v>355</v>
      </c>
      <c r="GY57" s="157">
        <v>10</v>
      </c>
      <c r="GZ57" s="158" t="s">
        <v>65</v>
      </c>
      <c r="HA57" s="158" t="s">
        <v>21</v>
      </c>
      <c r="HB57" s="159">
        <v>43771</v>
      </c>
      <c r="HC57" s="188"/>
      <c r="HD57" s="160">
        <v>1815</v>
      </c>
      <c r="HE57" s="186"/>
      <c r="HF57" s="186"/>
      <c r="HG57" s="186"/>
      <c r="HH57" s="227"/>
      <c r="HI57" s="229">
        <f t="shared" si="12"/>
        <v>1815</v>
      </c>
      <c r="HJ57" s="138">
        <f t="shared" si="93"/>
        <v>228.09999999999991</v>
      </c>
      <c r="HK57" s="141">
        <f t="shared" si="94"/>
        <v>27.371982546718073</v>
      </c>
      <c r="HL57" s="96">
        <f t="shared" si="95"/>
        <v>255.47198254671798</v>
      </c>
      <c r="HM57" s="104">
        <f t="shared" si="96"/>
        <v>110</v>
      </c>
      <c r="HN57" s="104">
        <f t="shared" si="97"/>
        <v>145.47198254671798</v>
      </c>
      <c r="HO57" s="218">
        <f t="shared" si="98"/>
        <v>199.1</v>
      </c>
      <c r="HP57" s="218">
        <f t="shared" si="99"/>
        <v>339.7371054738656</v>
      </c>
      <c r="HQ57" s="143">
        <f t="shared" si="100"/>
        <v>538.83710547386556</v>
      </c>
      <c r="HR57" s="104">
        <f t="shared" si="101"/>
        <v>29.548635125097377</v>
      </c>
      <c r="HS57" s="203">
        <f t="shared" si="102"/>
        <v>568.38574059896291</v>
      </c>
      <c r="HT57" s="234">
        <f t="shared" si="103"/>
        <v>565.40007014122421</v>
      </c>
      <c r="HU57" s="139">
        <v>1</v>
      </c>
      <c r="HV57" s="1" t="s">
        <v>355</v>
      </c>
      <c r="HW57" s="1">
        <v>10</v>
      </c>
      <c r="HX57" s="1" t="s">
        <v>65</v>
      </c>
      <c r="HY57" s="1" t="s">
        <v>21</v>
      </c>
      <c r="HZ57" s="89">
        <v>43799</v>
      </c>
      <c r="IA57" s="90"/>
      <c r="IB57" s="104">
        <v>2065.4900000000002</v>
      </c>
      <c r="IC57" s="186"/>
      <c r="ID57" s="186"/>
      <c r="IE57" s="186"/>
      <c r="IF57" s="186"/>
      <c r="IG57" s="229">
        <f t="shared" si="13"/>
        <v>2065.4900000000002</v>
      </c>
      <c r="IH57" s="138">
        <f t="shared" si="104"/>
        <v>250.49000000000024</v>
      </c>
      <c r="II57" s="141">
        <f t="shared" si="105"/>
        <v>30.058832132037391</v>
      </c>
      <c r="IJ57" s="142">
        <f t="shared" si="106"/>
        <v>280.5488321320376</v>
      </c>
      <c r="IK57" s="104">
        <f t="shared" si="107"/>
        <v>110</v>
      </c>
      <c r="IL57" s="104">
        <f t="shared" si="108"/>
        <v>170.5488321320376</v>
      </c>
      <c r="IM57" s="218">
        <f t="shared" si="109"/>
        <v>199.1</v>
      </c>
      <c r="IN57" s="218">
        <f t="shared" si="110"/>
        <v>369.29778694338978</v>
      </c>
      <c r="IO57" s="143">
        <f t="shared" si="111"/>
        <v>568.39778694338975</v>
      </c>
      <c r="IP57" s="104">
        <f t="shared" si="112"/>
        <v>39.628115796221941</v>
      </c>
      <c r="IQ57" s="203">
        <f t="shared" si="113"/>
        <v>608.02590273961164</v>
      </c>
      <c r="IR57" s="144">
        <f t="shared" si="114"/>
        <v>1173.4259728808358</v>
      </c>
      <c r="IS57" s="139">
        <v>1</v>
      </c>
      <c r="IT57" s="1" t="s">
        <v>355</v>
      </c>
      <c r="IU57" s="1">
        <v>10</v>
      </c>
      <c r="IV57" s="1" t="s">
        <v>65</v>
      </c>
      <c r="IW57" s="1" t="s">
        <v>21</v>
      </c>
      <c r="IX57" s="89">
        <v>43830</v>
      </c>
      <c r="IY57" s="153"/>
      <c r="IZ57" s="104">
        <v>2161.1</v>
      </c>
      <c r="JA57" s="104"/>
      <c r="JB57" s="104"/>
      <c r="JC57" s="104"/>
      <c r="JD57" s="104"/>
      <c r="JE57" s="137">
        <v>2161.1</v>
      </c>
      <c r="JF57" s="138">
        <f t="shared" si="115"/>
        <v>95.609999999999673</v>
      </c>
      <c r="JG57" s="141">
        <f t="shared" si="116"/>
        <v>11.473191799664113</v>
      </c>
      <c r="JH57" s="96">
        <f t="shared" si="117"/>
        <v>107.08319179966378</v>
      </c>
      <c r="JI57" s="104">
        <f t="shared" si="118"/>
        <v>107.08319179966378</v>
      </c>
      <c r="JJ57" s="104">
        <f t="shared" si="119"/>
        <v>0</v>
      </c>
      <c r="JK57" s="218">
        <f t="shared" si="120"/>
        <v>193.82057715739145</v>
      </c>
      <c r="JL57" s="251">
        <f t="shared" si="121"/>
        <v>0</v>
      </c>
      <c r="JM57" s="259">
        <f t="shared" si="122"/>
        <v>193.82057715739145</v>
      </c>
      <c r="JN57" s="218"/>
      <c r="JO57" s="260"/>
      <c r="JP57" s="255">
        <f t="shared" si="123"/>
        <v>9.7394273404613276</v>
      </c>
      <c r="JQ57" s="203">
        <f t="shared" si="14"/>
        <v>203.56000449785279</v>
      </c>
      <c r="JR57" s="144">
        <f t="shared" si="15"/>
        <v>1376.9859773786886</v>
      </c>
      <c r="JS57" s="139">
        <v>1</v>
      </c>
      <c r="JT57" s="1" t="s">
        <v>355</v>
      </c>
    </row>
    <row r="58" spans="1:280" ht="20.100000000000001" customHeight="1" x14ac:dyDescent="0.25">
      <c r="A58" s="29">
        <v>11</v>
      </c>
      <c r="B58" s="29" t="s">
        <v>66</v>
      </c>
      <c r="C58" s="50">
        <v>22718.85</v>
      </c>
      <c r="D58" s="43">
        <v>3225.909460032517</v>
      </c>
      <c r="E58" s="29" t="s">
        <v>22</v>
      </c>
      <c r="F58" s="51">
        <v>43496</v>
      </c>
      <c r="G58" s="49"/>
      <c r="H58" s="33"/>
      <c r="I58" s="33"/>
      <c r="J58" s="33"/>
      <c r="K58" s="33"/>
      <c r="L58" s="37">
        <v>23398.46</v>
      </c>
      <c r="M58" s="30">
        <f t="shared" si="8"/>
        <v>679.61000000000058</v>
      </c>
      <c r="N58" s="31">
        <f t="shared" si="16"/>
        <v>73.6362493368256</v>
      </c>
      <c r="O58" s="32">
        <f t="shared" si="17"/>
        <v>753.24624933682617</v>
      </c>
      <c r="P58" s="33">
        <f t="shared" si="18"/>
        <v>110</v>
      </c>
      <c r="Q58" s="33">
        <f t="shared" si="19"/>
        <v>643.24624933682617</v>
      </c>
      <c r="R58" s="33">
        <f t="shared" si="20"/>
        <v>191.4</v>
      </c>
      <c r="S58" s="33">
        <f t="shared" si="21"/>
        <v>1399.5950168107897</v>
      </c>
      <c r="T58" s="56">
        <f t="shared" si="22"/>
        <v>1590.9950168107898</v>
      </c>
      <c r="U58" s="59">
        <f t="shared" si="9"/>
        <v>4816.9044768433068</v>
      </c>
      <c r="V58" s="34">
        <v>1</v>
      </c>
      <c r="W58" s="29" t="s">
        <v>52</v>
      </c>
      <c r="X58" s="1">
        <v>11</v>
      </c>
      <c r="Y58" s="1" t="s">
        <v>66</v>
      </c>
      <c r="Z58" s="1" t="s">
        <v>22</v>
      </c>
      <c r="AA58" s="89">
        <v>43521</v>
      </c>
      <c r="AB58" s="90"/>
      <c r="AC58" s="1">
        <v>24130.39</v>
      </c>
      <c r="AD58" s="1"/>
      <c r="AE58" s="1"/>
      <c r="AF58" s="1"/>
      <c r="AG58" s="1"/>
      <c r="AH58" s="98">
        <f t="shared" si="23"/>
        <v>24130.39</v>
      </c>
      <c r="AI58" s="30">
        <f t="shared" si="24"/>
        <v>731.93000000000029</v>
      </c>
      <c r="AJ58" s="31">
        <f t="shared" si="25"/>
        <v>243.88254205758807</v>
      </c>
      <c r="AK58" s="32">
        <f t="shared" si="26"/>
        <v>975.81254205758842</v>
      </c>
      <c r="AL58" s="33">
        <f t="shared" si="27"/>
        <v>110</v>
      </c>
      <c r="AM58" s="33">
        <f t="shared" si="28"/>
        <v>865.81254205758842</v>
      </c>
      <c r="AN58" s="33">
        <f t="shared" si="29"/>
        <v>193.6</v>
      </c>
      <c r="AO58" s="33">
        <f t="shared" si="30"/>
        <v>1912.2300334674721</v>
      </c>
      <c r="AP58" s="56">
        <f t="shared" si="31"/>
        <v>2105.8300334674723</v>
      </c>
      <c r="AQ58" s="118">
        <f t="shared" si="32"/>
        <v>2.1999999999999886</v>
      </c>
      <c r="AR58" s="120">
        <f t="shared" si="33"/>
        <v>21.030358276970446</v>
      </c>
      <c r="AS58" s="125">
        <f t="shared" si="34"/>
        <v>2129.0603917444423</v>
      </c>
      <c r="AT58" s="122">
        <f t="shared" si="35"/>
        <v>6945.9648685877492</v>
      </c>
      <c r="AU58" s="34">
        <v>1</v>
      </c>
      <c r="AV58" s="29" t="s">
        <v>52</v>
      </c>
      <c r="AW58" s="1">
        <v>11</v>
      </c>
      <c r="AX58" s="1" t="s">
        <v>66</v>
      </c>
      <c r="AY58" s="1" t="s">
        <v>22</v>
      </c>
      <c r="AZ58" s="89">
        <v>43555</v>
      </c>
      <c r="BA58" s="90">
        <v>7000</v>
      </c>
      <c r="BB58" s="1">
        <v>24839.91</v>
      </c>
      <c r="BC58" s="1"/>
      <c r="BD58" s="1"/>
      <c r="BE58" s="1"/>
      <c r="BF58" s="1"/>
      <c r="BG58" s="98">
        <f t="shared" si="36"/>
        <v>24839.91</v>
      </c>
      <c r="BH58" s="30">
        <f t="shared" si="37"/>
        <v>709.52000000000044</v>
      </c>
      <c r="BI58" s="31">
        <f t="shared" si="38"/>
        <v>-319.59214992265174</v>
      </c>
      <c r="BJ58" s="32">
        <f t="shared" si="39"/>
        <v>389.92785007734869</v>
      </c>
      <c r="BK58" s="33">
        <f t="shared" si="40"/>
        <v>389.92785007734869</v>
      </c>
      <c r="BL58" s="33">
        <f t="shared" si="41"/>
        <v>0</v>
      </c>
      <c r="BM58" s="33">
        <f t="shared" si="42"/>
        <v>686.27301613613372</v>
      </c>
      <c r="BN58" s="33">
        <f t="shared" si="43"/>
        <v>0</v>
      </c>
      <c r="BO58" s="56">
        <f t="shared" si="44"/>
        <v>686.27301613613372</v>
      </c>
      <c r="BP58" s="122">
        <f t="shared" si="45"/>
        <v>632.23788472388287</v>
      </c>
      <c r="BQ58" s="34">
        <v>1</v>
      </c>
      <c r="BR58" s="29" t="s">
        <v>52</v>
      </c>
      <c r="BS58" s="1">
        <v>11</v>
      </c>
      <c r="BT58" s="1" t="s">
        <v>66</v>
      </c>
      <c r="BU58" s="1" t="s">
        <v>22</v>
      </c>
      <c r="BV58" s="89">
        <v>43585</v>
      </c>
      <c r="BW58" s="90"/>
      <c r="BX58" s="104">
        <v>25418.78</v>
      </c>
      <c r="BY58" s="104"/>
      <c r="BZ58" s="104"/>
      <c r="CA58" s="104"/>
      <c r="CB58" s="104"/>
      <c r="CC58" s="137">
        <v>25418.78</v>
      </c>
      <c r="CD58" s="138">
        <f t="shared" si="46"/>
        <v>578.86999999999898</v>
      </c>
      <c r="CE58" s="141">
        <f t="shared" si="47"/>
        <v>69.464607094306203</v>
      </c>
      <c r="CF58" s="142">
        <f t="shared" si="48"/>
        <v>648.33460709430517</v>
      </c>
      <c r="CG58" s="104">
        <f t="shared" si="49"/>
        <v>648.33460709430517</v>
      </c>
      <c r="CH58" s="104">
        <v>0</v>
      </c>
      <c r="CI58" s="104">
        <f t="shared" si="50"/>
        <v>1154.0356006278632</v>
      </c>
      <c r="CJ58" s="104">
        <v>0</v>
      </c>
      <c r="CK58" s="143">
        <f t="shared" si="51"/>
        <v>1154.0356006278632</v>
      </c>
      <c r="CL58" s="144">
        <f t="shared" si="52"/>
        <v>1786.2734853517461</v>
      </c>
      <c r="CM58" s="139">
        <v>1</v>
      </c>
      <c r="CN58" s="1" t="s">
        <v>52</v>
      </c>
      <c r="CO58" s="1">
        <v>11</v>
      </c>
      <c r="CP58" s="1" t="s">
        <v>66</v>
      </c>
      <c r="CQ58" s="1" t="s">
        <v>22</v>
      </c>
      <c r="CR58" s="89">
        <v>43616</v>
      </c>
      <c r="CS58" s="153">
        <v>2800</v>
      </c>
      <c r="CT58" s="104">
        <v>25965.19</v>
      </c>
      <c r="CU58" s="104"/>
      <c r="CV58" s="104"/>
      <c r="CW58" s="104"/>
      <c r="CX58" s="104"/>
      <c r="CY58" s="137">
        <v>25965.19</v>
      </c>
      <c r="CZ58" s="104"/>
      <c r="DA58" s="138">
        <f t="shared" si="53"/>
        <v>546.40999999999985</v>
      </c>
      <c r="DB58" s="141">
        <f t="shared" si="54"/>
        <v>65.569351316796258</v>
      </c>
      <c r="DC58" s="142">
        <f t="shared" si="55"/>
        <v>611.97935131679606</v>
      </c>
      <c r="DD58" s="104">
        <f t="shared" si="56"/>
        <v>611.97935131679606</v>
      </c>
      <c r="DE58" s="104">
        <v>0</v>
      </c>
      <c r="DF58" s="104">
        <f t="shared" si="57"/>
        <v>1077.083658317561</v>
      </c>
      <c r="DG58" s="104">
        <v>0</v>
      </c>
      <c r="DH58" s="104">
        <f t="shared" si="58"/>
        <v>-12.966692141886115</v>
      </c>
      <c r="DI58" s="143">
        <f t="shared" si="59"/>
        <v>1064.1169661756749</v>
      </c>
      <c r="DJ58" s="144">
        <f t="shared" si="60"/>
        <v>50.390451527420964</v>
      </c>
      <c r="DK58" s="139">
        <v>1</v>
      </c>
      <c r="DL58" s="1" t="s">
        <v>52</v>
      </c>
      <c r="DM58" s="157">
        <v>11</v>
      </c>
      <c r="DN58" s="158" t="s">
        <v>66</v>
      </c>
      <c r="DO58" s="158" t="s">
        <v>22</v>
      </c>
      <c r="DP58" s="171"/>
      <c r="DQ58" s="159">
        <v>43646</v>
      </c>
      <c r="DR58" s="160">
        <v>26498.560000000001</v>
      </c>
      <c r="DS58" s="161"/>
      <c r="DT58" s="161"/>
      <c r="DU58" s="161"/>
      <c r="DV58" s="162"/>
      <c r="DW58" s="163">
        <f t="shared" si="10"/>
        <v>26498.560000000001</v>
      </c>
      <c r="DX58" s="138">
        <f t="shared" si="61"/>
        <v>533.37000000000262</v>
      </c>
      <c r="DY58" s="141">
        <f t="shared" si="62"/>
        <v>64.004539542246533</v>
      </c>
      <c r="DZ58" s="142">
        <f t="shared" si="63"/>
        <v>597.37453954224918</v>
      </c>
      <c r="EA58" s="104">
        <f t="shared" si="64"/>
        <v>597.37453954224918</v>
      </c>
      <c r="EB58" s="104">
        <v>0</v>
      </c>
      <c r="EC58" s="104">
        <f t="shared" si="65"/>
        <v>1051.3791895943586</v>
      </c>
      <c r="ED58" s="104">
        <v>0</v>
      </c>
      <c r="EE58" s="143">
        <f t="shared" si="66"/>
        <v>1051.3791895943586</v>
      </c>
      <c r="EF58" s="144">
        <f t="shared" si="67"/>
        <v>1101.7696411217796</v>
      </c>
      <c r="EG58" s="139">
        <v>1</v>
      </c>
      <c r="EH58" s="1" t="s">
        <v>52</v>
      </c>
      <c r="EI58" s="1">
        <v>11</v>
      </c>
      <c r="EJ58" s="1" t="s">
        <v>66</v>
      </c>
      <c r="EK58" s="1" t="s">
        <v>22</v>
      </c>
      <c r="EL58" s="89">
        <v>43677</v>
      </c>
      <c r="EM58" s="90"/>
      <c r="EN58" s="104">
        <v>26997.31</v>
      </c>
      <c r="EO58" s="104"/>
      <c r="EP58" s="104"/>
      <c r="EQ58" s="104"/>
      <c r="ER58" s="104"/>
      <c r="ES58" s="137">
        <v>26997.31</v>
      </c>
      <c r="ET58" s="138">
        <f t="shared" si="68"/>
        <v>498.75</v>
      </c>
      <c r="EU58" s="141">
        <f t="shared" si="69"/>
        <v>59.850090629602335</v>
      </c>
      <c r="EV58" s="96">
        <f t="shared" si="70"/>
        <v>558.60009062960239</v>
      </c>
      <c r="EW58" s="104">
        <f t="shared" si="71"/>
        <v>558.60009062960239</v>
      </c>
      <c r="EX58" s="104">
        <v>0</v>
      </c>
      <c r="EY58" s="104">
        <f t="shared" si="72"/>
        <v>1011.0661640395804</v>
      </c>
      <c r="EZ58" s="104">
        <v>0</v>
      </c>
      <c r="FA58" s="143">
        <f t="shared" si="73"/>
        <v>1011.0661640395804</v>
      </c>
      <c r="FB58" s="144">
        <f t="shared" si="74"/>
        <v>2112.83580516136</v>
      </c>
      <c r="FC58" s="139">
        <v>1</v>
      </c>
      <c r="FD58" s="1" t="s">
        <v>52</v>
      </c>
      <c r="FE58" s="157">
        <v>11</v>
      </c>
      <c r="FF58" s="158" t="s">
        <v>66</v>
      </c>
      <c r="FG58" s="158" t="s">
        <v>22</v>
      </c>
      <c r="FH58" s="159">
        <v>43708</v>
      </c>
      <c r="FI58" s="188">
        <v>2500</v>
      </c>
      <c r="FJ58" s="160">
        <v>27563.99</v>
      </c>
      <c r="FK58" s="186"/>
      <c r="FL58" s="186"/>
      <c r="FM58" s="186"/>
      <c r="FN58" s="186"/>
      <c r="FO58" s="187">
        <f t="shared" si="11"/>
        <v>27563.99</v>
      </c>
      <c r="FP58" s="138">
        <f t="shared" si="75"/>
        <v>566.68000000000029</v>
      </c>
      <c r="FQ58" s="141">
        <f t="shared" si="76"/>
        <v>68.001715842249453</v>
      </c>
      <c r="FR58" s="96">
        <f t="shared" si="77"/>
        <v>634.68171584224979</v>
      </c>
      <c r="FS58" s="104">
        <f t="shared" si="78"/>
        <v>634.68171584224979</v>
      </c>
      <c r="FT58" s="104">
        <v>0</v>
      </c>
      <c r="FU58" s="104">
        <f t="shared" si="79"/>
        <v>1148.7739056744722</v>
      </c>
      <c r="FV58" s="104">
        <v>0</v>
      </c>
      <c r="FW58" s="143">
        <f t="shared" si="80"/>
        <v>1148.7739056744722</v>
      </c>
      <c r="FX58" s="144">
        <f t="shared" si="81"/>
        <v>761.60971083583217</v>
      </c>
      <c r="FY58" s="139">
        <v>1</v>
      </c>
      <c r="FZ58" s="1" t="s">
        <v>52</v>
      </c>
      <c r="GA58" s="1">
        <v>11</v>
      </c>
      <c r="GB58" s="1" t="s">
        <v>66</v>
      </c>
      <c r="GC58" s="1" t="s">
        <v>22</v>
      </c>
      <c r="GD58" s="89">
        <v>43738</v>
      </c>
      <c r="GE58" s="90"/>
      <c r="GF58" s="104">
        <v>28169.84</v>
      </c>
      <c r="GG58" s="104"/>
      <c r="GH58" s="104"/>
      <c r="GI58" s="104"/>
      <c r="GJ58" s="104"/>
      <c r="GK58" s="137">
        <v>28169.84</v>
      </c>
      <c r="GL58" s="138">
        <f t="shared" si="82"/>
        <v>605.84999999999854</v>
      </c>
      <c r="GM58" s="141">
        <f t="shared" si="83"/>
        <v>72.701912221730467</v>
      </c>
      <c r="GN58" s="142">
        <f t="shared" si="84"/>
        <v>678.55191222172903</v>
      </c>
      <c r="GO58" s="104">
        <f t="shared" si="85"/>
        <v>110</v>
      </c>
      <c r="GP58" s="104">
        <f t="shared" si="86"/>
        <v>568.55191222172903</v>
      </c>
      <c r="GQ58" s="218">
        <f t="shared" si="87"/>
        <v>199.1</v>
      </c>
      <c r="GR58" s="218">
        <f t="shared" si="88"/>
        <v>1029.0789611213295</v>
      </c>
      <c r="GS58" s="143">
        <f t="shared" si="89"/>
        <v>1228.1789611213294</v>
      </c>
      <c r="GT58" s="103">
        <f t="shared" si="90"/>
        <v>50.259339408943553</v>
      </c>
      <c r="GU58" s="203">
        <f t="shared" si="91"/>
        <v>1278.438300530273</v>
      </c>
      <c r="GV58" s="144">
        <f t="shared" si="92"/>
        <v>2040.0480113661051</v>
      </c>
      <c r="GW58" s="140">
        <v>1</v>
      </c>
      <c r="GX58" s="1" t="s">
        <v>355</v>
      </c>
      <c r="GY58" s="157">
        <v>11</v>
      </c>
      <c r="GZ58" s="158" t="s">
        <v>66</v>
      </c>
      <c r="HA58" s="158" t="s">
        <v>22</v>
      </c>
      <c r="HB58" s="159">
        <v>43771</v>
      </c>
      <c r="HC58" s="188"/>
      <c r="HD58" s="160">
        <v>28886.880000000001</v>
      </c>
      <c r="HE58" s="186"/>
      <c r="HF58" s="186"/>
      <c r="HG58" s="186"/>
      <c r="HH58" s="227"/>
      <c r="HI58" s="229">
        <f t="shared" si="12"/>
        <v>28886.880000000001</v>
      </c>
      <c r="HJ58" s="138">
        <f t="shared" si="93"/>
        <v>717.04000000000087</v>
      </c>
      <c r="HK58" s="141">
        <f t="shared" si="94"/>
        <v>86.044745135023049</v>
      </c>
      <c r="HL58" s="96">
        <f t="shared" si="95"/>
        <v>803.08474513502392</v>
      </c>
      <c r="HM58" s="104">
        <f t="shared" si="96"/>
        <v>110</v>
      </c>
      <c r="HN58" s="104">
        <f t="shared" si="97"/>
        <v>693.08474513502392</v>
      </c>
      <c r="HO58" s="218">
        <f t="shared" si="98"/>
        <v>199.1</v>
      </c>
      <c r="HP58" s="218">
        <f t="shared" si="99"/>
        <v>1618.6388680352613</v>
      </c>
      <c r="HQ58" s="143">
        <f t="shared" si="100"/>
        <v>1817.7388680352612</v>
      </c>
      <c r="HR58" s="104">
        <f t="shared" si="101"/>
        <v>99.680779253400118</v>
      </c>
      <c r="HS58" s="203">
        <f t="shared" si="102"/>
        <v>1917.4196472886613</v>
      </c>
      <c r="HT58" s="234">
        <f t="shared" si="103"/>
        <v>3957.4676586547666</v>
      </c>
      <c r="HU58" s="139">
        <v>1</v>
      </c>
      <c r="HV58" s="1" t="s">
        <v>355</v>
      </c>
      <c r="HW58" s="1">
        <v>11</v>
      </c>
      <c r="HX58" s="1" t="s">
        <v>66</v>
      </c>
      <c r="HY58" s="1" t="s">
        <v>22</v>
      </c>
      <c r="HZ58" s="89">
        <v>43799</v>
      </c>
      <c r="IA58" s="90">
        <v>2500</v>
      </c>
      <c r="IB58" s="104">
        <v>29602.07</v>
      </c>
      <c r="IC58" s="186"/>
      <c r="ID58" s="186"/>
      <c r="IE58" s="186"/>
      <c r="IF58" s="186"/>
      <c r="IG58" s="229">
        <f t="shared" si="13"/>
        <v>29602.07</v>
      </c>
      <c r="IH58" s="138">
        <f t="shared" si="104"/>
        <v>715.18999999999869</v>
      </c>
      <c r="II58" s="141">
        <f t="shared" si="105"/>
        <v>85.822891742232272</v>
      </c>
      <c r="IJ58" s="142">
        <f t="shared" si="106"/>
        <v>801.01289174223098</v>
      </c>
      <c r="IK58" s="104">
        <f t="shared" si="107"/>
        <v>110</v>
      </c>
      <c r="IL58" s="104">
        <f t="shared" si="108"/>
        <v>691.01289174223098</v>
      </c>
      <c r="IM58" s="218">
        <f t="shared" si="109"/>
        <v>199.1</v>
      </c>
      <c r="IN58" s="218">
        <f t="shared" si="110"/>
        <v>1496.2842517279291</v>
      </c>
      <c r="IO58" s="143">
        <f t="shared" si="111"/>
        <v>1695.384251727929</v>
      </c>
      <c r="IP58" s="104">
        <f t="shared" si="112"/>
        <v>118.20046627531437</v>
      </c>
      <c r="IQ58" s="203">
        <f t="shared" si="113"/>
        <v>1813.5847180032433</v>
      </c>
      <c r="IR58" s="144">
        <f t="shared" si="114"/>
        <v>3271.05237665801</v>
      </c>
      <c r="IS58" s="139">
        <v>1</v>
      </c>
      <c r="IT58" s="1" t="s">
        <v>355</v>
      </c>
      <c r="IU58" s="1">
        <v>11</v>
      </c>
      <c r="IV58" s="1" t="s">
        <v>66</v>
      </c>
      <c r="IW58" s="1" t="s">
        <v>22</v>
      </c>
      <c r="IX58" s="89">
        <v>43830</v>
      </c>
      <c r="IY58" s="153"/>
      <c r="IZ58" s="104">
        <v>30434.2</v>
      </c>
      <c r="JA58" s="104"/>
      <c r="JB58" s="104"/>
      <c r="JC58" s="104"/>
      <c r="JD58" s="104"/>
      <c r="JE58" s="137">
        <v>30434.2</v>
      </c>
      <c r="JF58" s="138">
        <f t="shared" si="115"/>
        <v>832.13000000000102</v>
      </c>
      <c r="JG58" s="141">
        <f t="shared" si="116"/>
        <v>99.855528629374987</v>
      </c>
      <c r="JH58" s="96">
        <f t="shared" si="117"/>
        <v>931.98552862937595</v>
      </c>
      <c r="JI58" s="104">
        <f t="shared" si="118"/>
        <v>110</v>
      </c>
      <c r="JJ58" s="104">
        <f t="shared" si="119"/>
        <v>821.98552862937595</v>
      </c>
      <c r="JK58" s="218">
        <f t="shared" si="120"/>
        <v>199.1</v>
      </c>
      <c r="JL58" s="251">
        <f t="shared" si="121"/>
        <v>1925.6725820987458</v>
      </c>
      <c r="JM58" s="259">
        <f t="shared" si="122"/>
        <v>2124.7725820987457</v>
      </c>
      <c r="JN58" s="218"/>
      <c r="JO58" s="260"/>
      <c r="JP58" s="255">
        <f t="shared" si="123"/>
        <v>106.7692010923617</v>
      </c>
      <c r="JQ58" s="203">
        <f t="shared" si="14"/>
        <v>2231.5417831911072</v>
      </c>
      <c r="JR58" s="144">
        <f t="shared" si="15"/>
        <v>5502.5941598491172</v>
      </c>
      <c r="JS58" s="139">
        <v>1</v>
      </c>
      <c r="JT58" s="1" t="s">
        <v>355</v>
      </c>
    </row>
    <row r="59" spans="1:280" ht="20.100000000000001" customHeight="1" x14ac:dyDescent="0.25">
      <c r="A59" s="29">
        <v>12</v>
      </c>
      <c r="B59" s="29" t="s">
        <v>67</v>
      </c>
      <c r="C59" s="50">
        <v>634.46</v>
      </c>
      <c r="D59" s="43">
        <v>-292.30637173014634</v>
      </c>
      <c r="E59" s="29" t="s">
        <v>253</v>
      </c>
      <c r="F59" s="51">
        <v>43496</v>
      </c>
      <c r="G59" s="49"/>
      <c r="H59" s="33"/>
      <c r="I59" s="33"/>
      <c r="J59" s="33">
        <v>501.43</v>
      </c>
      <c r="K59" s="33"/>
      <c r="L59" s="37">
        <v>634.46</v>
      </c>
      <c r="M59" s="30">
        <f t="shared" si="8"/>
        <v>0</v>
      </c>
      <c r="N59" s="31">
        <f t="shared" si="16"/>
        <v>0</v>
      </c>
      <c r="O59" s="32">
        <f t="shared" si="17"/>
        <v>0</v>
      </c>
      <c r="P59" s="33">
        <f t="shared" si="18"/>
        <v>0</v>
      </c>
      <c r="Q59" s="33">
        <f t="shared" si="19"/>
        <v>0</v>
      </c>
      <c r="R59" s="33">
        <f t="shared" si="20"/>
        <v>0</v>
      </c>
      <c r="S59" s="33">
        <f t="shared" si="21"/>
        <v>0</v>
      </c>
      <c r="T59" s="56">
        <f t="shared" si="22"/>
        <v>0</v>
      </c>
      <c r="U59" s="59">
        <f t="shared" si="9"/>
        <v>-292.30637173014634</v>
      </c>
      <c r="V59" s="34">
        <v>2</v>
      </c>
      <c r="W59" s="29" t="s">
        <v>52</v>
      </c>
      <c r="X59" s="1">
        <v>12</v>
      </c>
      <c r="Y59" s="1" t="s">
        <v>67</v>
      </c>
      <c r="Z59" s="1" t="s">
        <v>253</v>
      </c>
      <c r="AA59" s="89">
        <v>43521</v>
      </c>
      <c r="AB59" s="90"/>
      <c r="AC59" s="1">
        <v>133.03</v>
      </c>
      <c r="AD59" s="1"/>
      <c r="AE59" s="1"/>
      <c r="AF59" s="1">
        <v>501.43</v>
      </c>
      <c r="AG59" s="1"/>
      <c r="AH59" s="98">
        <f t="shared" si="23"/>
        <v>634.46</v>
      </c>
      <c r="AI59" s="30">
        <f t="shared" si="24"/>
        <v>0</v>
      </c>
      <c r="AJ59" s="31">
        <f t="shared" si="25"/>
        <v>0</v>
      </c>
      <c r="AK59" s="32">
        <f t="shared" si="26"/>
        <v>0</v>
      </c>
      <c r="AL59" s="33">
        <f t="shared" si="27"/>
        <v>0</v>
      </c>
      <c r="AM59" s="33">
        <f t="shared" si="28"/>
        <v>0</v>
      </c>
      <c r="AN59" s="33">
        <f t="shared" si="29"/>
        <v>0</v>
      </c>
      <c r="AO59" s="33">
        <f t="shared" si="30"/>
        <v>0</v>
      </c>
      <c r="AP59" s="56">
        <f t="shared" si="31"/>
        <v>0</v>
      </c>
      <c r="AQ59" s="118">
        <f t="shared" si="32"/>
        <v>0</v>
      </c>
      <c r="AR59" s="120">
        <f t="shared" si="33"/>
        <v>0</v>
      </c>
      <c r="AS59" s="125">
        <f t="shared" si="34"/>
        <v>0</v>
      </c>
      <c r="AT59" s="122">
        <f t="shared" si="35"/>
        <v>-292.30637173014634</v>
      </c>
      <c r="AU59" s="34">
        <v>2</v>
      </c>
      <c r="AV59" s="29" t="s">
        <v>52</v>
      </c>
      <c r="AW59" s="1">
        <v>12</v>
      </c>
      <c r="AX59" s="1" t="s">
        <v>67</v>
      </c>
      <c r="AY59" s="1" t="s">
        <v>253</v>
      </c>
      <c r="AZ59" s="89">
        <v>43555</v>
      </c>
      <c r="BA59" s="90"/>
      <c r="BB59" s="1">
        <v>133.03</v>
      </c>
      <c r="BC59" s="1"/>
      <c r="BD59" s="1"/>
      <c r="BE59" s="1">
        <v>501.43</v>
      </c>
      <c r="BF59" s="1"/>
      <c r="BG59" s="98">
        <f t="shared" si="36"/>
        <v>634.46</v>
      </c>
      <c r="BH59" s="30">
        <f t="shared" si="37"/>
        <v>0</v>
      </c>
      <c r="BI59" s="31">
        <f t="shared" si="38"/>
        <v>0</v>
      </c>
      <c r="BJ59" s="32">
        <f t="shared" si="39"/>
        <v>0</v>
      </c>
      <c r="BK59" s="33">
        <f t="shared" si="40"/>
        <v>0</v>
      </c>
      <c r="BL59" s="33">
        <f t="shared" si="41"/>
        <v>0</v>
      </c>
      <c r="BM59" s="33">
        <f t="shared" si="42"/>
        <v>0</v>
      </c>
      <c r="BN59" s="33">
        <f t="shared" si="43"/>
        <v>0</v>
      </c>
      <c r="BO59" s="56">
        <f t="shared" si="44"/>
        <v>0</v>
      </c>
      <c r="BP59" s="122">
        <f t="shared" si="45"/>
        <v>-292.30637173014634</v>
      </c>
      <c r="BQ59" s="34">
        <v>2</v>
      </c>
      <c r="BR59" s="29" t="s">
        <v>52</v>
      </c>
      <c r="BS59" s="1">
        <v>12</v>
      </c>
      <c r="BT59" s="1" t="s">
        <v>67</v>
      </c>
      <c r="BU59" s="1" t="s">
        <v>253</v>
      </c>
      <c r="BV59" s="89">
        <v>43585</v>
      </c>
      <c r="BW59" s="90"/>
      <c r="BX59" s="104">
        <v>189.55</v>
      </c>
      <c r="BY59" s="104"/>
      <c r="BZ59" s="104"/>
      <c r="CA59" s="104">
        <v>501.43</v>
      </c>
      <c r="CB59" s="104"/>
      <c r="CC59" s="137">
        <v>690.98</v>
      </c>
      <c r="CD59" s="138">
        <f t="shared" si="46"/>
        <v>56.519999999999982</v>
      </c>
      <c r="CE59" s="141">
        <f t="shared" si="47"/>
        <v>6.782420220377964</v>
      </c>
      <c r="CF59" s="142">
        <f t="shared" si="48"/>
        <v>63.302420220377947</v>
      </c>
      <c r="CG59" s="104">
        <f t="shared" si="49"/>
        <v>63.302420220377947</v>
      </c>
      <c r="CH59" s="104">
        <v>0</v>
      </c>
      <c r="CI59" s="104">
        <f t="shared" si="50"/>
        <v>112.67830799227275</v>
      </c>
      <c r="CJ59" s="104">
        <v>0</v>
      </c>
      <c r="CK59" s="143">
        <f t="shared" si="51"/>
        <v>112.67830799227275</v>
      </c>
      <c r="CL59" s="144">
        <f t="shared" si="52"/>
        <v>-179.62806373787359</v>
      </c>
      <c r="CM59" s="139">
        <v>2</v>
      </c>
      <c r="CN59" s="1" t="s">
        <v>52</v>
      </c>
      <c r="CO59" s="1">
        <v>12</v>
      </c>
      <c r="CP59" s="1" t="s">
        <v>67</v>
      </c>
      <c r="CQ59" s="1" t="s">
        <v>253</v>
      </c>
      <c r="CR59" s="89">
        <v>43616</v>
      </c>
      <c r="CS59" s="153"/>
      <c r="CT59" s="104">
        <v>349.84000000000003</v>
      </c>
      <c r="CU59" s="104"/>
      <c r="CV59" s="104"/>
      <c r="CW59" s="104">
        <v>501.43</v>
      </c>
      <c r="CX59" s="104"/>
      <c r="CY59" s="137">
        <v>851.27</v>
      </c>
      <c r="CZ59" s="104"/>
      <c r="DA59" s="138">
        <f t="shared" si="53"/>
        <v>160.28999999999996</v>
      </c>
      <c r="DB59" s="141">
        <f t="shared" si="54"/>
        <v>19.234844388955675</v>
      </c>
      <c r="DC59" s="142">
        <f t="shared" si="55"/>
        <v>179.52484438895564</v>
      </c>
      <c r="DD59" s="104">
        <f t="shared" si="56"/>
        <v>179.52484438895564</v>
      </c>
      <c r="DE59" s="104">
        <v>0</v>
      </c>
      <c r="DF59" s="104">
        <f t="shared" si="57"/>
        <v>315.96372612456196</v>
      </c>
      <c r="DG59" s="104">
        <v>0</v>
      </c>
      <c r="DH59" s="104">
        <f t="shared" si="58"/>
        <v>-1.2660484044075602</v>
      </c>
      <c r="DI59" s="143">
        <f t="shared" si="59"/>
        <v>314.69767772015439</v>
      </c>
      <c r="DJ59" s="144">
        <f t="shared" si="60"/>
        <v>135.0696139822808</v>
      </c>
      <c r="DK59" s="139">
        <v>2</v>
      </c>
      <c r="DL59" s="1" t="s">
        <v>52</v>
      </c>
      <c r="DM59" s="157">
        <v>12</v>
      </c>
      <c r="DN59" s="158" t="s">
        <v>67</v>
      </c>
      <c r="DO59" s="158" t="s">
        <v>253</v>
      </c>
      <c r="DP59" s="171">
        <v>570</v>
      </c>
      <c r="DQ59" s="159">
        <v>43646</v>
      </c>
      <c r="DR59" s="160">
        <v>448.97</v>
      </c>
      <c r="DS59" s="161"/>
      <c r="DT59" s="161"/>
      <c r="DU59" s="161">
        <f>101.63+399.8</f>
        <v>501.43</v>
      </c>
      <c r="DV59" s="162"/>
      <c r="DW59" s="163">
        <f t="shared" si="10"/>
        <v>950.40000000000009</v>
      </c>
      <c r="DX59" s="138">
        <f t="shared" si="61"/>
        <v>99.130000000000109</v>
      </c>
      <c r="DY59" s="141">
        <f t="shared" si="62"/>
        <v>11.895625934759876</v>
      </c>
      <c r="DZ59" s="142">
        <f t="shared" si="63"/>
        <v>111.02562593475999</v>
      </c>
      <c r="EA59" s="104">
        <f t="shared" si="64"/>
        <v>111.02562593475999</v>
      </c>
      <c r="EB59" s="104">
        <v>0</v>
      </c>
      <c r="EC59" s="104">
        <f t="shared" si="65"/>
        <v>195.40510164517758</v>
      </c>
      <c r="ED59" s="104">
        <v>0</v>
      </c>
      <c r="EE59" s="143">
        <f t="shared" si="66"/>
        <v>195.40510164517758</v>
      </c>
      <c r="EF59" s="144">
        <f t="shared" si="67"/>
        <v>-239.52528437254165</v>
      </c>
      <c r="EG59" s="139">
        <v>2</v>
      </c>
      <c r="EH59" s="1" t="s">
        <v>52</v>
      </c>
      <c r="EI59" s="1">
        <v>12</v>
      </c>
      <c r="EJ59" s="1" t="s">
        <v>67</v>
      </c>
      <c r="EK59" s="1" t="s">
        <v>253</v>
      </c>
      <c r="EL59" s="89">
        <v>43677</v>
      </c>
      <c r="EM59" s="90"/>
      <c r="EN59" s="104">
        <v>535.44000000000005</v>
      </c>
      <c r="EO59" s="104"/>
      <c r="EP59" s="104"/>
      <c r="EQ59" s="104">
        <v>501.43</v>
      </c>
      <c r="ER59" s="104"/>
      <c r="ES59" s="137">
        <v>1036.8700000000001</v>
      </c>
      <c r="ET59" s="138">
        <f t="shared" si="68"/>
        <v>86.470000000000027</v>
      </c>
      <c r="EU59" s="141">
        <f t="shared" si="69"/>
        <v>10.376415712765345</v>
      </c>
      <c r="EV59" s="96">
        <f t="shared" si="70"/>
        <v>96.846415712765378</v>
      </c>
      <c r="EW59" s="104">
        <f t="shared" si="71"/>
        <v>96.846415712765378</v>
      </c>
      <c r="EX59" s="104">
        <v>0</v>
      </c>
      <c r="EY59" s="104">
        <f t="shared" si="72"/>
        <v>175.29201244010534</v>
      </c>
      <c r="EZ59" s="104">
        <v>0</v>
      </c>
      <c r="FA59" s="143">
        <f t="shared" si="73"/>
        <v>175.29201244010534</v>
      </c>
      <c r="FB59" s="144">
        <f t="shared" si="74"/>
        <v>-64.23327193243631</v>
      </c>
      <c r="FC59" s="139">
        <v>2</v>
      </c>
      <c r="FD59" s="1" t="s">
        <v>52</v>
      </c>
      <c r="FE59" s="157">
        <v>12</v>
      </c>
      <c r="FF59" s="158" t="s">
        <v>67</v>
      </c>
      <c r="FG59" s="158" t="s">
        <v>253</v>
      </c>
      <c r="FH59" s="159">
        <v>43708</v>
      </c>
      <c r="FI59" s="188"/>
      <c r="FJ59" s="160">
        <v>630.41999999999996</v>
      </c>
      <c r="FK59" s="186"/>
      <c r="FL59" s="186"/>
      <c r="FM59" s="186">
        <f>101.63+399.8</f>
        <v>501.43</v>
      </c>
      <c r="FN59" s="186"/>
      <c r="FO59" s="187">
        <f t="shared" si="11"/>
        <v>1131.8499999999999</v>
      </c>
      <c r="FP59" s="138">
        <f t="shared" si="75"/>
        <v>94.979999999999791</v>
      </c>
      <c r="FQ59" s="141">
        <f t="shared" si="76"/>
        <v>11.397619416066979</v>
      </c>
      <c r="FR59" s="96">
        <f t="shared" si="77"/>
        <v>106.37761941606676</v>
      </c>
      <c r="FS59" s="104">
        <f t="shared" si="78"/>
        <v>106.37761941606676</v>
      </c>
      <c r="FT59" s="104">
        <v>0</v>
      </c>
      <c r="FU59" s="104">
        <f t="shared" si="79"/>
        <v>192.54349114308084</v>
      </c>
      <c r="FV59" s="104">
        <v>0</v>
      </c>
      <c r="FW59" s="143">
        <f t="shared" si="80"/>
        <v>192.54349114308084</v>
      </c>
      <c r="FX59" s="144">
        <f t="shared" si="81"/>
        <v>128.31021921064453</v>
      </c>
      <c r="FY59" s="139">
        <v>2</v>
      </c>
      <c r="FZ59" s="1" t="s">
        <v>52</v>
      </c>
      <c r="GA59" s="1">
        <v>12</v>
      </c>
      <c r="GB59" s="1" t="s">
        <v>67</v>
      </c>
      <c r="GC59" s="1" t="s">
        <v>253</v>
      </c>
      <c r="GD59" s="89">
        <v>43735</v>
      </c>
      <c r="GE59" s="90">
        <v>500</v>
      </c>
      <c r="GF59" s="104">
        <v>811.47</v>
      </c>
      <c r="GG59" s="104"/>
      <c r="GH59" s="104"/>
      <c r="GI59" s="104">
        <v>501.43</v>
      </c>
      <c r="GJ59" s="104"/>
      <c r="GK59" s="137">
        <v>1312.9</v>
      </c>
      <c r="GL59" s="138">
        <f t="shared" si="82"/>
        <v>181.05000000000018</v>
      </c>
      <c r="GM59" s="141">
        <f t="shared" si="83"/>
        <v>21.725973768662779</v>
      </c>
      <c r="GN59" s="142">
        <f t="shared" si="84"/>
        <v>202.77597376866296</v>
      </c>
      <c r="GO59" s="104">
        <f t="shared" si="85"/>
        <v>110</v>
      </c>
      <c r="GP59" s="104">
        <f t="shared" si="86"/>
        <v>92.775973768662965</v>
      </c>
      <c r="GQ59" s="218">
        <f t="shared" si="87"/>
        <v>199.1</v>
      </c>
      <c r="GR59" s="218">
        <f t="shared" si="88"/>
        <v>167.92451252127998</v>
      </c>
      <c r="GS59" s="143">
        <f t="shared" si="89"/>
        <v>367.02451252127997</v>
      </c>
      <c r="GT59" s="103">
        <f t="shared" si="90"/>
        <v>15.01931732275194</v>
      </c>
      <c r="GU59" s="203">
        <f t="shared" si="91"/>
        <v>382.0438298440319</v>
      </c>
      <c r="GV59" s="144">
        <f t="shared" si="92"/>
        <v>10.354049054676409</v>
      </c>
      <c r="GW59" s="140">
        <v>2</v>
      </c>
      <c r="GX59" s="1" t="s">
        <v>355</v>
      </c>
      <c r="GY59" s="157">
        <v>12</v>
      </c>
      <c r="GZ59" s="158" t="s">
        <v>67</v>
      </c>
      <c r="HA59" s="158" t="s">
        <v>253</v>
      </c>
      <c r="HB59" s="159">
        <v>43771</v>
      </c>
      <c r="HC59" s="188"/>
      <c r="HD59" s="160">
        <v>989.03</v>
      </c>
      <c r="HE59" s="186"/>
      <c r="HF59" s="186"/>
      <c r="HG59" s="186">
        <f>101.63+399.8</f>
        <v>501.43</v>
      </c>
      <c r="HH59" s="227"/>
      <c r="HI59" s="229">
        <f t="shared" si="12"/>
        <v>1490.46</v>
      </c>
      <c r="HJ59" s="138">
        <f t="shared" si="93"/>
        <v>177.55999999999995</v>
      </c>
      <c r="HK59" s="141">
        <f t="shared" si="94"/>
        <v>21.307186413832799</v>
      </c>
      <c r="HL59" s="96">
        <f t="shared" si="95"/>
        <v>198.86718641383274</v>
      </c>
      <c r="HM59" s="104">
        <f t="shared" si="96"/>
        <v>110</v>
      </c>
      <c r="HN59" s="104">
        <f t="shared" si="97"/>
        <v>88.867186413832741</v>
      </c>
      <c r="HO59" s="218">
        <f t="shared" si="98"/>
        <v>199.1</v>
      </c>
      <c r="HP59" s="218">
        <f t="shared" si="99"/>
        <v>207.54154961864253</v>
      </c>
      <c r="HQ59" s="143">
        <f t="shared" si="100"/>
        <v>406.64154961864256</v>
      </c>
      <c r="HR59" s="104">
        <f t="shared" si="101"/>
        <v>22.299323217206002</v>
      </c>
      <c r="HS59" s="203">
        <f t="shared" si="102"/>
        <v>428.94087283584855</v>
      </c>
      <c r="HT59" s="234">
        <f t="shared" si="103"/>
        <v>439.29492189052496</v>
      </c>
      <c r="HU59" s="139">
        <v>2</v>
      </c>
      <c r="HV59" s="1" t="s">
        <v>355</v>
      </c>
      <c r="HW59" s="1">
        <v>12</v>
      </c>
      <c r="HX59" s="1" t="s">
        <v>67</v>
      </c>
      <c r="HY59" s="1" t="s">
        <v>253</v>
      </c>
      <c r="HZ59" s="89">
        <v>43795</v>
      </c>
      <c r="IA59" s="90"/>
      <c r="IB59" s="104">
        <v>991.29000000000008</v>
      </c>
      <c r="IC59" s="186"/>
      <c r="ID59" s="186"/>
      <c r="IE59" s="186">
        <f>101.63+399.8</f>
        <v>501.43</v>
      </c>
      <c r="IF59" s="186"/>
      <c r="IG59" s="229">
        <f t="shared" si="13"/>
        <v>1492.72</v>
      </c>
      <c r="IH59" s="138">
        <f t="shared" si="104"/>
        <v>2.2599999999999909</v>
      </c>
      <c r="II59" s="141">
        <f t="shared" si="105"/>
        <v>0.27120028990540207</v>
      </c>
      <c r="IJ59" s="142">
        <f t="shared" si="106"/>
        <v>2.5312002899053931</v>
      </c>
      <c r="IK59" s="104">
        <f t="shared" si="107"/>
        <v>2.5312002899053931</v>
      </c>
      <c r="IL59" s="104">
        <f t="shared" si="108"/>
        <v>0</v>
      </c>
      <c r="IM59" s="218">
        <f t="shared" si="109"/>
        <v>4.5814725247287615</v>
      </c>
      <c r="IN59" s="218">
        <f t="shared" si="110"/>
        <v>0</v>
      </c>
      <c r="IO59" s="143">
        <f t="shared" si="111"/>
        <v>4.5814725247287615</v>
      </c>
      <c r="IP59" s="104">
        <f t="shared" si="112"/>
        <v>0.3194156062842709</v>
      </c>
      <c r="IQ59" s="203">
        <f t="shared" si="113"/>
        <v>4.9008881310130326</v>
      </c>
      <c r="IR59" s="144">
        <f t="shared" si="114"/>
        <v>444.19581002153797</v>
      </c>
      <c r="IS59" s="139">
        <v>2</v>
      </c>
      <c r="IT59" s="1" t="s">
        <v>355</v>
      </c>
      <c r="IU59" s="1">
        <v>12</v>
      </c>
      <c r="IV59" s="1" t="s">
        <v>67</v>
      </c>
      <c r="IW59" s="1" t="s">
        <v>253</v>
      </c>
      <c r="IX59" s="89">
        <v>43830</v>
      </c>
      <c r="IY59" s="153"/>
      <c r="IZ59" s="104">
        <v>992.02</v>
      </c>
      <c r="JA59" s="104"/>
      <c r="JB59" s="104"/>
      <c r="JC59" s="104">
        <v>501.43</v>
      </c>
      <c r="JD59" s="104"/>
      <c r="JE59" s="137">
        <v>1493.45</v>
      </c>
      <c r="JF59" s="138">
        <f t="shared" si="115"/>
        <v>0.73000000000001819</v>
      </c>
      <c r="JG59" s="141">
        <f t="shared" si="116"/>
        <v>8.7599937388924173E-2</v>
      </c>
      <c r="JH59" s="96">
        <f t="shared" si="117"/>
        <v>0.81759993738894232</v>
      </c>
      <c r="JI59" s="104">
        <f t="shared" si="118"/>
        <v>0.81759993738894232</v>
      </c>
      <c r="JJ59" s="104">
        <f t="shared" si="119"/>
        <v>0</v>
      </c>
      <c r="JK59" s="218">
        <f t="shared" si="120"/>
        <v>1.4798558866739857</v>
      </c>
      <c r="JL59" s="251">
        <f t="shared" si="121"/>
        <v>0</v>
      </c>
      <c r="JM59" s="259">
        <f t="shared" si="122"/>
        <v>1.4798558866739857</v>
      </c>
      <c r="JN59" s="218"/>
      <c r="JO59" s="260"/>
      <c r="JP59" s="255">
        <f t="shared" si="123"/>
        <v>7.4362325682846675E-2</v>
      </c>
      <c r="JQ59" s="203">
        <f t="shared" si="14"/>
        <v>1.5542182123568324</v>
      </c>
      <c r="JR59" s="144">
        <f t="shared" si="15"/>
        <v>445.7500282338948</v>
      </c>
      <c r="JS59" s="139">
        <v>2</v>
      </c>
      <c r="JT59" s="1" t="s">
        <v>355</v>
      </c>
    </row>
    <row r="60" spans="1:280" ht="20.100000000000001" customHeight="1" x14ac:dyDescent="0.25">
      <c r="A60" s="29">
        <v>13</v>
      </c>
      <c r="B60" s="29" t="s">
        <v>163</v>
      </c>
      <c r="C60" s="50">
        <v>3628.14</v>
      </c>
      <c r="D60" s="43">
        <v>-712.97448689423049</v>
      </c>
      <c r="E60" s="29" t="s">
        <v>164</v>
      </c>
      <c r="F60" s="51">
        <v>43496</v>
      </c>
      <c r="G60" s="49"/>
      <c r="H60" s="33"/>
      <c r="I60" s="33"/>
      <c r="J60" s="33"/>
      <c r="K60" s="33">
        <v>-3580.03</v>
      </c>
      <c r="L60" s="37">
        <v>3628.14</v>
      </c>
      <c r="M60" s="30">
        <f t="shared" si="8"/>
        <v>0</v>
      </c>
      <c r="N60" s="31">
        <f t="shared" si="16"/>
        <v>0</v>
      </c>
      <c r="O60" s="32">
        <f t="shared" si="17"/>
        <v>0</v>
      </c>
      <c r="P60" s="33">
        <f t="shared" si="18"/>
        <v>0</v>
      </c>
      <c r="Q60" s="33">
        <f t="shared" si="19"/>
        <v>0</v>
      </c>
      <c r="R60" s="33">
        <f t="shared" si="20"/>
        <v>0</v>
      </c>
      <c r="S60" s="33">
        <f t="shared" si="21"/>
        <v>0</v>
      </c>
      <c r="T60" s="56">
        <f t="shared" si="22"/>
        <v>0</v>
      </c>
      <c r="U60" s="59">
        <f t="shared" si="9"/>
        <v>-712.97448689423049</v>
      </c>
      <c r="V60" s="34">
        <v>2</v>
      </c>
      <c r="W60" s="29" t="s">
        <v>52</v>
      </c>
      <c r="X60" s="1">
        <v>13</v>
      </c>
      <c r="Y60" s="1" t="s">
        <v>163</v>
      </c>
      <c r="Z60" s="1" t="s">
        <v>164</v>
      </c>
      <c r="AA60" s="89">
        <v>43521</v>
      </c>
      <c r="AB60" s="90"/>
      <c r="AC60" s="1">
        <v>3628.14</v>
      </c>
      <c r="AD60" s="1"/>
      <c r="AE60" s="1"/>
      <c r="AF60" s="1"/>
      <c r="AG60" s="1">
        <v>-3580.03</v>
      </c>
      <c r="AH60" s="98">
        <f t="shared" si="23"/>
        <v>3628.14</v>
      </c>
      <c r="AI60" s="30">
        <f t="shared" si="24"/>
        <v>0</v>
      </c>
      <c r="AJ60" s="31">
        <f t="shared" si="25"/>
        <v>0</v>
      </c>
      <c r="AK60" s="32">
        <f t="shared" si="26"/>
        <v>0</v>
      </c>
      <c r="AL60" s="33">
        <f t="shared" si="27"/>
        <v>0</v>
      </c>
      <c r="AM60" s="33">
        <f t="shared" si="28"/>
        <v>0</v>
      </c>
      <c r="AN60" s="33">
        <f t="shared" si="29"/>
        <v>0</v>
      </c>
      <c r="AO60" s="33">
        <f t="shared" si="30"/>
        <v>0</v>
      </c>
      <c r="AP60" s="56">
        <f t="shared" si="31"/>
        <v>0</v>
      </c>
      <c r="AQ60" s="118">
        <f t="shared" si="32"/>
        <v>0</v>
      </c>
      <c r="AR60" s="120">
        <f t="shared" si="33"/>
        <v>0</v>
      </c>
      <c r="AS60" s="125">
        <f t="shared" si="34"/>
        <v>0</v>
      </c>
      <c r="AT60" s="122">
        <f t="shared" si="35"/>
        <v>-712.97448689423049</v>
      </c>
      <c r="AU60" s="34">
        <v>2</v>
      </c>
      <c r="AV60" s="29" t="s">
        <v>52</v>
      </c>
      <c r="AW60" s="1">
        <v>13</v>
      </c>
      <c r="AX60" s="1" t="s">
        <v>163</v>
      </c>
      <c r="AY60" s="1" t="s">
        <v>164</v>
      </c>
      <c r="AZ60" s="89">
        <v>43555</v>
      </c>
      <c r="BA60" s="90"/>
      <c r="BB60" s="1">
        <v>3628.14</v>
      </c>
      <c r="BC60" s="1"/>
      <c r="BD60" s="1"/>
      <c r="BE60" s="1"/>
      <c r="BF60" s="1">
        <v>-3580.03</v>
      </c>
      <c r="BG60" s="98">
        <f t="shared" si="36"/>
        <v>3628.14</v>
      </c>
      <c r="BH60" s="30">
        <f t="shared" si="37"/>
        <v>0</v>
      </c>
      <c r="BI60" s="31">
        <f t="shared" si="38"/>
        <v>0</v>
      </c>
      <c r="BJ60" s="32">
        <f t="shared" si="39"/>
        <v>0</v>
      </c>
      <c r="BK60" s="33">
        <f t="shared" si="40"/>
        <v>0</v>
      </c>
      <c r="BL60" s="33">
        <f t="shared" si="41"/>
        <v>0</v>
      </c>
      <c r="BM60" s="33">
        <f t="shared" si="42"/>
        <v>0</v>
      </c>
      <c r="BN60" s="33">
        <f t="shared" si="43"/>
        <v>0</v>
      </c>
      <c r="BO60" s="56">
        <f t="shared" si="44"/>
        <v>0</v>
      </c>
      <c r="BP60" s="122">
        <f t="shared" si="45"/>
        <v>-712.97448689423049</v>
      </c>
      <c r="BQ60" s="34">
        <v>2</v>
      </c>
      <c r="BR60" s="29" t="s">
        <v>52</v>
      </c>
      <c r="BS60" s="1">
        <v>13</v>
      </c>
      <c r="BT60" s="1" t="s">
        <v>163</v>
      </c>
      <c r="BU60" s="1" t="s">
        <v>164</v>
      </c>
      <c r="BV60" s="89">
        <v>43585</v>
      </c>
      <c r="BW60" s="90"/>
      <c r="BX60" s="104">
        <v>3629.17</v>
      </c>
      <c r="BY60" s="104"/>
      <c r="BZ60" s="104"/>
      <c r="CA60" s="104"/>
      <c r="CB60" s="104">
        <v>-3580.03</v>
      </c>
      <c r="CC60" s="137">
        <v>3629.17</v>
      </c>
      <c r="CD60" s="138">
        <f t="shared" si="46"/>
        <v>1.0300000000002001</v>
      </c>
      <c r="CE60" s="141">
        <f t="shared" si="47"/>
        <v>0.12360036848886521</v>
      </c>
      <c r="CF60" s="142">
        <f t="shared" si="48"/>
        <v>1.1536003684890652</v>
      </c>
      <c r="CG60" s="104">
        <f t="shared" si="49"/>
        <v>1.1536003684890652</v>
      </c>
      <c r="CH60" s="104">
        <v>0</v>
      </c>
      <c r="CI60" s="104">
        <f t="shared" si="50"/>
        <v>2.0534086559105362</v>
      </c>
      <c r="CJ60" s="104">
        <v>0</v>
      </c>
      <c r="CK60" s="143">
        <f t="shared" si="51"/>
        <v>2.0534086559105362</v>
      </c>
      <c r="CL60" s="144">
        <f t="shared" si="52"/>
        <v>-710.92107823831998</v>
      </c>
      <c r="CM60" s="139">
        <v>2</v>
      </c>
      <c r="CN60" s="1" t="s">
        <v>52</v>
      </c>
      <c r="CO60" s="1">
        <v>13</v>
      </c>
      <c r="CP60" s="1" t="s">
        <v>163</v>
      </c>
      <c r="CQ60" s="1" t="s">
        <v>164</v>
      </c>
      <c r="CR60" s="89">
        <v>43616</v>
      </c>
      <c r="CS60" s="153"/>
      <c r="CT60" s="104">
        <v>3640.9500000000003</v>
      </c>
      <c r="CU60" s="104"/>
      <c r="CV60" s="104"/>
      <c r="CW60" s="104"/>
      <c r="CX60" s="104">
        <v>-3580.03</v>
      </c>
      <c r="CY60" s="137">
        <v>3640.9500000000003</v>
      </c>
      <c r="CZ60" s="104"/>
      <c r="DA60" s="138">
        <f t="shared" si="53"/>
        <v>11.7800000000002</v>
      </c>
      <c r="DB60" s="141">
        <f t="shared" si="54"/>
        <v>1.4136032622241048</v>
      </c>
      <c r="DC60" s="142">
        <f t="shared" si="55"/>
        <v>13.193603262224304</v>
      </c>
      <c r="DD60" s="104">
        <f t="shared" si="56"/>
        <v>13.193603262224304</v>
      </c>
      <c r="DE60" s="104">
        <v>0</v>
      </c>
      <c r="DF60" s="104">
        <f t="shared" si="57"/>
        <v>23.220741741514775</v>
      </c>
      <c r="DG60" s="104">
        <v>0</v>
      </c>
      <c r="DH60" s="104">
        <f t="shared" si="58"/>
        <v>-2.3072007369781326E-2</v>
      </c>
      <c r="DI60" s="143">
        <f t="shared" si="59"/>
        <v>23.197669734144995</v>
      </c>
      <c r="DJ60" s="144">
        <f t="shared" si="60"/>
        <v>-687.72340850417504</v>
      </c>
      <c r="DK60" s="139">
        <v>2</v>
      </c>
      <c r="DL60" s="1" t="s">
        <v>52</v>
      </c>
      <c r="DM60" s="157">
        <v>13</v>
      </c>
      <c r="DN60" s="158" t="s">
        <v>163</v>
      </c>
      <c r="DO60" s="158" t="s">
        <v>164</v>
      </c>
      <c r="DP60" s="171"/>
      <c r="DQ60" s="159">
        <v>43646</v>
      </c>
      <c r="DR60" s="160">
        <v>3653.02</v>
      </c>
      <c r="DS60" s="161"/>
      <c r="DT60" s="161"/>
      <c r="DU60" s="161"/>
      <c r="DV60" s="162">
        <f>0-3580.03</f>
        <v>-3580.03</v>
      </c>
      <c r="DW60" s="163">
        <f t="shared" si="10"/>
        <v>3653.02</v>
      </c>
      <c r="DX60" s="138">
        <f t="shared" si="61"/>
        <v>12.069999999999709</v>
      </c>
      <c r="DY60" s="141">
        <f t="shared" si="62"/>
        <v>1.4484031577983263</v>
      </c>
      <c r="DZ60" s="142">
        <f t="shared" si="63"/>
        <v>13.518403157798035</v>
      </c>
      <c r="EA60" s="104">
        <f t="shared" si="64"/>
        <v>13.518403157798035</v>
      </c>
      <c r="EB60" s="104">
        <v>0</v>
      </c>
      <c r="EC60" s="104">
        <f t="shared" si="65"/>
        <v>23.792389557724544</v>
      </c>
      <c r="ED60" s="104">
        <v>0</v>
      </c>
      <c r="EE60" s="143">
        <f t="shared" si="66"/>
        <v>23.792389557724544</v>
      </c>
      <c r="EF60" s="144">
        <f t="shared" si="67"/>
        <v>-663.93101894645054</v>
      </c>
      <c r="EG60" s="139">
        <v>2</v>
      </c>
      <c r="EH60" s="1" t="s">
        <v>52</v>
      </c>
      <c r="EI60" s="1">
        <v>13</v>
      </c>
      <c r="EJ60" s="1" t="s">
        <v>163</v>
      </c>
      <c r="EK60" s="1" t="s">
        <v>164</v>
      </c>
      <c r="EL60" s="89">
        <v>43677</v>
      </c>
      <c r="EM60" s="90"/>
      <c r="EN60" s="104">
        <v>3700.69</v>
      </c>
      <c r="EO60" s="104"/>
      <c r="EP60" s="104"/>
      <c r="EQ60" s="104"/>
      <c r="ER60" s="104">
        <v>-3580.03</v>
      </c>
      <c r="ES60" s="137">
        <v>3700.69</v>
      </c>
      <c r="ET60" s="138">
        <f t="shared" si="68"/>
        <v>47.670000000000073</v>
      </c>
      <c r="EU60" s="141">
        <f t="shared" si="69"/>
        <v>5.7204086622820007</v>
      </c>
      <c r="EV60" s="96">
        <f t="shared" si="70"/>
        <v>53.39040866228207</v>
      </c>
      <c r="EW60" s="104">
        <f t="shared" si="71"/>
        <v>53.39040866228207</v>
      </c>
      <c r="EX60" s="104">
        <v>0</v>
      </c>
      <c r="EY60" s="104">
        <f t="shared" si="72"/>
        <v>96.636639678730546</v>
      </c>
      <c r="EZ60" s="104">
        <v>0</v>
      </c>
      <c r="FA60" s="143">
        <f t="shared" si="73"/>
        <v>96.636639678730546</v>
      </c>
      <c r="FB60" s="144">
        <f t="shared" si="74"/>
        <v>-567.29437926771993</v>
      </c>
      <c r="FC60" s="139">
        <v>2</v>
      </c>
      <c r="FD60" s="1" t="s">
        <v>52</v>
      </c>
      <c r="FE60" s="157">
        <v>13</v>
      </c>
      <c r="FF60" s="158" t="s">
        <v>163</v>
      </c>
      <c r="FG60" s="158" t="s">
        <v>164</v>
      </c>
      <c r="FH60" s="159">
        <v>43708</v>
      </c>
      <c r="FI60" s="188"/>
      <c r="FJ60" s="160">
        <v>3727.03</v>
      </c>
      <c r="FK60" s="186"/>
      <c r="FL60" s="186"/>
      <c r="FM60" s="186"/>
      <c r="FN60" s="186">
        <f>0-3580.03</f>
        <v>-3580.03</v>
      </c>
      <c r="FO60" s="187">
        <f t="shared" si="11"/>
        <v>3727.03</v>
      </c>
      <c r="FP60" s="138">
        <f t="shared" si="75"/>
        <v>26.340000000000146</v>
      </c>
      <c r="FQ60" s="141">
        <f t="shared" si="76"/>
        <v>3.1608053844936461</v>
      </c>
      <c r="FR60" s="96">
        <f t="shared" si="77"/>
        <v>29.500805384493791</v>
      </c>
      <c r="FS60" s="104">
        <f t="shared" si="78"/>
        <v>29.500805384493791</v>
      </c>
      <c r="FT60" s="104">
        <v>0</v>
      </c>
      <c r="FU60" s="104">
        <f t="shared" si="79"/>
        <v>53.396457745933766</v>
      </c>
      <c r="FV60" s="104">
        <v>0</v>
      </c>
      <c r="FW60" s="143">
        <f t="shared" si="80"/>
        <v>53.396457745933766</v>
      </c>
      <c r="FX60" s="144">
        <f t="shared" si="81"/>
        <v>-513.8979215217862</v>
      </c>
      <c r="FY60" s="139">
        <v>2</v>
      </c>
      <c r="FZ60" s="1" t="s">
        <v>52</v>
      </c>
      <c r="GA60" s="1">
        <v>13</v>
      </c>
      <c r="GB60" s="1" t="s">
        <v>163</v>
      </c>
      <c r="GC60" s="1" t="s">
        <v>164</v>
      </c>
      <c r="GD60" s="89">
        <v>43735</v>
      </c>
      <c r="GE60" s="90"/>
      <c r="GF60" s="104">
        <v>3739.29</v>
      </c>
      <c r="GG60" s="104"/>
      <c r="GH60" s="104"/>
      <c r="GI60" s="104"/>
      <c r="GJ60" s="104">
        <v>-3580.03</v>
      </c>
      <c r="GK60" s="137">
        <v>3739.29</v>
      </c>
      <c r="GL60" s="138">
        <f t="shared" si="82"/>
        <v>12.259999999999764</v>
      </c>
      <c r="GM60" s="141">
        <f t="shared" si="83"/>
        <v>1.4711982237161021</v>
      </c>
      <c r="GN60" s="142">
        <f t="shared" si="84"/>
        <v>13.731198223715866</v>
      </c>
      <c r="GO60" s="104">
        <f t="shared" si="85"/>
        <v>13.731198223715866</v>
      </c>
      <c r="GP60" s="104">
        <f t="shared" si="86"/>
        <v>0</v>
      </c>
      <c r="GQ60" s="218">
        <f t="shared" si="87"/>
        <v>24.85346878492572</v>
      </c>
      <c r="GR60" s="218">
        <f t="shared" si="88"/>
        <v>0</v>
      </c>
      <c r="GS60" s="143">
        <f t="shared" si="89"/>
        <v>24.85346878492572</v>
      </c>
      <c r="GT60" s="103">
        <f t="shared" si="90"/>
        <v>1.0170496016400721</v>
      </c>
      <c r="GU60" s="203">
        <f t="shared" si="91"/>
        <v>25.870518386565792</v>
      </c>
      <c r="GV60" s="144">
        <f t="shared" si="92"/>
        <v>-488.02740313522042</v>
      </c>
      <c r="GW60" s="140">
        <v>2</v>
      </c>
      <c r="GX60" s="1" t="s">
        <v>355</v>
      </c>
      <c r="GY60" s="157">
        <v>13</v>
      </c>
      <c r="GZ60" s="158" t="s">
        <v>163</v>
      </c>
      <c r="HA60" s="158" t="s">
        <v>164</v>
      </c>
      <c r="HB60" s="159">
        <v>43771</v>
      </c>
      <c r="HC60" s="188"/>
      <c r="HD60" s="160">
        <v>3743.9500000000003</v>
      </c>
      <c r="HE60" s="186"/>
      <c r="HF60" s="186"/>
      <c r="HG60" s="186"/>
      <c r="HH60" s="227">
        <f>0-3580.03</f>
        <v>-3580.03</v>
      </c>
      <c r="HI60" s="229">
        <f t="shared" si="12"/>
        <v>3743.9500000000003</v>
      </c>
      <c r="HJ60" s="138">
        <f t="shared" si="93"/>
        <v>4.6600000000003092</v>
      </c>
      <c r="HK60" s="141">
        <f t="shared" si="94"/>
        <v>0.55919964343583839</v>
      </c>
      <c r="HL60" s="96">
        <f t="shared" si="95"/>
        <v>5.2191996434361476</v>
      </c>
      <c r="HM60" s="104">
        <f t="shared" si="96"/>
        <v>5.2191996434361476</v>
      </c>
      <c r="HN60" s="104">
        <f t="shared" si="97"/>
        <v>0</v>
      </c>
      <c r="HO60" s="218">
        <f t="shared" si="98"/>
        <v>9.4467513546194279</v>
      </c>
      <c r="HP60" s="218">
        <f t="shared" si="99"/>
        <v>0</v>
      </c>
      <c r="HQ60" s="143">
        <f t="shared" si="100"/>
        <v>9.4467513546194279</v>
      </c>
      <c r="HR60" s="104">
        <f t="shared" si="101"/>
        <v>0.51803895102897202</v>
      </c>
      <c r="HS60" s="203">
        <f t="shared" si="102"/>
        <v>9.9647903056483997</v>
      </c>
      <c r="HT60" s="234">
        <f t="shared" si="103"/>
        <v>-478.062612829572</v>
      </c>
      <c r="HU60" s="139">
        <v>2</v>
      </c>
      <c r="HV60" s="1" t="s">
        <v>355</v>
      </c>
      <c r="HW60" s="1">
        <v>13</v>
      </c>
      <c r="HX60" s="1" t="s">
        <v>163</v>
      </c>
      <c r="HY60" s="1" t="s">
        <v>164</v>
      </c>
      <c r="HZ60" s="89">
        <v>43799</v>
      </c>
      <c r="IA60" s="90"/>
      <c r="IB60" s="104">
        <v>3743.96</v>
      </c>
      <c r="IC60" s="186"/>
      <c r="ID60" s="186"/>
      <c r="IE60" s="186"/>
      <c r="IF60" s="186">
        <f>0-3580.03</f>
        <v>-3580.03</v>
      </c>
      <c r="IG60" s="229">
        <f t="shared" si="13"/>
        <v>3743.96</v>
      </c>
      <c r="IH60" s="138">
        <f t="shared" si="104"/>
        <v>9.9999999997635314E-3</v>
      </c>
      <c r="II60" s="141">
        <f t="shared" si="105"/>
        <v>1.2000012827388944E-3</v>
      </c>
      <c r="IJ60" s="142">
        <f t="shared" si="106"/>
        <v>1.1200001282502425E-2</v>
      </c>
      <c r="IK60" s="104">
        <f t="shared" si="107"/>
        <v>1.1200001282502425E-2</v>
      </c>
      <c r="IL60" s="104">
        <f t="shared" si="108"/>
        <v>0</v>
      </c>
      <c r="IM60" s="218">
        <f t="shared" si="109"/>
        <v>2.0272002321329391E-2</v>
      </c>
      <c r="IN60" s="218">
        <f t="shared" si="110"/>
        <v>0</v>
      </c>
      <c r="IO60" s="143">
        <f t="shared" si="111"/>
        <v>2.0272002321329391E-2</v>
      </c>
      <c r="IP60" s="104">
        <f t="shared" si="112"/>
        <v>1.4133433906049512E-3</v>
      </c>
      <c r="IQ60" s="203">
        <f t="shared" si="113"/>
        <v>2.1685345711934343E-2</v>
      </c>
      <c r="IR60" s="144">
        <f t="shared" si="114"/>
        <v>-478.04092748386006</v>
      </c>
      <c r="IS60" s="139">
        <v>2</v>
      </c>
      <c r="IT60" s="1" t="s">
        <v>355</v>
      </c>
      <c r="IU60" s="1">
        <v>13</v>
      </c>
      <c r="IV60" s="1" t="s">
        <v>163</v>
      </c>
      <c r="IW60" s="1" t="s">
        <v>164</v>
      </c>
      <c r="IX60" s="89">
        <v>43830</v>
      </c>
      <c r="IY60" s="153"/>
      <c r="IZ60" s="104">
        <v>3743.96</v>
      </c>
      <c r="JA60" s="104"/>
      <c r="JB60" s="104"/>
      <c r="JC60" s="104"/>
      <c r="JD60" s="104">
        <v>-3580.03</v>
      </c>
      <c r="JE60" s="137">
        <v>3743.96</v>
      </c>
      <c r="JF60" s="138">
        <f t="shared" si="115"/>
        <v>0</v>
      </c>
      <c r="JG60" s="141">
        <f t="shared" si="116"/>
        <v>0</v>
      </c>
      <c r="JH60" s="96">
        <f t="shared" si="117"/>
        <v>0</v>
      </c>
      <c r="JI60" s="104">
        <f t="shared" si="118"/>
        <v>0</v>
      </c>
      <c r="JJ60" s="104">
        <f t="shared" si="119"/>
        <v>0</v>
      </c>
      <c r="JK60" s="218">
        <f t="shared" si="120"/>
        <v>0</v>
      </c>
      <c r="JL60" s="251">
        <f t="shared" si="121"/>
        <v>0</v>
      </c>
      <c r="JM60" s="259">
        <f t="shared" si="122"/>
        <v>0</v>
      </c>
      <c r="JN60" s="218"/>
      <c r="JO60" s="260"/>
      <c r="JP60" s="255">
        <f t="shared" si="123"/>
        <v>0</v>
      </c>
      <c r="JQ60" s="203">
        <f t="shared" si="14"/>
        <v>0</v>
      </c>
      <c r="JR60" s="144">
        <f t="shared" si="15"/>
        <v>-478.04092748386006</v>
      </c>
      <c r="JS60" s="139">
        <v>2</v>
      </c>
      <c r="JT60" s="1" t="s">
        <v>355</v>
      </c>
    </row>
    <row r="61" spans="1:280" ht="20.100000000000001" customHeight="1" x14ac:dyDescent="0.25">
      <c r="A61" s="29">
        <v>14</v>
      </c>
      <c r="B61" s="29" t="s">
        <v>68</v>
      </c>
      <c r="C61" s="50">
        <v>4729.5600000000004</v>
      </c>
      <c r="D61" s="43">
        <v>213.67649290306113</v>
      </c>
      <c r="E61" s="29" t="s">
        <v>23</v>
      </c>
      <c r="F61" s="51">
        <v>43496</v>
      </c>
      <c r="G61" s="49"/>
      <c r="H61" s="33"/>
      <c r="I61" s="33"/>
      <c r="J61" s="33"/>
      <c r="K61" s="33"/>
      <c r="L61" s="37">
        <v>4730.57</v>
      </c>
      <c r="M61" s="30">
        <f t="shared" si="8"/>
        <v>1.0099999999993088</v>
      </c>
      <c r="N61" s="31">
        <f t="shared" si="16"/>
        <v>0.10943425174753592</v>
      </c>
      <c r="O61" s="32">
        <f t="shared" si="17"/>
        <v>1.1194342517468447</v>
      </c>
      <c r="P61" s="33">
        <f t="shared" si="18"/>
        <v>1.1194342517468447</v>
      </c>
      <c r="Q61" s="33">
        <f t="shared" si="19"/>
        <v>0</v>
      </c>
      <c r="R61" s="33">
        <f t="shared" si="20"/>
        <v>1.9478155980395098</v>
      </c>
      <c r="S61" s="33">
        <f t="shared" si="21"/>
        <v>0</v>
      </c>
      <c r="T61" s="56">
        <f t="shared" si="22"/>
        <v>1.9478155980395098</v>
      </c>
      <c r="U61" s="59">
        <f t="shared" si="9"/>
        <v>215.62430850110064</v>
      </c>
      <c r="V61" s="34">
        <v>1</v>
      </c>
      <c r="W61" s="29" t="s">
        <v>52</v>
      </c>
      <c r="X61" s="1">
        <v>14</v>
      </c>
      <c r="Y61" s="1" t="s">
        <v>68</v>
      </c>
      <c r="Z61" s="1" t="s">
        <v>23</v>
      </c>
      <c r="AA61" s="89">
        <v>43521</v>
      </c>
      <c r="AB61" s="90"/>
      <c r="AC61" s="1">
        <v>4795.3500000000004</v>
      </c>
      <c r="AD61" s="1"/>
      <c r="AE61" s="1"/>
      <c r="AF61" s="1"/>
      <c r="AG61" s="1"/>
      <c r="AH61" s="98">
        <f t="shared" si="23"/>
        <v>4795.3500000000004</v>
      </c>
      <c r="AI61" s="30">
        <f t="shared" si="24"/>
        <v>64.780000000000655</v>
      </c>
      <c r="AJ61" s="31">
        <f t="shared" si="25"/>
        <v>21.585002765962194</v>
      </c>
      <c r="AK61" s="32">
        <f t="shared" si="26"/>
        <v>86.365002765962856</v>
      </c>
      <c r="AL61" s="33">
        <f t="shared" si="27"/>
        <v>86.365002765962856</v>
      </c>
      <c r="AM61" s="33">
        <f t="shared" si="28"/>
        <v>0</v>
      </c>
      <c r="AN61" s="33">
        <f t="shared" si="29"/>
        <v>152.00240486809463</v>
      </c>
      <c r="AO61" s="33">
        <f t="shared" si="30"/>
        <v>0</v>
      </c>
      <c r="AP61" s="56">
        <f t="shared" si="31"/>
        <v>152.00240486809463</v>
      </c>
      <c r="AQ61" s="118">
        <f t="shared" si="32"/>
        <v>2.2388685034937073E-2</v>
      </c>
      <c r="AR61" s="120">
        <f t="shared" si="33"/>
        <v>0</v>
      </c>
      <c r="AS61" s="125">
        <f t="shared" si="34"/>
        <v>152.02479355312957</v>
      </c>
      <c r="AT61" s="122">
        <f t="shared" si="35"/>
        <v>367.64910205423018</v>
      </c>
      <c r="AU61" s="34">
        <v>1</v>
      </c>
      <c r="AV61" s="29" t="s">
        <v>52</v>
      </c>
      <c r="AW61" s="1">
        <v>14</v>
      </c>
      <c r="AX61" s="1" t="s">
        <v>68</v>
      </c>
      <c r="AY61" s="1" t="s">
        <v>23</v>
      </c>
      <c r="AZ61" s="89">
        <v>43555</v>
      </c>
      <c r="BA61" s="90"/>
      <c r="BB61" s="1">
        <v>5526.58</v>
      </c>
      <c r="BC61" s="1"/>
      <c r="BD61" s="1"/>
      <c r="BE61" s="1"/>
      <c r="BF61" s="1"/>
      <c r="BG61" s="98">
        <f t="shared" si="36"/>
        <v>5526.58</v>
      </c>
      <c r="BH61" s="30">
        <f t="shared" si="37"/>
        <v>731.22999999999956</v>
      </c>
      <c r="BI61" s="31">
        <f t="shared" si="38"/>
        <v>-329.37107874047297</v>
      </c>
      <c r="BJ61" s="32">
        <f t="shared" si="39"/>
        <v>401.8589212595266</v>
      </c>
      <c r="BK61" s="33">
        <f t="shared" si="40"/>
        <v>401.8589212595266</v>
      </c>
      <c r="BL61" s="33">
        <f t="shared" si="41"/>
        <v>0</v>
      </c>
      <c r="BM61" s="33">
        <f t="shared" si="42"/>
        <v>707.27170141676686</v>
      </c>
      <c r="BN61" s="33">
        <f t="shared" si="43"/>
        <v>0</v>
      </c>
      <c r="BO61" s="56">
        <f t="shared" si="44"/>
        <v>707.27170141676686</v>
      </c>
      <c r="BP61" s="122">
        <f t="shared" si="45"/>
        <v>1074.920803470997</v>
      </c>
      <c r="BQ61" s="34">
        <v>1</v>
      </c>
      <c r="BR61" s="29" t="s">
        <v>52</v>
      </c>
      <c r="BS61" s="1">
        <v>14</v>
      </c>
      <c r="BT61" s="1" t="s">
        <v>68</v>
      </c>
      <c r="BU61" s="1" t="s">
        <v>23</v>
      </c>
      <c r="BV61" s="89">
        <v>43585</v>
      </c>
      <c r="BW61" s="90"/>
      <c r="BX61" s="104">
        <v>6395.99</v>
      </c>
      <c r="BY61" s="104"/>
      <c r="BZ61" s="104"/>
      <c r="CA61" s="104"/>
      <c r="CB61" s="104"/>
      <c r="CC61" s="137">
        <v>6395.99</v>
      </c>
      <c r="CD61" s="138">
        <f t="shared" si="46"/>
        <v>869.40999999999985</v>
      </c>
      <c r="CE61" s="141">
        <f t="shared" si="47"/>
        <v>104.32951103678002</v>
      </c>
      <c r="CF61" s="142">
        <f t="shared" si="48"/>
        <v>973.73951103677985</v>
      </c>
      <c r="CG61" s="104">
        <f t="shared" si="49"/>
        <v>973.73951103677985</v>
      </c>
      <c r="CH61" s="104">
        <v>0</v>
      </c>
      <c r="CI61" s="104">
        <f t="shared" si="50"/>
        <v>1733.2563296454682</v>
      </c>
      <c r="CJ61" s="104">
        <v>0</v>
      </c>
      <c r="CK61" s="143">
        <f t="shared" si="51"/>
        <v>1733.2563296454682</v>
      </c>
      <c r="CL61" s="144">
        <f t="shared" si="52"/>
        <v>2808.1771331164655</v>
      </c>
      <c r="CM61" s="139">
        <v>1</v>
      </c>
      <c r="CN61" s="1" t="s">
        <v>52</v>
      </c>
      <c r="CO61" s="1">
        <v>14</v>
      </c>
      <c r="CP61" s="1" t="s">
        <v>68</v>
      </c>
      <c r="CQ61" s="1" t="s">
        <v>23</v>
      </c>
      <c r="CR61" s="89">
        <v>43616</v>
      </c>
      <c r="CS61" s="153">
        <v>2000</v>
      </c>
      <c r="CT61" s="104">
        <v>7495.4400000000005</v>
      </c>
      <c r="CU61" s="104"/>
      <c r="CV61" s="104"/>
      <c r="CW61" s="104"/>
      <c r="CX61" s="104"/>
      <c r="CY61" s="137">
        <v>7495.4400000000005</v>
      </c>
      <c r="CZ61" s="104"/>
      <c r="DA61" s="138">
        <f t="shared" si="53"/>
        <v>1099.4500000000007</v>
      </c>
      <c r="DB61" s="141">
        <f t="shared" si="54"/>
        <v>131.93430446963217</v>
      </c>
      <c r="DC61" s="142">
        <f t="shared" si="55"/>
        <v>1231.384304469633</v>
      </c>
      <c r="DD61" s="104">
        <f t="shared" si="56"/>
        <v>1231.384304469633</v>
      </c>
      <c r="DE61" s="104">
        <v>0</v>
      </c>
      <c r="DF61" s="104">
        <f t="shared" si="57"/>
        <v>2167.2363758665542</v>
      </c>
      <c r="DG61" s="104">
        <v>0</v>
      </c>
      <c r="DH61" s="104">
        <f t="shared" si="58"/>
        <v>-19.474790220735613</v>
      </c>
      <c r="DI61" s="143">
        <f t="shared" si="59"/>
        <v>2147.7615856458187</v>
      </c>
      <c r="DJ61" s="144">
        <f t="shared" si="60"/>
        <v>2955.9387187622842</v>
      </c>
      <c r="DK61" s="139">
        <v>1</v>
      </c>
      <c r="DL61" s="1" t="s">
        <v>52</v>
      </c>
      <c r="DM61" s="157">
        <v>14</v>
      </c>
      <c r="DN61" s="158" t="s">
        <v>68</v>
      </c>
      <c r="DO61" s="158" t="s">
        <v>23</v>
      </c>
      <c r="DP61" s="171"/>
      <c r="DQ61" s="159">
        <v>43646</v>
      </c>
      <c r="DR61" s="160">
        <v>7797.53</v>
      </c>
      <c r="DS61" s="161"/>
      <c r="DT61" s="161"/>
      <c r="DU61" s="161"/>
      <c r="DV61" s="162"/>
      <c r="DW61" s="163">
        <f t="shared" si="10"/>
        <v>7797.53</v>
      </c>
      <c r="DX61" s="138">
        <f t="shared" si="61"/>
        <v>302.08999999999924</v>
      </c>
      <c r="DY61" s="141">
        <f t="shared" si="62"/>
        <v>36.250879033911005</v>
      </c>
      <c r="DZ61" s="142">
        <f t="shared" si="63"/>
        <v>338.34087903391026</v>
      </c>
      <c r="EA61" s="104">
        <f t="shared" si="64"/>
        <v>338.34087903391026</v>
      </c>
      <c r="EB61" s="104">
        <v>0</v>
      </c>
      <c r="EC61" s="104">
        <f t="shared" si="65"/>
        <v>595.47994709968202</v>
      </c>
      <c r="ED61" s="104">
        <v>0</v>
      </c>
      <c r="EE61" s="143">
        <f t="shared" si="66"/>
        <v>595.47994709968202</v>
      </c>
      <c r="EF61" s="144">
        <f t="shared" si="67"/>
        <v>3551.4186658619665</v>
      </c>
      <c r="EG61" s="139">
        <v>1</v>
      </c>
      <c r="EH61" s="1" t="s">
        <v>52</v>
      </c>
      <c r="EI61" s="1">
        <v>14</v>
      </c>
      <c r="EJ61" s="1" t="s">
        <v>68</v>
      </c>
      <c r="EK61" s="1" t="s">
        <v>23</v>
      </c>
      <c r="EL61" s="89">
        <v>43677</v>
      </c>
      <c r="EM61" s="90"/>
      <c r="EN61" s="104">
        <v>8035.68</v>
      </c>
      <c r="EO61" s="104"/>
      <c r="EP61" s="104"/>
      <c r="EQ61" s="104"/>
      <c r="ER61" s="104"/>
      <c r="ES61" s="137">
        <v>8035.68</v>
      </c>
      <c r="ET61" s="138">
        <f t="shared" si="68"/>
        <v>238.15000000000055</v>
      </c>
      <c r="EU61" s="141">
        <f t="shared" si="69"/>
        <v>28.578043275067326</v>
      </c>
      <c r="EV61" s="96">
        <f t="shared" si="70"/>
        <v>266.72804327506788</v>
      </c>
      <c r="EW61" s="104">
        <f t="shared" si="71"/>
        <v>266.72804327506788</v>
      </c>
      <c r="EX61" s="104">
        <v>0</v>
      </c>
      <c r="EY61" s="104">
        <f t="shared" si="72"/>
        <v>482.77775832787285</v>
      </c>
      <c r="EZ61" s="104">
        <v>0</v>
      </c>
      <c r="FA61" s="143">
        <f t="shared" si="73"/>
        <v>482.77775832787285</v>
      </c>
      <c r="FB61" s="144">
        <f t="shared" si="74"/>
        <v>4034.1964241898395</v>
      </c>
      <c r="FC61" s="139">
        <v>1</v>
      </c>
      <c r="FD61" s="1" t="s">
        <v>52</v>
      </c>
      <c r="FE61" s="157">
        <v>14</v>
      </c>
      <c r="FF61" s="158" t="s">
        <v>68</v>
      </c>
      <c r="FG61" s="158" t="s">
        <v>23</v>
      </c>
      <c r="FH61" s="159">
        <v>43708</v>
      </c>
      <c r="FI61" s="188">
        <v>5330</v>
      </c>
      <c r="FJ61" s="160">
        <v>8266.4600000000009</v>
      </c>
      <c r="FK61" s="186"/>
      <c r="FL61" s="186"/>
      <c r="FM61" s="186"/>
      <c r="FN61" s="186"/>
      <c r="FO61" s="187">
        <f t="shared" si="11"/>
        <v>8266.4600000000009</v>
      </c>
      <c r="FP61" s="138">
        <f t="shared" si="75"/>
        <v>230.78000000000065</v>
      </c>
      <c r="FQ61" s="141">
        <f t="shared" si="76"/>
        <v>27.69364717666825</v>
      </c>
      <c r="FR61" s="96">
        <f t="shared" si="77"/>
        <v>258.47364717666892</v>
      </c>
      <c r="FS61" s="104">
        <f t="shared" si="78"/>
        <v>258.47364717666892</v>
      </c>
      <c r="FT61" s="104">
        <v>0</v>
      </c>
      <c r="FU61" s="104">
        <f t="shared" si="79"/>
        <v>467.83730138977074</v>
      </c>
      <c r="FV61" s="104">
        <v>0</v>
      </c>
      <c r="FW61" s="143">
        <f t="shared" si="80"/>
        <v>467.83730138977074</v>
      </c>
      <c r="FX61" s="144">
        <f t="shared" si="81"/>
        <v>-827.96627442038971</v>
      </c>
      <c r="FY61" s="139">
        <v>1</v>
      </c>
      <c r="FZ61" s="1" t="s">
        <v>52</v>
      </c>
      <c r="GA61" s="1">
        <v>14</v>
      </c>
      <c r="GB61" s="1" t="s">
        <v>68</v>
      </c>
      <c r="GC61" s="1" t="s">
        <v>23</v>
      </c>
      <c r="GD61" s="89">
        <v>43735</v>
      </c>
      <c r="GE61" s="90"/>
      <c r="GF61" s="104">
        <v>8446.09</v>
      </c>
      <c r="GG61" s="104"/>
      <c r="GH61" s="104"/>
      <c r="GI61" s="104"/>
      <c r="GJ61" s="104"/>
      <c r="GK61" s="137">
        <v>8446.09</v>
      </c>
      <c r="GL61" s="138">
        <f t="shared" si="82"/>
        <v>179.6299999999992</v>
      </c>
      <c r="GM61" s="141">
        <f t="shared" si="83"/>
        <v>21.555573974398641</v>
      </c>
      <c r="GN61" s="142">
        <f t="shared" si="84"/>
        <v>201.18557397439784</v>
      </c>
      <c r="GO61" s="104">
        <f t="shared" si="85"/>
        <v>110</v>
      </c>
      <c r="GP61" s="104">
        <f t="shared" si="86"/>
        <v>91.18557397439784</v>
      </c>
      <c r="GQ61" s="218">
        <f t="shared" si="87"/>
        <v>199.1</v>
      </c>
      <c r="GR61" s="218">
        <f t="shared" si="88"/>
        <v>165.04588889366011</v>
      </c>
      <c r="GS61" s="143">
        <f t="shared" si="89"/>
        <v>364.14588889366007</v>
      </c>
      <c r="GT61" s="103">
        <f t="shared" si="90"/>
        <v>14.901518755514587</v>
      </c>
      <c r="GU61" s="203">
        <f t="shared" si="91"/>
        <v>379.04740764917466</v>
      </c>
      <c r="GV61" s="144">
        <f t="shared" si="92"/>
        <v>-448.91886677121505</v>
      </c>
      <c r="GW61" s="140">
        <v>1</v>
      </c>
      <c r="GX61" s="1" t="s">
        <v>355</v>
      </c>
      <c r="GY61" s="157">
        <v>14</v>
      </c>
      <c r="GZ61" s="158" t="s">
        <v>68</v>
      </c>
      <c r="HA61" s="158" t="s">
        <v>23</v>
      </c>
      <c r="HB61" s="159">
        <v>43771</v>
      </c>
      <c r="HC61" s="188"/>
      <c r="HD61" s="160">
        <v>10884.23</v>
      </c>
      <c r="HE61" s="186"/>
      <c r="HF61" s="186"/>
      <c r="HG61" s="186"/>
      <c r="HH61" s="227"/>
      <c r="HI61" s="229">
        <f t="shared" si="12"/>
        <v>10884.23</v>
      </c>
      <c r="HJ61" s="138">
        <f t="shared" si="93"/>
        <v>2438.1399999999994</v>
      </c>
      <c r="HK61" s="141">
        <f t="shared" si="94"/>
        <v>292.57661344346872</v>
      </c>
      <c r="HL61" s="96">
        <f t="shared" si="95"/>
        <v>2730.7166134434683</v>
      </c>
      <c r="HM61" s="104">
        <f t="shared" si="96"/>
        <v>110</v>
      </c>
      <c r="HN61" s="104">
        <f t="shared" si="97"/>
        <v>2620.7166134434683</v>
      </c>
      <c r="HO61" s="218">
        <f t="shared" si="98"/>
        <v>199.1</v>
      </c>
      <c r="HP61" s="218">
        <f t="shared" si="99"/>
        <v>6120.4546809047588</v>
      </c>
      <c r="HQ61" s="143">
        <f t="shared" si="100"/>
        <v>6319.5546809047592</v>
      </c>
      <c r="HR61" s="104">
        <f t="shared" si="101"/>
        <v>346.55040182308454</v>
      </c>
      <c r="HS61" s="203">
        <f t="shared" si="102"/>
        <v>6666.1050827278441</v>
      </c>
      <c r="HT61" s="234">
        <f t="shared" si="103"/>
        <v>6217.186215956629</v>
      </c>
      <c r="HU61" s="139">
        <v>1</v>
      </c>
      <c r="HV61" s="1" t="s">
        <v>355</v>
      </c>
      <c r="HW61" s="1">
        <v>14</v>
      </c>
      <c r="HX61" s="1" t="s">
        <v>68</v>
      </c>
      <c r="HY61" s="1" t="s">
        <v>23</v>
      </c>
      <c r="HZ61" s="89">
        <v>43797</v>
      </c>
      <c r="IA61" s="90">
        <v>7000</v>
      </c>
      <c r="IB61" s="104">
        <v>12849.48</v>
      </c>
      <c r="IC61" s="186"/>
      <c r="ID61" s="186"/>
      <c r="IE61" s="186"/>
      <c r="IF61" s="186"/>
      <c r="IG61" s="229">
        <f t="shared" si="13"/>
        <v>12849.48</v>
      </c>
      <c r="IH61" s="138">
        <f t="shared" si="104"/>
        <v>1965.25</v>
      </c>
      <c r="II61" s="141">
        <f t="shared" si="105"/>
        <v>235.83025209583786</v>
      </c>
      <c r="IJ61" s="142">
        <f t="shared" si="106"/>
        <v>2201.0802520958377</v>
      </c>
      <c r="IK61" s="104">
        <f t="shared" si="107"/>
        <v>110</v>
      </c>
      <c r="IL61" s="104">
        <f t="shared" si="108"/>
        <v>2091.0802520958377</v>
      </c>
      <c r="IM61" s="218">
        <f t="shared" si="109"/>
        <v>199.1</v>
      </c>
      <c r="IN61" s="218">
        <f t="shared" si="110"/>
        <v>4527.9190702529286</v>
      </c>
      <c r="IO61" s="143">
        <f t="shared" si="111"/>
        <v>4727.0190702529289</v>
      </c>
      <c r="IP61" s="104">
        <f t="shared" si="112"/>
        <v>329.56296345606478</v>
      </c>
      <c r="IQ61" s="203">
        <f t="shared" si="113"/>
        <v>5056.5820337089935</v>
      </c>
      <c r="IR61" s="144">
        <f t="shared" si="114"/>
        <v>4273.7682496656225</v>
      </c>
      <c r="IS61" s="139">
        <v>1</v>
      </c>
      <c r="IT61" s="1" t="s">
        <v>355</v>
      </c>
      <c r="IU61" s="1">
        <v>14</v>
      </c>
      <c r="IV61" s="1" t="s">
        <v>68</v>
      </c>
      <c r="IW61" s="1" t="s">
        <v>23</v>
      </c>
      <c r="IX61" s="89">
        <v>43830</v>
      </c>
      <c r="IY61" s="153">
        <v>4300</v>
      </c>
      <c r="IZ61" s="104">
        <v>15168.28</v>
      </c>
      <c r="JA61" s="104"/>
      <c r="JB61" s="104"/>
      <c r="JC61" s="104"/>
      <c r="JD61" s="104"/>
      <c r="JE61" s="137">
        <v>15168.28</v>
      </c>
      <c r="JF61" s="138">
        <f t="shared" si="115"/>
        <v>2318.8000000000011</v>
      </c>
      <c r="JG61" s="141">
        <f t="shared" si="116"/>
        <v>278.25580111977041</v>
      </c>
      <c r="JH61" s="96">
        <f t="shared" si="117"/>
        <v>2597.0558011197713</v>
      </c>
      <c r="JI61" s="104">
        <f t="shared" si="118"/>
        <v>110</v>
      </c>
      <c r="JJ61" s="104">
        <f t="shared" si="119"/>
        <v>2487.0558011197713</v>
      </c>
      <c r="JK61" s="218">
        <f t="shared" si="120"/>
        <v>199.1</v>
      </c>
      <c r="JL61" s="251">
        <f t="shared" si="121"/>
        <v>5826.4470596603369</v>
      </c>
      <c r="JM61" s="259">
        <f t="shared" si="122"/>
        <v>6025.5470596603373</v>
      </c>
      <c r="JN61" s="218"/>
      <c r="JO61" s="260"/>
      <c r="JP61" s="255">
        <f t="shared" si="123"/>
        <v>302.78197823359568</v>
      </c>
      <c r="JQ61" s="203">
        <f t="shared" si="14"/>
        <v>6328.3290378939328</v>
      </c>
      <c r="JR61" s="144">
        <f t="shared" si="15"/>
        <v>6302.0972875595553</v>
      </c>
      <c r="JS61" s="139">
        <v>1</v>
      </c>
      <c r="JT61" s="1" t="s">
        <v>355</v>
      </c>
    </row>
    <row r="62" spans="1:280" ht="20.100000000000001" customHeight="1" x14ac:dyDescent="0.25">
      <c r="A62" s="29">
        <v>15</v>
      </c>
      <c r="B62" s="29" t="s">
        <v>69</v>
      </c>
      <c r="C62" s="50">
        <v>2094.2400000000002</v>
      </c>
      <c r="D62" s="43">
        <v>-459.1181144649276</v>
      </c>
      <c r="E62" s="29" t="s">
        <v>24</v>
      </c>
      <c r="F62" s="51">
        <v>43496</v>
      </c>
      <c r="G62" s="49"/>
      <c r="H62" s="33"/>
      <c r="I62" s="33"/>
      <c r="J62" s="33"/>
      <c r="K62" s="33"/>
      <c r="L62" s="37">
        <v>2102.66</v>
      </c>
      <c r="M62" s="30">
        <f t="shared" si="8"/>
        <v>8.419999999999618</v>
      </c>
      <c r="N62" s="31">
        <f t="shared" si="16"/>
        <v>0.9123132670443973</v>
      </c>
      <c r="O62" s="32">
        <f t="shared" si="17"/>
        <v>9.3323132670440145</v>
      </c>
      <c r="P62" s="33">
        <f t="shared" si="18"/>
        <v>9.3323132670440145</v>
      </c>
      <c r="Q62" s="33">
        <f t="shared" si="19"/>
        <v>0</v>
      </c>
      <c r="R62" s="33">
        <f t="shared" si="20"/>
        <v>16.238225084656584</v>
      </c>
      <c r="S62" s="33">
        <f t="shared" si="21"/>
        <v>0</v>
      </c>
      <c r="T62" s="56">
        <f t="shared" si="22"/>
        <v>16.238225084656584</v>
      </c>
      <c r="U62" s="59">
        <f t="shared" si="9"/>
        <v>-442.87988938027104</v>
      </c>
      <c r="V62" s="34">
        <v>1</v>
      </c>
      <c r="W62" s="29" t="s">
        <v>52</v>
      </c>
      <c r="X62" s="1">
        <v>15</v>
      </c>
      <c r="Y62" s="1" t="s">
        <v>69</v>
      </c>
      <c r="Z62" s="1" t="s">
        <v>24</v>
      </c>
      <c r="AA62" s="89">
        <v>43521</v>
      </c>
      <c r="AB62" s="90"/>
      <c r="AC62" s="1">
        <v>2109.06</v>
      </c>
      <c r="AD62" s="1"/>
      <c r="AE62" s="1"/>
      <c r="AF62" s="1"/>
      <c r="AG62" s="1"/>
      <c r="AH62" s="98">
        <f t="shared" si="23"/>
        <v>2109.06</v>
      </c>
      <c r="AI62" s="30">
        <f t="shared" si="24"/>
        <v>6.4000000000000909</v>
      </c>
      <c r="AJ62" s="31">
        <f t="shared" si="25"/>
        <v>2.1325103072269003</v>
      </c>
      <c r="AK62" s="32">
        <f t="shared" si="26"/>
        <v>8.5325103072269908</v>
      </c>
      <c r="AL62" s="33">
        <f t="shared" si="27"/>
        <v>8.5325103072269908</v>
      </c>
      <c r="AM62" s="33">
        <f t="shared" si="28"/>
        <v>0</v>
      </c>
      <c r="AN62" s="33">
        <f t="shared" si="29"/>
        <v>15.017218140719503</v>
      </c>
      <c r="AO62" s="33">
        <f t="shared" si="30"/>
        <v>0</v>
      </c>
      <c r="AP62" s="56">
        <f t="shared" si="31"/>
        <v>15.017218140719503</v>
      </c>
      <c r="AQ62" s="118">
        <f t="shared" si="32"/>
        <v>0.18664626534088313</v>
      </c>
      <c r="AR62" s="120">
        <f t="shared" si="33"/>
        <v>0</v>
      </c>
      <c r="AS62" s="125">
        <f t="shared" si="34"/>
        <v>15.203864406060386</v>
      </c>
      <c r="AT62" s="122">
        <f t="shared" si="35"/>
        <v>-427.67602497421063</v>
      </c>
      <c r="AU62" s="34">
        <v>1</v>
      </c>
      <c r="AV62" s="29" t="s">
        <v>52</v>
      </c>
      <c r="AW62" s="1">
        <v>15</v>
      </c>
      <c r="AX62" s="1" t="s">
        <v>69</v>
      </c>
      <c r="AY62" s="1" t="s">
        <v>24</v>
      </c>
      <c r="AZ62" s="89">
        <v>43555</v>
      </c>
      <c r="BA62" s="90"/>
      <c r="BB62" s="1">
        <v>2119.31</v>
      </c>
      <c r="BC62" s="1"/>
      <c r="BD62" s="1"/>
      <c r="BE62" s="1"/>
      <c r="BF62" s="1"/>
      <c r="BG62" s="98">
        <f t="shared" si="36"/>
        <v>2119.31</v>
      </c>
      <c r="BH62" s="30">
        <f t="shared" si="37"/>
        <v>10.25</v>
      </c>
      <c r="BI62" s="31">
        <f t="shared" si="38"/>
        <v>-4.6169516528176491</v>
      </c>
      <c r="BJ62" s="32">
        <f t="shared" si="39"/>
        <v>5.6330483471823509</v>
      </c>
      <c r="BK62" s="33">
        <f t="shared" si="40"/>
        <v>5.6330483471823509</v>
      </c>
      <c r="BL62" s="33">
        <f t="shared" si="41"/>
        <v>0</v>
      </c>
      <c r="BM62" s="33">
        <f t="shared" si="42"/>
        <v>9.9141650910409371</v>
      </c>
      <c r="BN62" s="33">
        <f t="shared" si="43"/>
        <v>0</v>
      </c>
      <c r="BO62" s="56">
        <f t="shared" si="44"/>
        <v>9.9141650910409371</v>
      </c>
      <c r="BP62" s="122">
        <f t="shared" si="45"/>
        <v>-417.76185988316968</v>
      </c>
      <c r="BQ62" s="34">
        <v>1</v>
      </c>
      <c r="BR62" s="29" t="s">
        <v>52</v>
      </c>
      <c r="BS62" s="1">
        <v>15</v>
      </c>
      <c r="BT62" s="1" t="s">
        <v>69</v>
      </c>
      <c r="BU62" s="1" t="s">
        <v>24</v>
      </c>
      <c r="BV62" s="89">
        <v>43585</v>
      </c>
      <c r="BW62" s="90"/>
      <c r="BX62" s="104">
        <v>2128.4299999999998</v>
      </c>
      <c r="BY62" s="104"/>
      <c r="BZ62" s="104"/>
      <c r="CA62" s="104"/>
      <c r="CB62" s="104"/>
      <c r="CC62" s="137">
        <v>2128.4299999999998</v>
      </c>
      <c r="CD62" s="138">
        <f t="shared" si="46"/>
        <v>9.1199999999998909</v>
      </c>
      <c r="CE62" s="141">
        <f t="shared" si="47"/>
        <v>1.0944032627361344</v>
      </c>
      <c r="CF62" s="142">
        <f t="shared" si="48"/>
        <v>10.214403262736026</v>
      </c>
      <c r="CG62" s="104">
        <f t="shared" si="49"/>
        <v>10.214403262736026</v>
      </c>
      <c r="CH62" s="104">
        <v>0</v>
      </c>
      <c r="CI62" s="104">
        <f t="shared" si="50"/>
        <v>18.181637807670125</v>
      </c>
      <c r="CJ62" s="104">
        <v>0</v>
      </c>
      <c r="CK62" s="143">
        <f t="shared" si="51"/>
        <v>18.181637807670125</v>
      </c>
      <c r="CL62" s="144">
        <f t="shared" si="52"/>
        <v>-399.58022207549953</v>
      </c>
      <c r="CM62" s="139">
        <v>1</v>
      </c>
      <c r="CN62" s="1" t="s">
        <v>52</v>
      </c>
      <c r="CO62" s="1">
        <v>15</v>
      </c>
      <c r="CP62" s="1" t="s">
        <v>69</v>
      </c>
      <c r="CQ62" s="1" t="s">
        <v>24</v>
      </c>
      <c r="CR62" s="89">
        <v>43616</v>
      </c>
      <c r="CS62" s="153"/>
      <c r="CT62" s="104">
        <v>2209.0100000000002</v>
      </c>
      <c r="CU62" s="104"/>
      <c r="CV62" s="104"/>
      <c r="CW62" s="104"/>
      <c r="CX62" s="104"/>
      <c r="CY62" s="137">
        <v>2209.0100000000002</v>
      </c>
      <c r="CZ62" s="104"/>
      <c r="DA62" s="138">
        <f t="shared" si="53"/>
        <v>80.580000000000382</v>
      </c>
      <c r="DB62" s="141">
        <f t="shared" si="54"/>
        <v>9.6696223149420195</v>
      </c>
      <c r="DC62" s="142">
        <f t="shared" si="55"/>
        <v>90.2496223149424</v>
      </c>
      <c r="DD62" s="104">
        <f t="shared" si="56"/>
        <v>90.2496223149424</v>
      </c>
      <c r="DE62" s="104">
        <v>0</v>
      </c>
      <c r="DF62" s="104">
        <f t="shared" si="57"/>
        <v>158.83933527429863</v>
      </c>
      <c r="DG62" s="104">
        <v>0</v>
      </c>
      <c r="DH62" s="104">
        <f t="shared" si="58"/>
        <v>-0.20428806525472071</v>
      </c>
      <c r="DI62" s="143">
        <f t="shared" si="59"/>
        <v>158.6350472090439</v>
      </c>
      <c r="DJ62" s="144">
        <f t="shared" si="60"/>
        <v>-240.94517486645563</v>
      </c>
      <c r="DK62" s="139">
        <v>1</v>
      </c>
      <c r="DL62" s="1" t="s">
        <v>52</v>
      </c>
      <c r="DM62" s="157">
        <v>15</v>
      </c>
      <c r="DN62" s="158" t="s">
        <v>69</v>
      </c>
      <c r="DO62" s="158" t="s">
        <v>24</v>
      </c>
      <c r="DP62" s="171"/>
      <c r="DQ62" s="159">
        <v>43646</v>
      </c>
      <c r="DR62" s="160">
        <v>2293.5100000000002</v>
      </c>
      <c r="DS62" s="161"/>
      <c r="DT62" s="161"/>
      <c r="DU62" s="161"/>
      <c r="DV62" s="162"/>
      <c r="DW62" s="163">
        <f t="shared" si="10"/>
        <v>2293.5100000000002</v>
      </c>
      <c r="DX62" s="138">
        <f t="shared" si="61"/>
        <v>84.5</v>
      </c>
      <c r="DY62" s="141">
        <f t="shared" si="62"/>
        <v>10.140022107204766</v>
      </c>
      <c r="DZ62" s="142">
        <f t="shared" si="63"/>
        <v>94.640022107204771</v>
      </c>
      <c r="EA62" s="104">
        <f t="shared" si="64"/>
        <v>94.640022107204771</v>
      </c>
      <c r="EB62" s="104">
        <v>0</v>
      </c>
      <c r="EC62" s="104">
        <f t="shared" si="65"/>
        <v>166.5664389086804</v>
      </c>
      <c r="ED62" s="104">
        <v>0</v>
      </c>
      <c r="EE62" s="143">
        <f t="shared" si="66"/>
        <v>166.5664389086804</v>
      </c>
      <c r="EF62" s="144">
        <f t="shared" si="67"/>
        <v>-74.378735957775234</v>
      </c>
      <c r="EG62" s="139">
        <v>1</v>
      </c>
      <c r="EH62" s="1" t="s">
        <v>52</v>
      </c>
      <c r="EI62" s="1">
        <v>15</v>
      </c>
      <c r="EJ62" s="1" t="s">
        <v>69</v>
      </c>
      <c r="EK62" s="1" t="s">
        <v>24</v>
      </c>
      <c r="EL62" s="89">
        <v>43677</v>
      </c>
      <c r="EM62" s="90"/>
      <c r="EN62" s="104">
        <v>2357.75</v>
      </c>
      <c r="EO62" s="104"/>
      <c r="EP62" s="104"/>
      <c r="EQ62" s="104"/>
      <c r="ER62" s="104"/>
      <c r="ES62" s="137">
        <v>2357.75</v>
      </c>
      <c r="ET62" s="138">
        <f t="shared" si="68"/>
        <v>64.239999999999782</v>
      </c>
      <c r="EU62" s="141">
        <f t="shared" si="69"/>
        <v>7.708811673274468</v>
      </c>
      <c r="EV62" s="96">
        <f t="shared" si="70"/>
        <v>71.94881167327425</v>
      </c>
      <c r="EW62" s="104">
        <f t="shared" si="71"/>
        <v>71.94881167327425</v>
      </c>
      <c r="EX62" s="104">
        <v>0</v>
      </c>
      <c r="EY62" s="104">
        <f t="shared" si="72"/>
        <v>130.2273491286264</v>
      </c>
      <c r="EZ62" s="104">
        <v>0</v>
      </c>
      <c r="FA62" s="143">
        <f t="shared" si="73"/>
        <v>130.2273491286264</v>
      </c>
      <c r="FB62" s="144">
        <f t="shared" si="74"/>
        <v>55.848613170851166</v>
      </c>
      <c r="FC62" s="139">
        <v>1</v>
      </c>
      <c r="FD62" s="1" t="s">
        <v>52</v>
      </c>
      <c r="FE62" s="157">
        <v>15</v>
      </c>
      <c r="FF62" s="158" t="s">
        <v>69</v>
      </c>
      <c r="FG62" s="158" t="s">
        <v>24</v>
      </c>
      <c r="FH62" s="159">
        <v>43708</v>
      </c>
      <c r="FI62" s="188"/>
      <c r="FJ62" s="160">
        <v>2452.29</v>
      </c>
      <c r="FK62" s="186"/>
      <c r="FL62" s="186"/>
      <c r="FM62" s="186"/>
      <c r="FN62" s="186"/>
      <c r="FO62" s="187">
        <f t="shared" si="11"/>
        <v>2452.29</v>
      </c>
      <c r="FP62" s="138">
        <f t="shared" si="75"/>
        <v>94.539999999999964</v>
      </c>
      <c r="FQ62" s="141">
        <f t="shared" si="76"/>
        <v>11.344819326121016</v>
      </c>
      <c r="FR62" s="96">
        <f t="shared" si="77"/>
        <v>105.88481932612098</v>
      </c>
      <c r="FS62" s="104">
        <f t="shared" si="78"/>
        <v>105.88481932612098</v>
      </c>
      <c r="FT62" s="104">
        <v>0</v>
      </c>
      <c r="FU62" s="104">
        <f t="shared" si="79"/>
        <v>191.65152298027897</v>
      </c>
      <c r="FV62" s="104">
        <v>0</v>
      </c>
      <c r="FW62" s="143">
        <f t="shared" si="80"/>
        <v>191.65152298027897</v>
      </c>
      <c r="FX62" s="144">
        <f t="shared" si="81"/>
        <v>247.50013615113014</v>
      </c>
      <c r="FY62" s="139">
        <v>1</v>
      </c>
      <c r="FZ62" s="1" t="s">
        <v>52</v>
      </c>
      <c r="GA62" s="1">
        <v>15</v>
      </c>
      <c r="GB62" s="1" t="s">
        <v>69</v>
      </c>
      <c r="GC62" s="1" t="s">
        <v>24</v>
      </c>
      <c r="GD62" s="89">
        <v>43735</v>
      </c>
      <c r="GE62" s="90">
        <v>250</v>
      </c>
      <c r="GF62" s="104">
        <v>2497.1</v>
      </c>
      <c r="GG62" s="104"/>
      <c r="GH62" s="104"/>
      <c r="GI62" s="104"/>
      <c r="GJ62" s="104"/>
      <c r="GK62" s="137">
        <v>2497.1</v>
      </c>
      <c r="GL62" s="138">
        <f t="shared" si="82"/>
        <v>44.809999999999945</v>
      </c>
      <c r="GM62" s="141">
        <f t="shared" si="83"/>
        <v>5.3771935077259156</v>
      </c>
      <c r="GN62" s="142">
        <f t="shared" si="84"/>
        <v>50.187193507725858</v>
      </c>
      <c r="GO62" s="104">
        <f t="shared" si="85"/>
        <v>50.187193507725858</v>
      </c>
      <c r="GP62" s="104">
        <f t="shared" si="86"/>
        <v>0</v>
      </c>
      <c r="GQ62" s="218">
        <f t="shared" si="87"/>
        <v>90.838820248983808</v>
      </c>
      <c r="GR62" s="218">
        <f t="shared" si="88"/>
        <v>0</v>
      </c>
      <c r="GS62" s="143">
        <f t="shared" si="89"/>
        <v>90.838820248983808</v>
      </c>
      <c r="GT62" s="103">
        <f t="shared" si="90"/>
        <v>3.717291406973283</v>
      </c>
      <c r="GU62" s="203">
        <f t="shared" si="91"/>
        <v>94.556111655957096</v>
      </c>
      <c r="GV62" s="144">
        <f t="shared" si="92"/>
        <v>92.056247807087232</v>
      </c>
      <c r="GW62" s="140">
        <v>1</v>
      </c>
      <c r="GX62" s="1" t="s">
        <v>355</v>
      </c>
      <c r="GY62" s="157">
        <v>15</v>
      </c>
      <c r="GZ62" s="158" t="s">
        <v>69</v>
      </c>
      <c r="HA62" s="158" t="s">
        <v>24</v>
      </c>
      <c r="HB62" s="159">
        <v>43771</v>
      </c>
      <c r="HC62" s="188"/>
      <c r="HD62" s="160">
        <v>2545.56</v>
      </c>
      <c r="HE62" s="186"/>
      <c r="HF62" s="186"/>
      <c r="HG62" s="186"/>
      <c r="HH62" s="227"/>
      <c r="HI62" s="229">
        <f t="shared" si="12"/>
        <v>2545.56</v>
      </c>
      <c r="HJ62" s="138">
        <f t="shared" si="93"/>
        <v>48.460000000000036</v>
      </c>
      <c r="HK62" s="141">
        <f t="shared" si="94"/>
        <v>5.8151962920384008</v>
      </c>
      <c r="HL62" s="96">
        <f t="shared" si="95"/>
        <v>54.275196292038437</v>
      </c>
      <c r="HM62" s="104">
        <f t="shared" si="96"/>
        <v>54.275196292038437</v>
      </c>
      <c r="HN62" s="104">
        <f t="shared" si="97"/>
        <v>0</v>
      </c>
      <c r="HO62" s="218">
        <f t="shared" si="98"/>
        <v>98.23810528858958</v>
      </c>
      <c r="HP62" s="218">
        <f t="shared" si="99"/>
        <v>0</v>
      </c>
      <c r="HQ62" s="143">
        <f t="shared" si="100"/>
        <v>98.23810528858958</v>
      </c>
      <c r="HR62" s="104">
        <f t="shared" si="101"/>
        <v>5.3871604220734621</v>
      </c>
      <c r="HS62" s="203">
        <f t="shared" si="102"/>
        <v>103.62526571066304</v>
      </c>
      <c r="HT62" s="234">
        <f t="shared" si="103"/>
        <v>195.68151351775026</v>
      </c>
      <c r="HU62" s="139">
        <v>1</v>
      </c>
      <c r="HV62" s="1" t="s">
        <v>355</v>
      </c>
      <c r="HW62" s="1">
        <v>15</v>
      </c>
      <c r="HX62" s="1" t="s">
        <v>69</v>
      </c>
      <c r="HY62" s="1" t="s">
        <v>24</v>
      </c>
      <c r="HZ62" s="89">
        <v>43799</v>
      </c>
      <c r="IA62" s="90"/>
      <c r="IB62" s="104">
        <v>2554.16</v>
      </c>
      <c r="IC62" s="186"/>
      <c r="ID62" s="186"/>
      <c r="IE62" s="186"/>
      <c r="IF62" s="186"/>
      <c r="IG62" s="229">
        <f t="shared" si="13"/>
        <v>2554.16</v>
      </c>
      <c r="IH62" s="138">
        <f t="shared" si="104"/>
        <v>8.5999999999999091</v>
      </c>
      <c r="II62" s="141">
        <f t="shared" si="105"/>
        <v>1.0320011031798419</v>
      </c>
      <c r="IJ62" s="142">
        <f t="shared" si="106"/>
        <v>9.6320011031797517</v>
      </c>
      <c r="IK62" s="104">
        <f t="shared" si="107"/>
        <v>9.6320011031797517</v>
      </c>
      <c r="IL62" s="104">
        <f t="shared" si="108"/>
        <v>0</v>
      </c>
      <c r="IM62" s="218">
        <f t="shared" si="109"/>
        <v>17.433921996755352</v>
      </c>
      <c r="IN62" s="218">
        <f t="shared" si="110"/>
        <v>0</v>
      </c>
      <c r="IO62" s="143">
        <f t="shared" si="111"/>
        <v>17.433921996755352</v>
      </c>
      <c r="IP62" s="104">
        <f t="shared" si="112"/>
        <v>1.2154753159489875</v>
      </c>
      <c r="IQ62" s="203">
        <f t="shared" si="113"/>
        <v>18.649397312704338</v>
      </c>
      <c r="IR62" s="144">
        <f t="shared" si="114"/>
        <v>214.3309108304546</v>
      </c>
      <c r="IS62" s="139">
        <v>1</v>
      </c>
      <c r="IT62" s="1" t="s">
        <v>355</v>
      </c>
      <c r="IU62" s="1">
        <v>15</v>
      </c>
      <c r="IV62" s="1" t="s">
        <v>69</v>
      </c>
      <c r="IW62" s="1" t="s">
        <v>24</v>
      </c>
      <c r="IX62" s="89">
        <v>43830</v>
      </c>
      <c r="IY62" s="153"/>
      <c r="IZ62" s="104">
        <v>2557.27</v>
      </c>
      <c r="JA62" s="104"/>
      <c r="JB62" s="104"/>
      <c r="JC62" s="104"/>
      <c r="JD62" s="104"/>
      <c r="JE62" s="137">
        <v>2557.27</v>
      </c>
      <c r="JF62" s="138">
        <f t="shared" si="115"/>
        <v>3.1100000000001273</v>
      </c>
      <c r="JG62" s="141">
        <f t="shared" si="116"/>
        <v>0.37319973325966921</v>
      </c>
      <c r="JH62" s="96">
        <f t="shared" si="117"/>
        <v>3.4831997332597964</v>
      </c>
      <c r="JI62" s="104">
        <f t="shared" si="118"/>
        <v>3.4831997332597964</v>
      </c>
      <c r="JJ62" s="104">
        <f t="shared" si="119"/>
        <v>0</v>
      </c>
      <c r="JK62" s="218">
        <f t="shared" si="120"/>
        <v>6.3045915172002314</v>
      </c>
      <c r="JL62" s="251">
        <f t="shared" si="121"/>
        <v>0</v>
      </c>
      <c r="JM62" s="259">
        <f t="shared" si="122"/>
        <v>6.3045915172002314</v>
      </c>
      <c r="JN62" s="218"/>
      <c r="JO62" s="260"/>
      <c r="JP62" s="255">
        <f t="shared" si="123"/>
        <v>0.31680388064884496</v>
      </c>
      <c r="JQ62" s="203">
        <f t="shared" si="14"/>
        <v>6.621395397849076</v>
      </c>
      <c r="JR62" s="144">
        <f t="shared" si="15"/>
        <v>220.95230622830368</v>
      </c>
      <c r="JS62" s="139">
        <v>1</v>
      </c>
      <c r="JT62" s="1" t="s">
        <v>355</v>
      </c>
    </row>
    <row r="63" spans="1:280" ht="20.100000000000001" customHeight="1" x14ac:dyDescent="0.25">
      <c r="A63" s="29">
        <v>16</v>
      </c>
      <c r="B63" s="29" t="s">
        <v>70</v>
      </c>
      <c r="C63" s="50">
        <v>7952.74</v>
      </c>
      <c r="D63" s="43">
        <v>-1.3341772709527504</v>
      </c>
      <c r="E63" s="29" t="s">
        <v>56</v>
      </c>
      <c r="F63" s="51">
        <v>43496</v>
      </c>
      <c r="G63" s="49"/>
      <c r="H63" s="33"/>
      <c r="I63" s="33"/>
      <c r="J63" s="33"/>
      <c r="K63" s="33"/>
      <c r="L63" s="37">
        <v>8653.2800000000007</v>
      </c>
      <c r="M63" s="30">
        <f t="shared" si="8"/>
        <v>700.54000000000087</v>
      </c>
      <c r="N63" s="31">
        <f t="shared" si="16"/>
        <v>75.904030415120175</v>
      </c>
      <c r="O63" s="32">
        <f t="shared" si="17"/>
        <v>776.44403041512101</v>
      </c>
      <c r="P63" s="33">
        <f t="shared" si="18"/>
        <v>110</v>
      </c>
      <c r="Q63" s="33">
        <f t="shared" si="19"/>
        <v>666.44403041512101</v>
      </c>
      <c r="R63" s="33">
        <f t="shared" si="20"/>
        <v>191.4</v>
      </c>
      <c r="S63" s="33">
        <f t="shared" si="21"/>
        <v>1450.0694639322808</v>
      </c>
      <c r="T63" s="56">
        <f t="shared" si="22"/>
        <v>1641.4694639322809</v>
      </c>
      <c r="U63" s="59">
        <f t="shared" si="9"/>
        <v>1640.1352866613281</v>
      </c>
      <c r="V63" s="34">
        <v>1</v>
      </c>
      <c r="W63" s="29" t="s">
        <v>52</v>
      </c>
      <c r="X63" s="1">
        <v>16</v>
      </c>
      <c r="Y63" s="1" t="s">
        <v>70</v>
      </c>
      <c r="Z63" s="1" t="s">
        <v>56</v>
      </c>
      <c r="AA63" s="89">
        <v>43521</v>
      </c>
      <c r="AB63" s="90"/>
      <c r="AC63" s="1">
        <v>9267.31</v>
      </c>
      <c r="AD63" s="1"/>
      <c r="AE63" s="1"/>
      <c r="AF63" s="1"/>
      <c r="AG63" s="1"/>
      <c r="AH63" s="98">
        <f t="shared" si="23"/>
        <v>9267.31</v>
      </c>
      <c r="AI63" s="30">
        <f t="shared" si="24"/>
        <v>614.02999999999884</v>
      </c>
      <c r="AJ63" s="31">
        <f t="shared" si="25"/>
        <v>204.59770374164259</v>
      </c>
      <c r="AK63" s="32">
        <f t="shared" si="26"/>
        <v>818.62770374164143</v>
      </c>
      <c r="AL63" s="33">
        <f t="shared" si="27"/>
        <v>110</v>
      </c>
      <c r="AM63" s="33">
        <f t="shared" si="28"/>
        <v>708.62770374164143</v>
      </c>
      <c r="AN63" s="33">
        <f t="shared" si="29"/>
        <v>193.6</v>
      </c>
      <c r="AO63" s="33">
        <f t="shared" si="30"/>
        <v>1565.072243492318</v>
      </c>
      <c r="AP63" s="56">
        <f t="shared" si="31"/>
        <v>1758.6722434923179</v>
      </c>
      <c r="AQ63" s="118">
        <f t="shared" si="32"/>
        <v>2.1999999999999886</v>
      </c>
      <c r="AR63" s="120">
        <f t="shared" si="33"/>
        <v>21.788788890145952</v>
      </c>
      <c r="AS63" s="125">
        <f t="shared" si="34"/>
        <v>1782.6610323824639</v>
      </c>
      <c r="AT63" s="122">
        <f t="shared" si="35"/>
        <v>3422.7963190437922</v>
      </c>
      <c r="AU63" s="34">
        <v>1</v>
      </c>
      <c r="AV63" s="29" t="s">
        <v>52</v>
      </c>
      <c r="AW63" s="1">
        <v>16</v>
      </c>
      <c r="AX63" s="1" t="s">
        <v>70</v>
      </c>
      <c r="AY63" s="1" t="s">
        <v>56</v>
      </c>
      <c r="AZ63" s="89">
        <v>43555</v>
      </c>
      <c r="BA63" s="90">
        <v>4000</v>
      </c>
      <c r="BB63" s="1">
        <v>9504.25</v>
      </c>
      <c r="BC63" s="1"/>
      <c r="BD63" s="1"/>
      <c r="BE63" s="1"/>
      <c r="BF63" s="1"/>
      <c r="BG63" s="98">
        <f t="shared" si="36"/>
        <v>9504.25</v>
      </c>
      <c r="BH63" s="30">
        <f t="shared" si="37"/>
        <v>236.94000000000051</v>
      </c>
      <c r="BI63" s="31">
        <f t="shared" si="38"/>
        <v>-106.7259048408406</v>
      </c>
      <c r="BJ63" s="32">
        <f t="shared" si="39"/>
        <v>130.21409515915991</v>
      </c>
      <c r="BK63" s="33">
        <f t="shared" si="40"/>
        <v>130.21409515915991</v>
      </c>
      <c r="BL63" s="33">
        <f t="shared" si="41"/>
        <v>0</v>
      </c>
      <c r="BM63" s="33">
        <f t="shared" si="42"/>
        <v>229.17680748012145</v>
      </c>
      <c r="BN63" s="33">
        <f t="shared" si="43"/>
        <v>0</v>
      </c>
      <c r="BO63" s="56">
        <f t="shared" si="44"/>
        <v>229.17680748012145</v>
      </c>
      <c r="BP63" s="122">
        <f t="shared" si="45"/>
        <v>-348.02687347608634</v>
      </c>
      <c r="BQ63" s="34">
        <v>1</v>
      </c>
      <c r="BR63" s="29" t="s">
        <v>52</v>
      </c>
      <c r="BS63" s="1">
        <v>16</v>
      </c>
      <c r="BT63" s="1" t="s">
        <v>70</v>
      </c>
      <c r="BU63" s="1" t="s">
        <v>56</v>
      </c>
      <c r="BV63" s="89">
        <v>43585</v>
      </c>
      <c r="BW63" s="90"/>
      <c r="BX63" s="104">
        <v>9594.06</v>
      </c>
      <c r="BY63" s="104"/>
      <c r="BZ63" s="104"/>
      <c r="CA63" s="104"/>
      <c r="CB63" s="104"/>
      <c r="CC63" s="137">
        <v>9594.06</v>
      </c>
      <c r="CD63" s="138">
        <f t="shared" si="46"/>
        <v>89.809999999999491</v>
      </c>
      <c r="CE63" s="141">
        <f t="shared" si="47"/>
        <v>10.777232130080355</v>
      </c>
      <c r="CF63" s="142">
        <f t="shared" si="48"/>
        <v>100.58723213007984</v>
      </c>
      <c r="CG63" s="104">
        <f t="shared" si="49"/>
        <v>100.58723213007984</v>
      </c>
      <c r="CH63" s="104">
        <v>0</v>
      </c>
      <c r="CI63" s="104">
        <f t="shared" si="50"/>
        <v>179.04527319154212</v>
      </c>
      <c r="CJ63" s="104">
        <v>0</v>
      </c>
      <c r="CK63" s="143">
        <f t="shared" si="51"/>
        <v>179.04527319154212</v>
      </c>
      <c r="CL63" s="144">
        <f t="shared" si="52"/>
        <v>-168.98160028454421</v>
      </c>
      <c r="CM63" s="139">
        <v>1</v>
      </c>
      <c r="CN63" s="1" t="s">
        <v>52</v>
      </c>
      <c r="CO63" s="1">
        <v>16</v>
      </c>
      <c r="CP63" s="1" t="s">
        <v>70</v>
      </c>
      <c r="CQ63" s="1" t="s">
        <v>56</v>
      </c>
      <c r="CR63" s="89">
        <v>43616</v>
      </c>
      <c r="CS63" s="153"/>
      <c r="CT63" s="104">
        <v>9671.5500000000011</v>
      </c>
      <c r="CU63" s="104"/>
      <c r="CV63" s="104"/>
      <c r="CW63" s="104"/>
      <c r="CX63" s="104"/>
      <c r="CY63" s="137">
        <v>9671.5500000000011</v>
      </c>
      <c r="CZ63" s="104"/>
      <c r="DA63" s="138">
        <f t="shared" si="53"/>
        <v>77.490000000001601</v>
      </c>
      <c r="DB63" s="141">
        <f t="shared" si="54"/>
        <v>9.2988214592314336</v>
      </c>
      <c r="DC63" s="142">
        <f t="shared" si="55"/>
        <v>86.788821459233034</v>
      </c>
      <c r="DD63" s="104">
        <f t="shared" si="56"/>
        <v>86.788821459233034</v>
      </c>
      <c r="DE63" s="104">
        <v>0</v>
      </c>
      <c r="DF63" s="104">
        <f t="shared" si="57"/>
        <v>152.74832576825014</v>
      </c>
      <c r="DG63" s="104">
        <v>0</v>
      </c>
      <c r="DH63" s="104">
        <f t="shared" si="58"/>
        <v>-2.0117446426015988</v>
      </c>
      <c r="DI63" s="143">
        <f t="shared" si="59"/>
        <v>150.73658112564854</v>
      </c>
      <c r="DJ63" s="144">
        <f t="shared" si="60"/>
        <v>-18.245019158895673</v>
      </c>
      <c r="DK63" s="139">
        <v>1</v>
      </c>
      <c r="DL63" s="1" t="s">
        <v>52</v>
      </c>
      <c r="DM63" s="157">
        <v>16</v>
      </c>
      <c r="DN63" s="158" t="s">
        <v>70</v>
      </c>
      <c r="DO63" s="158" t="s">
        <v>56</v>
      </c>
      <c r="DP63" s="171"/>
      <c r="DQ63" s="159">
        <v>43646</v>
      </c>
      <c r="DR63" s="160">
        <v>9752.42</v>
      </c>
      <c r="DS63" s="161"/>
      <c r="DT63" s="161"/>
      <c r="DU63" s="161"/>
      <c r="DV63" s="162"/>
      <c r="DW63" s="163">
        <f t="shared" si="10"/>
        <v>9752.42</v>
      </c>
      <c r="DX63" s="138">
        <f t="shared" si="61"/>
        <v>80.869999999998981</v>
      </c>
      <c r="DY63" s="141">
        <f t="shared" si="62"/>
        <v>9.7044211575105219</v>
      </c>
      <c r="DZ63" s="142">
        <f t="shared" si="63"/>
        <v>90.574421157509505</v>
      </c>
      <c r="EA63" s="104">
        <f t="shared" si="64"/>
        <v>90.574421157509505</v>
      </c>
      <c r="EB63" s="104">
        <v>0</v>
      </c>
      <c r="EC63" s="104">
        <f t="shared" si="65"/>
        <v>159.41098123721673</v>
      </c>
      <c r="ED63" s="104">
        <v>0</v>
      </c>
      <c r="EE63" s="143">
        <f t="shared" si="66"/>
        <v>159.41098123721673</v>
      </c>
      <c r="EF63" s="144">
        <f t="shared" si="67"/>
        <v>141.16596207832106</v>
      </c>
      <c r="EG63" s="139">
        <v>1</v>
      </c>
      <c r="EH63" s="1" t="s">
        <v>52</v>
      </c>
      <c r="EI63" s="1">
        <v>16</v>
      </c>
      <c r="EJ63" s="1" t="s">
        <v>70</v>
      </c>
      <c r="EK63" s="1" t="s">
        <v>56</v>
      </c>
      <c r="EL63" s="89">
        <v>43677</v>
      </c>
      <c r="EM63" s="90">
        <v>3000</v>
      </c>
      <c r="EN63" s="104">
        <v>9875.2900000000009</v>
      </c>
      <c r="EO63" s="104"/>
      <c r="EP63" s="104"/>
      <c r="EQ63" s="104"/>
      <c r="ER63" s="104"/>
      <c r="ES63" s="137">
        <v>9875.2900000000009</v>
      </c>
      <c r="ET63" s="138">
        <f t="shared" si="68"/>
        <v>122.8700000000008</v>
      </c>
      <c r="EU63" s="141">
        <f t="shared" si="69"/>
        <v>14.744422327136414</v>
      </c>
      <c r="EV63" s="96">
        <f t="shared" si="70"/>
        <v>137.61442232713722</v>
      </c>
      <c r="EW63" s="104">
        <f t="shared" si="71"/>
        <v>137.61442232713722</v>
      </c>
      <c r="EX63" s="104">
        <v>0</v>
      </c>
      <c r="EY63" s="104">
        <f t="shared" si="72"/>
        <v>249.08210441211838</v>
      </c>
      <c r="EZ63" s="104">
        <v>0</v>
      </c>
      <c r="FA63" s="143">
        <f t="shared" si="73"/>
        <v>249.08210441211838</v>
      </c>
      <c r="FB63" s="144">
        <f t="shared" si="74"/>
        <v>-2609.7519335095603</v>
      </c>
      <c r="FC63" s="139">
        <v>1</v>
      </c>
      <c r="FD63" s="1" t="s">
        <v>52</v>
      </c>
      <c r="FE63" s="157">
        <v>16</v>
      </c>
      <c r="FF63" s="158" t="s">
        <v>70</v>
      </c>
      <c r="FG63" s="158" t="s">
        <v>56</v>
      </c>
      <c r="FH63" s="159">
        <v>43708</v>
      </c>
      <c r="FI63" s="188"/>
      <c r="FJ63" s="160">
        <v>9971.7100000000009</v>
      </c>
      <c r="FK63" s="186"/>
      <c r="FL63" s="186"/>
      <c r="FM63" s="186"/>
      <c r="FN63" s="186"/>
      <c r="FO63" s="187">
        <f t="shared" si="11"/>
        <v>9971.7100000000009</v>
      </c>
      <c r="FP63" s="138">
        <f t="shared" si="75"/>
        <v>96.420000000000073</v>
      </c>
      <c r="FQ63" s="141">
        <f t="shared" si="76"/>
        <v>11.570419710435685</v>
      </c>
      <c r="FR63" s="96">
        <f t="shared" si="77"/>
        <v>107.99041971043576</v>
      </c>
      <c r="FS63" s="104">
        <f t="shared" si="78"/>
        <v>107.99041971043576</v>
      </c>
      <c r="FT63" s="104">
        <v>0</v>
      </c>
      <c r="FU63" s="104">
        <f t="shared" si="79"/>
        <v>195.46265967588872</v>
      </c>
      <c r="FV63" s="104">
        <v>0</v>
      </c>
      <c r="FW63" s="143">
        <f t="shared" si="80"/>
        <v>195.46265967588872</v>
      </c>
      <c r="FX63" s="144">
        <f t="shared" si="81"/>
        <v>-2414.2892738336718</v>
      </c>
      <c r="FY63" s="139">
        <v>1</v>
      </c>
      <c r="FZ63" s="1" t="s">
        <v>52</v>
      </c>
      <c r="GA63" s="1">
        <v>16</v>
      </c>
      <c r="GB63" s="1" t="s">
        <v>70</v>
      </c>
      <c r="GC63" s="1" t="s">
        <v>56</v>
      </c>
      <c r="GD63" s="89">
        <v>43735</v>
      </c>
      <c r="GE63" s="90"/>
      <c r="GF63" s="104">
        <v>10101.68</v>
      </c>
      <c r="GG63" s="104"/>
      <c r="GH63" s="104"/>
      <c r="GI63" s="104"/>
      <c r="GJ63" s="104"/>
      <c r="GK63" s="137">
        <v>10101.68</v>
      </c>
      <c r="GL63" s="138">
        <f t="shared" si="82"/>
        <v>129.96999999999935</v>
      </c>
      <c r="GM63" s="141">
        <f t="shared" si="83"/>
        <v>15.596381169362521</v>
      </c>
      <c r="GN63" s="142">
        <f t="shared" si="84"/>
        <v>145.56638116936188</v>
      </c>
      <c r="GO63" s="104">
        <f t="shared" si="85"/>
        <v>110</v>
      </c>
      <c r="GP63" s="104">
        <f t="shared" si="86"/>
        <v>35.566381169361875</v>
      </c>
      <c r="GQ63" s="218">
        <f t="shared" si="87"/>
        <v>199.1</v>
      </c>
      <c r="GR63" s="218">
        <f t="shared" si="88"/>
        <v>64.375149916544999</v>
      </c>
      <c r="GS63" s="143">
        <f t="shared" si="89"/>
        <v>263.47514991654498</v>
      </c>
      <c r="GT63" s="103">
        <f t="shared" si="90"/>
        <v>10.781887171709791</v>
      </c>
      <c r="GU63" s="203">
        <f t="shared" si="91"/>
        <v>274.25703708825478</v>
      </c>
      <c r="GV63" s="144">
        <f t="shared" si="92"/>
        <v>-2140.0322367454169</v>
      </c>
      <c r="GW63" s="140">
        <v>1</v>
      </c>
      <c r="GX63" s="1" t="s">
        <v>355</v>
      </c>
      <c r="GY63" s="157">
        <v>16</v>
      </c>
      <c r="GZ63" s="158" t="s">
        <v>70</v>
      </c>
      <c r="HA63" s="158" t="s">
        <v>56</v>
      </c>
      <c r="HB63" s="159">
        <v>43771</v>
      </c>
      <c r="HC63" s="188"/>
      <c r="HD63" s="160">
        <v>10290.800000000001</v>
      </c>
      <c r="HE63" s="186"/>
      <c r="HF63" s="186"/>
      <c r="HG63" s="186"/>
      <c r="HH63" s="227"/>
      <c r="HI63" s="229">
        <f t="shared" si="12"/>
        <v>10290.800000000001</v>
      </c>
      <c r="HJ63" s="138">
        <f t="shared" si="93"/>
        <v>189.1200000000008</v>
      </c>
      <c r="HK63" s="141">
        <f t="shared" si="94"/>
        <v>22.694385529308835</v>
      </c>
      <c r="HL63" s="96">
        <f t="shared" si="95"/>
        <v>211.81438552930965</v>
      </c>
      <c r="HM63" s="104">
        <f t="shared" si="96"/>
        <v>110</v>
      </c>
      <c r="HN63" s="104">
        <f t="shared" si="97"/>
        <v>101.81438552930965</v>
      </c>
      <c r="HO63" s="218">
        <f t="shared" si="98"/>
        <v>199.1</v>
      </c>
      <c r="HP63" s="218">
        <f t="shared" si="99"/>
        <v>237.77860196701005</v>
      </c>
      <c r="HQ63" s="143">
        <f t="shared" si="100"/>
        <v>436.87860196701001</v>
      </c>
      <c r="HR63" s="104">
        <f t="shared" si="101"/>
        <v>23.957456293091052</v>
      </c>
      <c r="HS63" s="203">
        <f t="shared" si="102"/>
        <v>460.83605826010108</v>
      </c>
      <c r="HT63" s="234">
        <f t="shared" si="103"/>
        <v>-1679.1961784853158</v>
      </c>
      <c r="HU63" s="139">
        <v>1</v>
      </c>
      <c r="HV63" s="1" t="s">
        <v>355</v>
      </c>
      <c r="HW63" s="1">
        <v>16</v>
      </c>
      <c r="HX63" s="1" t="s">
        <v>70</v>
      </c>
      <c r="HY63" s="1" t="s">
        <v>56</v>
      </c>
      <c r="HZ63" s="89">
        <v>43795</v>
      </c>
      <c r="IA63" s="90"/>
      <c r="IB63" s="104">
        <v>10643.6</v>
      </c>
      <c r="IC63" s="186"/>
      <c r="ID63" s="186"/>
      <c r="IE63" s="186"/>
      <c r="IF63" s="186"/>
      <c r="IG63" s="229">
        <f t="shared" si="13"/>
        <v>10643.6</v>
      </c>
      <c r="IH63" s="138">
        <f t="shared" si="104"/>
        <v>352.79999999999927</v>
      </c>
      <c r="II63" s="141">
        <f t="shared" si="105"/>
        <v>42.336045256029223</v>
      </c>
      <c r="IJ63" s="142">
        <f t="shared" si="106"/>
        <v>395.13604525602852</v>
      </c>
      <c r="IK63" s="104">
        <f t="shared" si="107"/>
        <v>110</v>
      </c>
      <c r="IL63" s="104">
        <f t="shared" si="108"/>
        <v>285.13604525602852</v>
      </c>
      <c r="IM63" s="218">
        <f t="shared" si="109"/>
        <v>199.1</v>
      </c>
      <c r="IN63" s="218">
        <f t="shared" si="110"/>
        <v>617.41912374585502</v>
      </c>
      <c r="IO63" s="143">
        <f t="shared" si="111"/>
        <v>816.51912374585504</v>
      </c>
      <c r="IP63" s="104">
        <f t="shared" si="112"/>
        <v>56.926883124640071</v>
      </c>
      <c r="IQ63" s="203">
        <f t="shared" si="113"/>
        <v>873.44600687049513</v>
      </c>
      <c r="IR63" s="144">
        <f t="shared" si="114"/>
        <v>-805.75017161482072</v>
      </c>
      <c r="IS63" s="139">
        <v>1</v>
      </c>
      <c r="IT63" s="1" t="s">
        <v>355</v>
      </c>
      <c r="IU63" s="1">
        <v>16</v>
      </c>
      <c r="IV63" s="1" t="s">
        <v>70</v>
      </c>
      <c r="IW63" s="1" t="s">
        <v>56</v>
      </c>
      <c r="IX63" s="89">
        <v>43830</v>
      </c>
      <c r="IY63" s="153"/>
      <c r="IZ63" s="104">
        <v>11215.1</v>
      </c>
      <c r="JA63" s="104"/>
      <c r="JB63" s="104"/>
      <c r="JC63" s="104"/>
      <c r="JD63" s="104"/>
      <c r="JE63" s="137">
        <v>11215.1</v>
      </c>
      <c r="JF63" s="138">
        <f t="shared" si="115"/>
        <v>571.5</v>
      </c>
      <c r="JG63" s="141">
        <f t="shared" si="116"/>
        <v>68.579950983245084</v>
      </c>
      <c r="JH63" s="96">
        <f t="shared" si="117"/>
        <v>640.07995098324511</v>
      </c>
      <c r="JI63" s="104">
        <f t="shared" si="118"/>
        <v>110</v>
      </c>
      <c r="JJ63" s="104">
        <f t="shared" si="119"/>
        <v>530.07995098324511</v>
      </c>
      <c r="JK63" s="218">
        <f t="shared" si="120"/>
        <v>199.1</v>
      </c>
      <c r="JL63" s="251">
        <f t="shared" si="121"/>
        <v>1241.8228695957148</v>
      </c>
      <c r="JM63" s="259">
        <f t="shared" si="122"/>
        <v>1440.9228695957147</v>
      </c>
      <c r="JN63" s="218"/>
      <c r="JO63" s="260"/>
      <c r="JP63" s="255">
        <f t="shared" si="123"/>
        <v>72.405952956379949</v>
      </c>
      <c r="JQ63" s="203">
        <f t="shared" si="14"/>
        <v>1513.3288225520946</v>
      </c>
      <c r="JR63" s="144">
        <f t="shared" si="15"/>
        <v>707.57865093727389</v>
      </c>
      <c r="JS63" s="139">
        <v>1</v>
      </c>
      <c r="JT63" s="1" t="s">
        <v>355</v>
      </c>
    </row>
    <row r="64" spans="1:280" ht="20.100000000000001" customHeight="1" x14ac:dyDescent="0.25">
      <c r="A64" s="29">
        <v>17</v>
      </c>
      <c r="B64" s="29" t="s">
        <v>71</v>
      </c>
      <c r="C64" s="50">
        <v>137.09</v>
      </c>
      <c r="D64" s="43">
        <v>-795.16901164477758</v>
      </c>
      <c r="E64" s="29" t="s">
        <v>25</v>
      </c>
      <c r="F64" s="51">
        <v>43496</v>
      </c>
      <c r="G64" s="49"/>
      <c r="H64" s="33"/>
      <c r="I64" s="33"/>
      <c r="J64" s="33"/>
      <c r="K64" s="33"/>
      <c r="L64" s="37">
        <v>137.94</v>
      </c>
      <c r="M64" s="30">
        <f t="shared" si="8"/>
        <v>0.84999999999999432</v>
      </c>
      <c r="N64" s="31">
        <f t="shared" si="16"/>
        <v>9.2098132658879769E-2</v>
      </c>
      <c r="O64" s="32">
        <f t="shared" si="17"/>
        <v>0.9420981326588741</v>
      </c>
      <c r="P64" s="33">
        <f t="shared" si="18"/>
        <v>0.9420981326588741</v>
      </c>
      <c r="Q64" s="33">
        <f t="shared" si="19"/>
        <v>0</v>
      </c>
      <c r="R64" s="33">
        <f t="shared" si="20"/>
        <v>1.6392507508264409</v>
      </c>
      <c r="S64" s="33">
        <f t="shared" si="21"/>
        <v>0</v>
      </c>
      <c r="T64" s="56">
        <f t="shared" si="22"/>
        <v>1.6392507508264409</v>
      </c>
      <c r="U64" s="59">
        <f t="shared" si="9"/>
        <v>-793.52976089395111</v>
      </c>
      <c r="V64" s="34">
        <v>1</v>
      </c>
      <c r="W64" s="29" t="s">
        <v>52</v>
      </c>
      <c r="X64" s="1">
        <v>17</v>
      </c>
      <c r="Y64" s="1" t="s">
        <v>71</v>
      </c>
      <c r="Z64" s="1" t="s">
        <v>25</v>
      </c>
      <c r="AA64" s="89">
        <v>43521</v>
      </c>
      <c r="AB64" s="90"/>
      <c r="AC64" s="1">
        <v>140.19</v>
      </c>
      <c r="AD64" s="1"/>
      <c r="AE64" s="1"/>
      <c r="AF64" s="1"/>
      <c r="AG64" s="1"/>
      <c r="AH64" s="98">
        <f t="shared" si="23"/>
        <v>140.19</v>
      </c>
      <c r="AI64" s="30">
        <f t="shared" si="24"/>
        <v>2.25</v>
      </c>
      <c r="AJ64" s="31">
        <f t="shared" si="25"/>
        <v>0.74971065488444644</v>
      </c>
      <c r="AK64" s="32">
        <f t="shared" si="26"/>
        <v>2.9997106548844465</v>
      </c>
      <c r="AL64" s="33">
        <f t="shared" si="27"/>
        <v>2.9997106548844465</v>
      </c>
      <c r="AM64" s="33">
        <f t="shared" si="28"/>
        <v>0</v>
      </c>
      <c r="AN64" s="33">
        <f t="shared" si="29"/>
        <v>5.2794907525966259</v>
      </c>
      <c r="AO64" s="33">
        <f t="shared" si="30"/>
        <v>0</v>
      </c>
      <c r="AP64" s="56">
        <f t="shared" si="31"/>
        <v>5.2794907525966259</v>
      </c>
      <c r="AQ64" s="118">
        <f t="shared" si="32"/>
        <v>1.8841962653177502E-2</v>
      </c>
      <c r="AR64" s="120">
        <f t="shared" si="33"/>
        <v>0</v>
      </c>
      <c r="AS64" s="125">
        <f t="shared" si="34"/>
        <v>5.2983327152498036</v>
      </c>
      <c r="AT64" s="122">
        <f t="shared" si="35"/>
        <v>-788.23142817870132</v>
      </c>
      <c r="AU64" s="34">
        <v>1</v>
      </c>
      <c r="AV64" s="29" t="s">
        <v>52</v>
      </c>
      <c r="AW64" s="1">
        <v>17</v>
      </c>
      <c r="AX64" s="1" t="s">
        <v>71</v>
      </c>
      <c r="AY64" s="1" t="s">
        <v>25</v>
      </c>
      <c r="AZ64" s="89">
        <v>43555</v>
      </c>
      <c r="BA64" s="90"/>
      <c r="BB64" s="1">
        <v>145.03</v>
      </c>
      <c r="BC64" s="1"/>
      <c r="BD64" s="1"/>
      <c r="BE64" s="1"/>
      <c r="BF64" s="1"/>
      <c r="BG64" s="98">
        <f t="shared" si="36"/>
        <v>145.03</v>
      </c>
      <c r="BH64" s="30">
        <f t="shared" si="37"/>
        <v>4.8400000000000034</v>
      </c>
      <c r="BI64" s="31">
        <f t="shared" si="38"/>
        <v>-2.1801020487451162</v>
      </c>
      <c r="BJ64" s="32">
        <f t="shared" si="39"/>
        <v>2.6598979512548873</v>
      </c>
      <c r="BK64" s="33">
        <f t="shared" si="40"/>
        <v>2.6598979512548873</v>
      </c>
      <c r="BL64" s="33">
        <f t="shared" si="41"/>
        <v>0</v>
      </c>
      <c r="BM64" s="33">
        <f t="shared" si="42"/>
        <v>4.6814203942086019</v>
      </c>
      <c r="BN64" s="33">
        <f t="shared" si="43"/>
        <v>0</v>
      </c>
      <c r="BO64" s="56">
        <f t="shared" si="44"/>
        <v>4.6814203942086019</v>
      </c>
      <c r="BP64" s="122">
        <f t="shared" si="45"/>
        <v>-783.55000778449266</v>
      </c>
      <c r="BQ64" s="34">
        <v>1</v>
      </c>
      <c r="BR64" s="29" t="s">
        <v>52</v>
      </c>
      <c r="BS64" s="1">
        <v>17</v>
      </c>
      <c r="BT64" s="1" t="s">
        <v>71</v>
      </c>
      <c r="BU64" s="1" t="s">
        <v>25</v>
      </c>
      <c r="BV64" s="89">
        <v>43585</v>
      </c>
      <c r="BW64" s="90"/>
      <c r="BX64" s="104">
        <v>145.52000000000001</v>
      </c>
      <c r="BY64" s="104"/>
      <c r="BZ64" s="104"/>
      <c r="CA64" s="104"/>
      <c r="CB64" s="104"/>
      <c r="CC64" s="137">
        <v>145.52000000000001</v>
      </c>
      <c r="CD64" s="138">
        <f t="shared" si="46"/>
        <v>0.49000000000000909</v>
      </c>
      <c r="CE64" s="141">
        <f t="shared" si="47"/>
        <v>5.880017530051778E-2</v>
      </c>
      <c r="CF64" s="142">
        <f t="shared" si="48"/>
        <v>0.54880017530052683</v>
      </c>
      <c r="CG64" s="104">
        <f t="shared" si="49"/>
        <v>0.54880017530052683</v>
      </c>
      <c r="CH64" s="104">
        <v>0</v>
      </c>
      <c r="CI64" s="104">
        <f t="shared" si="50"/>
        <v>0.97686431203493773</v>
      </c>
      <c r="CJ64" s="104">
        <v>0</v>
      </c>
      <c r="CK64" s="143">
        <f t="shared" si="51"/>
        <v>0.97686431203493773</v>
      </c>
      <c r="CL64" s="144">
        <f t="shared" si="52"/>
        <v>-782.57314347245767</v>
      </c>
      <c r="CM64" s="139">
        <v>1</v>
      </c>
      <c r="CN64" s="1" t="s">
        <v>52</v>
      </c>
      <c r="CO64" s="1">
        <v>17</v>
      </c>
      <c r="CP64" s="1" t="s">
        <v>71</v>
      </c>
      <c r="CQ64" s="1" t="s">
        <v>25</v>
      </c>
      <c r="CR64" s="89">
        <v>43616</v>
      </c>
      <c r="CS64" s="153"/>
      <c r="CT64" s="104">
        <v>154.07</v>
      </c>
      <c r="CU64" s="104"/>
      <c r="CV64" s="104"/>
      <c r="CW64" s="104"/>
      <c r="CX64" s="104"/>
      <c r="CY64" s="137">
        <v>154.07</v>
      </c>
      <c r="CZ64" s="104"/>
      <c r="DA64" s="138">
        <f t="shared" si="53"/>
        <v>8.5499999999999829</v>
      </c>
      <c r="DB64" s="141">
        <f t="shared" si="54"/>
        <v>1.0260023677432826</v>
      </c>
      <c r="DC64" s="142">
        <f t="shared" si="55"/>
        <v>9.576002367743266</v>
      </c>
      <c r="DD64" s="104">
        <f t="shared" si="56"/>
        <v>9.576002367743266</v>
      </c>
      <c r="DE64" s="104">
        <v>0</v>
      </c>
      <c r="DF64" s="104">
        <f t="shared" si="57"/>
        <v>16.85376416722815</v>
      </c>
      <c r="DG64" s="104">
        <v>0</v>
      </c>
      <c r="DH64" s="104">
        <f t="shared" si="58"/>
        <v>-1.0976003506010546E-2</v>
      </c>
      <c r="DI64" s="143">
        <f t="shared" si="59"/>
        <v>16.84278816372214</v>
      </c>
      <c r="DJ64" s="144">
        <f t="shared" si="60"/>
        <v>-765.73035530873551</v>
      </c>
      <c r="DK64" s="139">
        <v>1</v>
      </c>
      <c r="DL64" s="1" t="s">
        <v>52</v>
      </c>
      <c r="DM64" s="157">
        <v>17</v>
      </c>
      <c r="DN64" s="158" t="s">
        <v>71</v>
      </c>
      <c r="DO64" s="158" t="s">
        <v>25</v>
      </c>
      <c r="DP64" s="171"/>
      <c r="DQ64" s="159">
        <v>43646</v>
      </c>
      <c r="DR64" s="160">
        <v>173.1</v>
      </c>
      <c r="DS64" s="161"/>
      <c r="DT64" s="161"/>
      <c r="DU64" s="161"/>
      <c r="DV64" s="162"/>
      <c r="DW64" s="163">
        <f t="shared" si="10"/>
        <v>173.1</v>
      </c>
      <c r="DX64" s="138">
        <f t="shared" si="61"/>
        <v>19.03</v>
      </c>
      <c r="DY64" s="141">
        <f t="shared" si="62"/>
        <v>2.2836049786994876</v>
      </c>
      <c r="DZ64" s="142">
        <f t="shared" si="63"/>
        <v>21.313604978699487</v>
      </c>
      <c r="EA64" s="104">
        <f t="shared" si="64"/>
        <v>21.313604978699487</v>
      </c>
      <c r="EB64" s="104">
        <v>0</v>
      </c>
      <c r="EC64" s="104">
        <f t="shared" si="65"/>
        <v>37.511944762511099</v>
      </c>
      <c r="ED64" s="104">
        <v>0</v>
      </c>
      <c r="EE64" s="143">
        <f t="shared" si="66"/>
        <v>37.511944762511099</v>
      </c>
      <c r="EF64" s="144">
        <f t="shared" si="67"/>
        <v>-728.21841054622439</v>
      </c>
      <c r="EG64" s="139">
        <v>1</v>
      </c>
      <c r="EH64" s="1" t="s">
        <v>52</v>
      </c>
      <c r="EI64" s="1">
        <v>17</v>
      </c>
      <c r="EJ64" s="1" t="s">
        <v>71</v>
      </c>
      <c r="EK64" s="1" t="s">
        <v>25</v>
      </c>
      <c r="EL64" s="89">
        <v>43677</v>
      </c>
      <c r="EM64" s="90"/>
      <c r="EN64" s="104">
        <v>182.66</v>
      </c>
      <c r="EO64" s="104"/>
      <c r="EP64" s="104"/>
      <c r="EQ64" s="104"/>
      <c r="ER64" s="104"/>
      <c r="ES64" s="137">
        <v>182.66</v>
      </c>
      <c r="ET64" s="138">
        <f t="shared" si="68"/>
        <v>9.5600000000000023</v>
      </c>
      <c r="EU64" s="141">
        <f t="shared" si="69"/>
        <v>1.1472017371809493</v>
      </c>
      <c r="EV64" s="96">
        <f t="shared" si="70"/>
        <v>10.707201737180952</v>
      </c>
      <c r="EW64" s="104">
        <f t="shared" si="71"/>
        <v>10.707201737180952</v>
      </c>
      <c r="EX64" s="104">
        <v>0</v>
      </c>
      <c r="EY64" s="104">
        <f t="shared" si="72"/>
        <v>19.380035144297523</v>
      </c>
      <c r="EZ64" s="104">
        <v>0</v>
      </c>
      <c r="FA64" s="143">
        <f t="shared" si="73"/>
        <v>19.380035144297523</v>
      </c>
      <c r="FB64" s="144">
        <f t="shared" si="74"/>
        <v>-708.8383754019269</v>
      </c>
      <c r="FC64" s="139">
        <v>1</v>
      </c>
      <c r="FD64" s="1" t="s">
        <v>52</v>
      </c>
      <c r="FE64" s="157">
        <v>17</v>
      </c>
      <c r="FF64" s="158" t="s">
        <v>71</v>
      </c>
      <c r="FG64" s="158" t="s">
        <v>25</v>
      </c>
      <c r="FH64" s="159">
        <v>43708</v>
      </c>
      <c r="FI64" s="188"/>
      <c r="FJ64" s="160">
        <v>190.85</v>
      </c>
      <c r="FK64" s="186"/>
      <c r="FL64" s="186"/>
      <c r="FM64" s="186"/>
      <c r="FN64" s="186"/>
      <c r="FO64" s="187">
        <f t="shared" si="11"/>
        <v>190.85</v>
      </c>
      <c r="FP64" s="138">
        <f t="shared" si="75"/>
        <v>8.1899999999999977</v>
      </c>
      <c r="FQ64" s="141">
        <f t="shared" si="76"/>
        <v>0.98280167422182285</v>
      </c>
      <c r="FR64" s="96">
        <f t="shared" si="77"/>
        <v>9.1728016742218212</v>
      </c>
      <c r="FS64" s="104">
        <f t="shared" si="78"/>
        <v>9.1728016742218212</v>
      </c>
      <c r="FT64" s="104">
        <v>0</v>
      </c>
      <c r="FU64" s="104">
        <f t="shared" si="79"/>
        <v>16.602771030341497</v>
      </c>
      <c r="FV64" s="104">
        <v>0</v>
      </c>
      <c r="FW64" s="143">
        <f t="shared" si="80"/>
        <v>16.602771030341497</v>
      </c>
      <c r="FX64" s="144">
        <f t="shared" si="81"/>
        <v>-692.2356043715854</v>
      </c>
      <c r="FY64" s="139">
        <v>1</v>
      </c>
      <c r="FZ64" s="1" t="s">
        <v>52</v>
      </c>
      <c r="GA64" s="1">
        <v>17</v>
      </c>
      <c r="GB64" s="1" t="s">
        <v>71</v>
      </c>
      <c r="GC64" s="1" t="s">
        <v>25</v>
      </c>
      <c r="GD64" s="89">
        <v>43735</v>
      </c>
      <c r="GE64" s="90"/>
      <c r="GF64" s="104">
        <v>197.83</v>
      </c>
      <c r="GG64" s="104"/>
      <c r="GH64" s="104"/>
      <c r="GI64" s="104"/>
      <c r="GJ64" s="104"/>
      <c r="GK64" s="137">
        <v>197.83</v>
      </c>
      <c r="GL64" s="138">
        <f t="shared" si="82"/>
        <v>6.9800000000000182</v>
      </c>
      <c r="GM64" s="141">
        <f t="shared" si="83"/>
        <v>0.83759898870624938</v>
      </c>
      <c r="GN64" s="142">
        <f t="shared" si="84"/>
        <v>7.8175989887062673</v>
      </c>
      <c r="GO64" s="104">
        <f t="shared" si="85"/>
        <v>7.8175989887062673</v>
      </c>
      <c r="GP64" s="104">
        <f t="shared" si="86"/>
        <v>0</v>
      </c>
      <c r="GQ64" s="218">
        <f t="shared" si="87"/>
        <v>14.149854169558344</v>
      </c>
      <c r="GR64" s="218">
        <f t="shared" si="88"/>
        <v>0</v>
      </c>
      <c r="GS64" s="143">
        <f t="shared" si="89"/>
        <v>14.149854169558344</v>
      </c>
      <c r="GT64" s="103">
        <f t="shared" si="90"/>
        <v>0.57903802768742718</v>
      </c>
      <c r="GU64" s="203">
        <f t="shared" si="91"/>
        <v>14.72889219724577</v>
      </c>
      <c r="GV64" s="144">
        <f t="shared" si="92"/>
        <v>-677.50671217433967</v>
      </c>
      <c r="GW64" s="140">
        <v>1</v>
      </c>
      <c r="GX64" s="1" t="s">
        <v>52</v>
      </c>
      <c r="GY64" s="157">
        <v>17</v>
      </c>
      <c r="GZ64" s="158" t="s">
        <v>71</v>
      </c>
      <c r="HA64" s="158" t="s">
        <v>25</v>
      </c>
      <c r="HB64" s="159">
        <v>43771</v>
      </c>
      <c r="HC64" s="188"/>
      <c r="HD64" s="160">
        <v>207.85</v>
      </c>
      <c r="HE64" s="186"/>
      <c r="HF64" s="186"/>
      <c r="HG64" s="186"/>
      <c r="HH64" s="227"/>
      <c r="HI64" s="229">
        <f t="shared" si="12"/>
        <v>207.85</v>
      </c>
      <c r="HJ64" s="138">
        <f t="shared" si="93"/>
        <v>10.019999999999982</v>
      </c>
      <c r="HK64" s="141">
        <f t="shared" si="94"/>
        <v>1.2023992333104545</v>
      </c>
      <c r="HL64" s="96">
        <f t="shared" si="95"/>
        <v>11.222399233310437</v>
      </c>
      <c r="HM64" s="104">
        <f t="shared" si="96"/>
        <v>11.222399233310437</v>
      </c>
      <c r="HN64" s="104">
        <f t="shared" si="97"/>
        <v>0</v>
      </c>
      <c r="HO64" s="218">
        <f t="shared" si="98"/>
        <v>20.312542612291892</v>
      </c>
      <c r="HP64" s="218">
        <f t="shared" si="99"/>
        <v>0</v>
      </c>
      <c r="HQ64" s="143">
        <f t="shared" si="100"/>
        <v>20.312542612291892</v>
      </c>
      <c r="HR64" s="104">
        <f t="shared" si="101"/>
        <v>1.1138949118690871</v>
      </c>
      <c r="HS64" s="203">
        <f t="shared" si="102"/>
        <v>21.426437524160981</v>
      </c>
      <c r="HT64" s="234">
        <f t="shared" si="103"/>
        <v>-656.08027465017869</v>
      </c>
      <c r="HU64" s="139">
        <v>1</v>
      </c>
      <c r="HV64" s="1" t="s">
        <v>52</v>
      </c>
      <c r="HW64" s="1">
        <v>17</v>
      </c>
      <c r="HX64" s="1" t="s">
        <v>71</v>
      </c>
      <c r="HY64" s="1" t="s">
        <v>25</v>
      </c>
      <c r="HZ64" s="89">
        <v>43797</v>
      </c>
      <c r="IA64" s="90"/>
      <c r="IB64" s="104">
        <v>232.28</v>
      </c>
      <c r="IC64" s="186"/>
      <c r="ID64" s="186"/>
      <c r="IE64" s="186"/>
      <c r="IF64" s="186"/>
      <c r="IG64" s="229">
        <f t="shared" si="13"/>
        <v>232.28</v>
      </c>
      <c r="IH64" s="138">
        <f t="shared" si="104"/>
        <v>24.430000000000007</v>
      </c>
      <c r="II64" s="141">
        <f t="shared" si="105"/>
        <v>2.9316031338004431</v>
      </c>
      <c r="IJ64" s="142">
        <f t="shared" si="106"/>
        <v>27.36160313380045</v>
      </c>
      <c r="IK64" s="104">
        <f t="shared" si="107"/>
        <v>27.36160313380045</v>
      </c>
      <c r="IL64" s="104">
        <f t="shared" si="108"/>
        <v>0</v>
      </c>
      <c r="IM64" s="218">
        <f t="shared" si="109"/>
        <v>49.524501672178815</v>
      </c>
      <c r="IN64" s="218">
        <f t="shared" si="110"/>
        <v>0</v>
      </c>
      <c r="IO64" s="143">
        <f t="shared" si="111"/>
        <v>49.524501672178815</v>
      </c>
      <c r="IP64" s="104">
        <f t="shared" si="112"/>
        <v>3.4527979033295444</v>
      </c>
      <c r="IQ64" s="203">
        <f t="shared" si="113"/>
        <v>52.977299575508361</v>
      </c>
      <c r="IR64" s="144">
        <f t="shared" si="114"/>
        <v>-603.10297507467033</v>
      </c>
      <c r="IS64" s="139">
        <v>1</v>
      </c>
      <c r="IT64" s="1" t="s">
        <v>52</v>
      </c>
      <c r="IU64" s="1">
        <v>17</v>
      </c>
      <c r="IV64" s="1" t="s">
        <v>71</v>
      </c>
      <c r="IW64" s="1" t="s">
        <v>25</v>
      </c>
      <c r="IX64" s="89">
        <v>43830</v>
      </c>
      <c r="IY64" s="153"/>
      <c r="IZ64" s="104">
        <v>267.34000000000003</v>
      </c>
      <c r="JA64" s="104"/>
      <c r="JB64" s="104"/>
      <c r="JC64" s="104"/>
      <c r="JD64" s="104"/>
      <c r="JE64" s="137">
        <v>267.34000000000003</v>
      </c>
      <c r="JF64" s="138">
        <f t="shared" si="115"/>
        <v>35.060000000000031</v>
      </c>
      <c r="JG64" s="141">
        <f t="shared" si="116"/>
        <v>4.2071969929528867</v>
      </c>
      <c r="JH64" s="96">
        <f t="shared" si="117"/>
        <v>39.267196992952918</v>
      </c>
      <c r="JI64" s="104">
        <f t="shared" si="118"/>
        <v>39.267196992952918</v>
      </c>
      <c r="JJ64" s="104">
        <f t="shared" si="119"/>
        <v>0</v>
      </c>
      <c r="JK64" s="218">
        <f t="shared" si="120"/>
        <v>71.073626557244779</v>
      </c>
      <c r="JL64" s="251">
        <f t="shared" si="121"/>
        <v>0</v>
      </c>
      <c r="JM64" s="259">
        <f t="shared" si="122"/>
        <v>71.073626557244779</v>
      </c>
      <c r="JN64" s="218"/>
      <c r="JO64" s="260"/>
      <c r="JP64" s="255">
        <f t="shared" si="123"/>
        <v>3.571428956767865</v>
      </c>
      <c r="JQ64" s="203">
        <f t="shared" si="14"/>
        <v>74.64505551401264</v>
      </c>
      <c r="JR64" s="144">
        <f t="shared" si="15"/>
        <v>-528.45791956065773</v>
      </c>
      <c r="JS64" s="139">
        <v>1</v>
      </c>
      <c r="JT64" s="1" t="s">
        <v>52</v>
      </c>
    </row>
    <row r="65" spans="1:280" ht="20.100000000000001" customHeight="1" x14ac:dyDescent="0.25">
      <c r="A65" s="29">
        <v>18</v>
      </c>
      <c r="B65" s="29" t="s">
        <v>72</v>
      </c>
      <c r="C65" s="50">
        <v>40925.980000000003</v>
      </c>
      <c r="D65" s="43">
        <v>9632.3824852555917</v>
      </c>
      <c r="E65" s="29" t="s">
        <v>26</v>
      </c>
      <c r="F65" s="51">
        <v>43496</v>
      </c>
      <c r="G65" s="49">
        <v>10000</v>
      </c>
      <c r="H65" s="33"/>
      <c r="I65" s="33"/>
      <c r="J65" s="33"/>
      <c r="K65" s="33"/>
      <c r="L65" s="37">
        <v>43980.87</v>
      </c>
      <c r="M65" s="30">
        <f t="shared" si="8"/>
        <v>3054.8899999999994</v>
      </c>
      <c r="N65" s="31">
        <f t="shared" si="16"/>
        <v>330.99960526857302</v>
      </c>
      <c r="O65" s="32">
        <f t="shared" si="17"/>
        <v>3385.8896052685723</v>
      </c>
      <c r="P65" s="33">
        <f t="shared" si="18"/>
        <v>110</v>
      </c>
      <c r="Q65" s="33">
        <f t="shared" si="19"/>
        <v>3275.8896052685723</v>
      </c>
      <c r="R65" s="33">
        <f t="shared" si="20"/>
        <v>191.4</v>
      </c>
      <c r="S65" s="33">
        <f t="shared" si="21"/>
        <v>7127.7815795787646</v>
      </c>
      <c r="T65" s="56">
        <f t="shared" si="22"/>
        <v>7319.1815795787643</v>
      </c>
      <c r="U65" s="59">
        <f t="shared" si="9"/>
        <v>6951.564064834356</v>
      </c>
      <c r="V65" s="34">
        <v>1</v>
      </c>
      <c r="W65" s="29" t="s">
        <v>52</v>
      </c>
      <c r="X65" s="1">
        <v>18</v>
      </c>
      <c r="Y65" s="1" t="s">
        <v>72</v>
      </c>
      <c r="Z65" s="1" t="s">
        <v>26</v>
      </c>
      <c r="AA65" s="89">
        <v>43521</v>
      </c>
      <c r="AB65" s="90">
        <v>7000</v>
      </c>
      <c r="AC65" s="1">
        <v>46231.32</v>
      </c>
      <c r="AD65" s="1"/>
      <c r="AE65" s="1"/>
      <c r="AF65" s="1"/>
      <c r="AG65" s="1"/>
      <c r="AH65" s="98">
        <f t="shared" si="23"/>
        <v>46231.32</v>
      </c>
      <c r="AI65" s="30">
        <f t="shared" si="24"/>
        <v>2250.4499999999971</v>
      </c>
      <c r="AJ65" s="31">
        <f t="shared" si="25"/>
        <v>749.8605970154224</v>
      </c>
      <c r="AK65" s="32">
        <f t="shared" si="26"/>
        <v>3000.3105970154193</v>
      </c>
      <c r="AL65" s="33">
        <f t="shared" si="27"/>
        <v>110</v>
      </c>
      <c r="AM65" s="33">
        <f t="shared" si="28"/>
        <v>2890.3105970154193</v>
      </c>
      <c r="AN65" s="33">
        <f t="shared" si="29"/>
        <v>193.6</v>
      </c>
      <c r="AO65" s="33">
        <f t="shared" si="30"/>
        <v>6383.5281440108392</v>
      </c>
      <c r="AP65" s="56">
        <f t="shared" si="31"/>
        <v>6577.1281440108396</v>
      </c>
      <c r="AQ65" s="118">
        <f t="shared" si="32"/>
        <v>2.1999999999999886</v>
      </c>
      <c r="AR65" s="120">
        <f t="shared" si="33"/>
        <v>107.10226782609152</v>
      </c>
      <c r="AS65" s="125">
        <f t="shared" si="34"/>
        <v>6686.4304118369309</v>
      </c>
      <c r="AT65" s="122">
        <f t="shared" si="35"/>
        <v>6637.994476671287</v>
      </c>
      <c r="AU65" s="34">
        <v>1</v>
      </c>
      <c r="AV65" s="29" t="s">
        <v>52</v>
      </c>
      <c r="AW65" s="1">
        <v>18</v>
      </c>
      <c r="AX65" s="1" t="s">
        <v>72</v>
      </c>
      <c r="AY65" s="1" t="s">
        <v>26</v>
      </c>
      <c r="AZ65" s="89">
        <v>43555</v>
      </c>
      <c r="BA65" s="90">
        <v>6700</v>
      </c>
      <c r="BB65" s="1">
        <v>48440.23</v>
      </c>
      <c r="BC65" s="1"/>
      <c r="BD65" s="1"/>
      <c r="BE65" s="1"/>
      <c r="BF65" s="1"/>
      <c r="BG65" s="98">
        <f t="shared" si="36"/>
        <v>48440.23</v>
      </c>
      <c r="BH65" s="30">
        <f t="shared" si="37"/>
        <v>2208.9100000000035</v>
      </c>
      <c r="BI65" s="31">
        <f t="shared" si="38"/>
        <v>-994.9688463829707</v>
      </c>
      <c r="BJ65" s="32">
        <f t="shared" si="39"/>
        <v>1213.9411536170328</v>
      </c>
      <c r="BK65" s="33">
        <f t="shared" si="40"/>
        <v>1213.9411536170328</v>
      </c>
      <c r="BL65" s="33">
        <f t="shared" si="41"/>
        <v>0</v>
      </c>
      <c r="BM65" s="33">
        <f t="shared" si="42"/>
        <v>2136.5364303659776</v>
      </c>
      <c r="BN65" s="33">
        <f t="shared" si="43"/>
        <v>0</v>
      </c>
      <c r="BO65" s="56">
        <f t="shared" si="44"/>
        <v>2136.5364303659776</v>
      </c>
      <c r="BP65" s="122">
        <f t="shared" si="45"/>
        <v>2074.5309070372646</v>
      </c>
      <c r="BQ65" s="34">
        <v>1</v>
      </c>
      <c r="BR65" s="29" t="s">
        <v>52</v>
      </c>
      <c r="BS65" s="1">
        <v>18</v>
      </c>
      <c r="BT65" s="1" t="s">
        <v>72</v>
      </c>
      <c r="BU65" s="1" t="s">
        <v>26</v>
      </c>
      <c r="BV65" s="89">
        <v>43585</v>
      </c>
      <c r="BW65" s="90"/>
      <c r="BX65" s="104">
        <v>49989.68</v>
      </c>
      <c r="BY65" s="104"/>
      <c r="BZ65" s="104"/>
      <c r="CA65" s="104"/>
      <c r="CB65" s="104"/>
      <c r="CC65" s="137">
        <v>49989.68</v>
      </c>
      <c r="CD65" s="138">
        <f t="shared" si="46"/>
        <v>1549.4499999999971</v>
      </c>
      <c r="CE65" s="141">
        <f t="shared" si="47"/>
        <v>185.93455432527637</v>
      </c>
      <c r="CF65" s="142">
        <f t="shared" si="48"/>
        <v>1735.3845543252735</v>
      </c>
      <c r="CG65" s="104">
        <f t="shared" si="49"/>
        <v>1735.3845543252735</v>
      </c>
      <c r="CH65" s="104">
        <v>0</v>
      </c>
      <c r="CI65" s="104">
        <f t="shared" si="50"/>
        <v>3088.9845066989869</v>
      </c>
      <c r="CJ65" s="104">
        <v>0</v>
      </c>
      <c r="CK65" s="143">
        <f t="shared" si="51"/>
        <v>3088.9845066989869</v>
      </c>
      <c r="CL65" s="144">
        <f t="shared" si="52"/>
        <v>5163.5154137362515</v>
      </c>
      <c r="CM65" s="139">
        <v>1</v>
      </c>
      <c r="CN65" s="1" t="s">
        <v>52</v>
      </c>
      <c r="CO65" s="1">
        <v>18</v>
      </c>
      <c r="CP65" s="1" t="s">
        <v>72</v>
      </c>
      <c r="CQ65" s="1" t="s">
        <v>26</v>
      </c>
      <c r="CR65" s="89">
        <v>43616</v>
      </c>
      <c r="CS65" s="153">
        <v>2100</v>
      </c>
      <c r="CT65" s="104">
        <v>51043.37</v>
      </c>
      <c r="CU65" s="104"/>
      <c r="CV65" s="104"/>
      <c r="CW65" s="104"/>
      <c r="CX65" s="104"/>
      <c r="CY65" s="137">
        <v>51043.37</v>
      </c>
      <c r="CZ65" s="104"/>
      <c r="DA65" s="138">
        <f t="shared" si="53"/>
        <v>1053.6900000000023</v>
      </c>
      <c r="DB65" s="141">
        <f t="shared" si="54"/>
        <v>126.44309179735951</v>
      </c>
      <c r="DC65" s="142">
        <f t="shared" si="55"/>
        <v>1180.1330917973619</v>
      </c>
      <c r="DD65" s="104">
        <f t="shared" si="56"/>
        <v>1180.1330917973619</v>
      </c>
      <c r="DE65" s="104">
        <v>0</v>
      </c>
      <c r="DF65" s="104">
        <f t="shared" si="57"/>
        <v>2077.0342415633568</v>
      </c>
      <c r="DG65" s="104">
        <v>0</v>
      </c>
      <c r="DH65" s="104">
        <f t="shared" si="58"/>
        <v>-34.707691086505498</v>
      </c>
      <c r="DI65" s="143">
        <f t="shared" si="59"/>
        <v>2042.3265504768513</v>
      </c>
      <c r="DJ65" s="144">
        <f t="shared" si="60"/>
        <v>5105.841964213103</v>
      </c>
      <c r="DK65" s="139">
        <v>1</v>
      </c>
      <c r="DL65" s="1" t="s">
        <v>52</v>
      </c>
      <c r="DM65" s="157">
        <v>18</v>
      </c>
      <c r="DN65" s="158" t="s">
        <v>72</v>
      </c>
      <c r="DO65" s="158" t="s">
        <v>26</v>
      </c>
      <c r="DP65" s="171">
        <v>1000</v>
      </c>
      <c r="DQ65" s="159">
        <v>43646</v>
      </c>
      <c r="DR65" s="160">
        <v>51687.87</v>
      </c>
      <c r="DS65" s="161"/>
      <c r="DT65" s="161"/>
      <c r="DU65" s="161"/>
      <c r="DV65" s="162"/>
      <c r="DW65" s="163">
        <f t="shared" si="10"/>
        <v>51687.87</v>
      </c>
      <c r="DX65" s="138">
        <f t="shared" si="61"/>
        <v>644.5</v>
      </c>
      <c r="DY65" s="141">
        <f t="shared" si="62"/>
        <v>77.340168616490786</v>
      </c>
      <c r="DZ65" s="142">
        <f t="shared" si="63"/>
        <v>721.84016861649081</v>
      </c>
      <c r="EA65" s="104">
        <f t="shared" si="64"/>
        <v>721.84016861649081</v>
      </c>
      <c r="EB65" s="104">
        <v>0</v>
      </c>
      <c r="EC65" s="104">
        <f t="shared" si="65"/>
        <v>1270.4386967650239</v>
      </c>
      <c r="ED65" s="104">
        <v>0</v>
      </c>
      <c r="EE65" s="143">
        <f t="shared" si="66"/>
        <v>1270.4386967650239</v>
      </c>
      <c r="EF65" s="144">
        <f t="shared" si="67"/>
        <v>5376.2806609781273</v>
      </c>
      <c r="EG65" s="139">
        <v>1</v>
      </c>
      <c r="EH65" s="1" t="s">
        <v>52</v>
      </c>
      <c r="EI65" s="1">
        <v>18</v>
      </c>
      <c r="EJ65" s="1" t="s">
        <v>72</v>
      </c>
      <c r="EK65" s="1" t="s">
        <v>26</v>
      </c>
      <c r="EL65" s="89">
        <v>43677</v>
      </c>
      <c r="EM65" s="90">
        <v>5500</v>
      </c>
      <c r="EN65" s="104">
        <v>52148.22</v>
      </c>
      <c r="EO65" s="104"/>
      <c r="EP65" s="104"/>
      <c r="EQ65" s="104"/>
      <c r="ER65" s="104"/>
      <c r="ES65" s="137">
        <v>52148.22</v>
      </c>
      <c r="ET65" s="138">
        <f t="shared" si="68"/>
        <v>460.34999999999854</v>
      </c>
      <c r="EU65" s="141">
        <f t="shared" si="69"/>
        <v>55.242083651804208</v>
      </c>
      <c r="EV65" s="96">
        <f t="shared" si="70"/>
        <v>515.5920836518028</v>
      </c>
      <c r="EW65" s="104">
        <f t="shared" si="71"/>
        <v>515.5920836518028</v>
      </c>
      <c r="EX65" s="104">
        <v>0</v>
      </c>
      <c r="EY65" s="104">
        <f t="shared" si="72"/>
        <v>933.22167140976308</v>
      </c>
      <c r="EZ65" s="104">
        <v>0</v>
      </c>
      <c r="FA65" s="143">
        <f t="shared" si="73"/>
        <v>933.22167140976308</v>
      </c>
      <c r="FB65" s="144">
        <f t="shared" si="74"/>
        <v>809.50233238789042</v>
      </c>
      <c r="FC65" s="139">
        <v>1</v>
      </c>
      <c r="FD65" s="1" t="s">
        <v>52</v>
      </c>
      <c r="FE65" s="157">
        <v>18</v>
      </c>
      <c r="FF65" s="158" t="s">
        <v>72</v>
      </c>
      <c r="FG65" s="158" t="s">
        <v>26</v>
      </c>
      <c r="FH65" s="159">
        <v>43708</v>
      </c>
      <c r="FI65" s="188"/>
      <c r="FJ65" s="160">
        <v>52872.23</v>
      </c>
      <c r="FK65" s="186"/>
      <c r="FL65" s="186"/>
      <c r="FM65" s="186"/>
      <c r="FN65" s="186"/>
      <c r="FO65" s="187">
        <f t="shared" si="11"/>
        <v>52872.23</v>
      </c>
      <c r="FP65" s="138">
        <f t="shared" si="75"/>
        <v>724.01000000000204</v>
      </c>
      <c r="FQ65" s="141">
        <f t="shared" si="76"/>
        <v>86.881348004071327</v>
      </c>
      <c r="FR65" s="96">
        <f t="shared" si="77"/>
        <v>810.89134800407339</v>
      </c>
      <c r="FS65" s="104">
        <f t="shared" si="78"/>
        <v>810.89134800407339</v>
      </c>
      <c r="FT65" s="104">
        <v>0</v>
      </c>
      <c r="FU65" s="104">
        <f t="shared" si="79"/>
        <v>1467.713339887373</v>
      </c>
      <c r="FV65" s="104">
        <v>0</v>
      </c>
      <c r="FW65" s="143">
        <f t="shared" si="80"/>
        <v>1467.713339887373</v>
      </c>
      <c r="FX65" s="144">
        <f t="shared" si="81"/>
        <v>2277.2156722752634</v>
      </c>
      <c r="FY65" s="139">
        <v>1</v>
      </c>
      <c r="FZ65" s="1" t="s">
        <v>52</v>
      </c>
      <c r="GA65" s="1">
        <v>18</v>
      </c>
      <c r="GB65" s="1" t="s">
        <v>72</v>
      </c>
      <c r="GC65" s="1" t="s">
        <v>26</v>
      </c>
      <c r="GD65" s="89">
        <v>43735</v>
      </c>
      <c r="GE65" s="90">
        <v>2000</v>
      </c>
      <c r="GF65" s="104">
        <v>53877.19</v>
      </c>
      <c r="GG65" s="104"/>
      <c r="GH65" s="104"/>
      <c r="GI65" s="104"/>
      <c r="GJ65" s="104"/>
      <c r="GK65" s="137">
        <v>53877.19</v>
      </c>
      <c r="GL65" s="138">
        <f t="shared" si="82"/>
        <v>1004.9599999999991</v>
      </c>
      <c r="GM65" s="141">
        <f t="shared" si="83"/>
        <v>120.59505439688101</v>
      </c>
      <c r="GN65" s="142">
        <f t="shared" si="84"/>
        <v>1125.5550543968802</v>
      </c>
      <c r="GO65" s="104">
        <f t="shared" si="85"/>
        <v>110</v>
      </c>
      <c r="GP65" s="104">
        <f t="shared" si="86"/>
        <v>1015.5550543968802</v>
      </c>
      <c r="GQ65" s="218">
        <f t="shared" si="87"/>
        <v>199.1</v>
      </c>
      <c r="GR65" s="218">
        <f t="shared" si="88"/>
        <v>1838.1546484583532</v>
      </c>
      <c r="GS65" s="143">
        <f t="shared" si="89"/>
        <v>2037.2546484583531</v>
      </c>
      <c r="GT65" s="103">
        <f t="shared" si="90"/>
        <v>83.368202908990668</v>
      </c>
      <c r="GU65" s="203">
        <f t="shared" si="91"/>
        <v>2120.6228513673436</v>
      </c>
      <c r="GV65" s="144">
        <f t="shared" si="92"/>
        <v>2397.838523642607</v>
      </c>
      <c r="GW65" s="140">
        <v>1</v>
      </c>
      <c r="GX65" s="1" t="s">
        <v>52</v>
      </c>
      <c r="GY65" s="157">
        <v>18</v>
      </c>
      <c r="GZ65" s="158" t="s">
        <v>72</v>
      </c>
      <c r="HA65" s="158" t="s">
        <v>26</v>
      </c>
      <c r="HB65" s="159">
        <v>43771</v>
      </c>
      <c r="HC65" s="188"/>
      <c r="HD65" s="160">
        <v>56564.58</v>
      </c>
      <c r="HE65" s="186"/>
      <c r="HF65" s="186"/>
      <c r="HG65" s="186"/>
      <c r="HH65" s="227"/>
      <c r="HI65" s="229">
        <f t="shared" si="12"/>
        <v>56564.58</v>
      </c>
      <c r="HJ65" s="138">
        <f t="shared" si="93"/>
        <v>2687.3899999999994</v>
      </c>
      <c r="HK65" s="141">
        <f t="shared" si="94"/>
        <v>322.48659437187501</v>
      </c>
      <c r="HL65" s="96">
        <f t="shared" si="95"/>
        <v>3009.8765943718745</v>
      </c>
      <c r="HM65" s="104">
        <f t="shared" si="96"/>
        <v>110</v>
      </c>
      <c r="HN65" s="104">
        <f t="shared" si="97"/>
        <v>2899.8765943718745</v>
      </c>
      <c r="HO65" s="218">
        <f t="shared" si="98"/>
        <v>199.1</v>
      </c>
      <c r="HP65" s="218">
        <f t="shared" si="99"/>
        <v>6772.4084263917866</v>
      </c>
      <c r="HQ65" s="143">
        <f t="shared" si="100"/>
        <v>6971.508426391787</v>
      </c>
      <c r="HR65" s="104">
        <f t="shared" si="101"/>
        <v>382.30210330788725</v>
      </c>
      <c r="HS65" s="203">
        <f t="shared" si="102"/>
        <v>7353.8105296996746</v>
      </c>
      <c r="HT65" s="234">
        <f t="shared" si="103"/>
        <v>9751.6490533422821</v>
      </c>
      <c r="HU65" s="139">
        <v>1</v>
      </c>
      <c r="HV65" s="1" t="s">
        <v>52</v>
      </c>
      <c r="HW65" s="1">
        <v>18</v>
      </c>
      <c r="HX65" s="1" t="s">
        <v>72</v>
      </c>
      <c r="HY65" s="1" t="s">
        <v>26</v>
      </c>
      <c r="HZ65" s="89">
        <v>43799</v>
      </c>
      <c r="IA65" s="90">
        <v>10000</v>
      </c>
      <c r="IB65" s="104">
        <v>57629.99</v>
      </c>
      <c r="IC65" s="186"/>
      <c r="ID65" s="186"/>
      <c r="IE65" s="186"/>
      <c r="IF65" s="186"/>
      <c r="IG65" s="229">
        <f t="shared" si="13"/>
        <v>57629.99</v>
      </c>
      <c r="IH65" s="138">
        <f t="shared" si="104"/>
        <v>1065.4099999999962</v>
      </c>
      <c r="II65" s="141">
        <f t="shared" si="105"/>
        <v>127.84933666730733</v>
      </c>
      <c r="IJ65" s="142">
        <f t="shared" si="106"/>
        <v>1193.2593366673036</v>
      </c>
      <c r="IK65" s="104">
        <f t="shared" si="107"/>
        <v>110</v>
      </c>
      <c r="IL65" s="104">
        <f t="shared" si="108"/>
        <v>1083.2593366673036</v>
      </c>
      <c r="IM65" s="218">
        <f t="shared" si="109"/>
        <v>199.1</v>
      </c>
      <c r="IN65" s="218">
        <f t="shared" si="110"/>
        <v>2345.6347998166743</v>
      </c>
      <c r="IO65" s="143">
        <f t="shared" si="111"/>
        <v>2544.7347998166742</v>
      </c>
      <c r="IP65" s="104">
        <f t="shared" si="112"/>
        <v>177.41632292430867</v>
      </c>
      <c r="IQ65" s="203">
        <f t="shared" si="113"/>
        <v>2722.1511227409828</v>
      </c>
      <c r="IR65" s="144">
        <f t="shared" si="114"/>
        <v>2473.8001760832649</v>
      </c>
      <c r="IS65" s="139">
        <v>1</v>
      </c>
      <c r="IT65" s="1" t="s">
        <v>52</v>
      </c>
      <c r="IU65" s="1">
        <v>18</v>
      </c>
      <c r="IV65" s="1" t="s">
        <v>72</v>
      </c>
      <c r="IW65" s="1" t="s">
        <v>26</v>
      </c>
      <c r="IX65" s="89">
        <v>43830</v>
      </c>
      <c r="IY65" s="153">
        <v>2500</v>
      </c>
      <c r="IZ65" s="104">
        <v>58475.630000000005</v>
      </c>
      <c r="JA65" s="104"/>
      <c r="JB65" s="104"/>
      <c r="JC65" s="104"/>
      <c r="JD65" s="104"/>
      <c r="JE65" s="137">
        <v>58475.630000000005</v>
      </c>
      <c r="JF65" s="138">
        <f t="shared" si="115"/>
        <v>845.64000000000669</v>
      </c>
      <c r="JG65" s="141">
        <f t="shared" si="116"/>
        <v>101.47672747064189</v>
      </c>
      <c r="JH65" s="96">
        <f t="shared" si="117"/>
        <v>947.11672747064858</v>
      </c>
      <c r="JI65" s="104">
        <f t="shared" si="118"/>
        <v>110</v>
      </c>
      <c r="JJ65" s="104">
        <f t="shared" si="119"/>
        <v>837.11672747064858</v>
      </c>
      <c r="JK65" s="218">
        <f t="shared" si="120"/>
        <v>199.1</v>
      </c>
      <c r="JL65" s="251">
        <f t="shared" si="121"/>
        <v>1961.1205720305259</v>
      </c>
      <c r="JM65" s="259">
        <f t="shared" si="122"/>
        <v>2160.220572030526</v>
      </c>
      <c r="JN65" s="218"/>
      <c r="JO65" s="260"/>
      <c r="JP65" s="255">
        <f t="shared" si="123"/>
        <v>108.55045222353351</v>
      </c>
      <c r="JQ65" s="203">
        <f t="shared" si="14"/>
        <v>2268.7710242540597</v>
      </c>
      <c r="JR65" s="144">
        <f t="shared" si="15"/>
        <v>2242.5712003373246</v>
      </c>
      <c r="JS65" s="139">
        <v>1</v>
      </c>
      <c r="JT65" s="1" t="s">
        <v>52</v>
      </c>
    </row>
    <row r="66" spans="1:280" ht="20.100000000000001" customHeight="1" x14ac:dyDescent="0.25">
      <c r="A66" s="29">
        <v>19</v>
      </c>
      <c r="B66" s="29" t="s">
        <v>73</v>
      </c>
      <c r="C66" s="50">
        <v>6592.55</v>
      </c>
      <c r="D66" s="43">
        <v>9604.3455010313282</v>
      </c>
      <c r="E66" s="29" t="s">
        <v>27</v>
      </c>
      <c r="F66" s="51">
        <v>43496</v>
      </c>
      <c r="G66" s="49"/>
      <c r="H66" s="33"/>
      <c r="I66" s="33"/>
      <c r="J66" s="33"/>
      <c r="K66" s="33"/>
      <c r="L66" s="37">
        <v>9197.130000000001</v>
      </c>
      <c r="M66" s="30">
        <f t="shared" si="8"/>
        <v>2604.5800000000008</v>
      </c>
      <c r="N66" s="31">
        <f t="shared" si="16"/>
        <v>282.20818160078443</v>
      </c>
      <c r="O66" s="32">
        <f t="shared" si="17"/>
        <v>2886.7881816007853</v>
      </c>
      <c r="P66" s="33">
        <f t="shared" si="18"/>
        <v>110</v>
      </c>
      <c r="Q66" s="33">
        <f t="shared" si="19"/>
        <v>2776.7881816007853</v>
      </c>
      <c r="R66" s="33">
        <f t="shared" si="20"/>
        <v>191.4</v>
      </c>
      <c r="S66" s="33">
        <f t="shared" si="21"/>
        <v>6041.8213175970022</v>
      </c>
      <c r="T66" s="56">
        <f t="shared" si="22"/>
        <v>6233.2213175970019</v>
      </c>
      <c r="U66" s="59">
        <f t="shared" si="9"/>
        <v>15837.566818628329</v>
      </c>
      <c r="V66" s="34">
        <v>1</v>
      </c>
      <c r="W66" s="29" t="s">
        <v>52</v>
      </c>
      <c r="X66" s="1">
        <v>19</v>
      </c>
      <c r="Y66" s="1" t="s">
        <v>73</v>
      </c>
      <c r="Z66" s="1" t="s">
        <v>27</v>
      </c>
      <c r="AA66" s="89">
        <v>43521</v>
      </c>
      <c r="AB66" s="90">
        <v>10000</v>
      </c>
      <c r="AC66" s="1">
        <v>11380.27</v>
      </c>
      <c r="AD66" s="1"/>
      <c r="AE66" s="1"/>
      <c r="AF66" s="1"/>
      <c r="AG66" s="1"/>
      <c r="AH66" s="98">
        <f t="shared" si="23"/>
        <v>11380.27</v>
      </c>
      <c r="AI66" s="30">
        <f t="shared" si="24"/>
        <v>2183.1399999999994</v>
      </c>
      <c r="AJ66" s="31">
        <f t="shared" si="25"/>
        <v>727.43258626863553</v>
      </c>
      <c r="AK66" s="32">
        <f t="shared" si="26"/>
        <v>2910.572586268635</v>
      </c>
      <c r="AL66" s="33">
        <f t="shared" si="27"/>
        <v>110</v>
      </c>
      <c r="AM66" s="33">
        <f t="shared" si="28"/>
        <v>2800.572586268635</v>
      </c>
      <c r="AN66" s="33">
        <f t="shared" si="29"/>
        <v>193.6</v>
      </c>
      <c r="AO66" s="33">
        <f t="shared" si="30"/>
        <v>6185.3331410996734</v>
      </c>
      <c r="AP66" s="56">
        <f t="shared" si="31"/>
        <v>6378.9331410996738</v>
      </c>
      <c r="AQ66" s="118">
        <f t="shared" si="32"/>
        <v>2.1999999999999886</v>
      </c>
      <c r="AR66" s="120">
        <f t="shared" si="33"/>
        <v>90.7845951352665</v>
      </c>
      <c r="AS66" s="125">
        <f t="shared" si="34"/>
        <v>6471.9177362349401</v>
      </c>
      <c r="AT66" s="122">
        <f t="shared" si="35"/>
        <v>12309.484554863269</v>
      </c>
      <c r="AU66" s="34">
        <v>1</v>
      </c>
      <c r="AV66" s="29" t="s">
        <v>52</v>
      </c>
      <c r="AW66" s="1">
        <v>19</v>
      </c>
      <c r="AX66" s="1" t="s">
        <v>73</v>
      </c>
      <c r="AY66" s="1" t="s">
        <v>27</v>
      </c>
      <c r="AZ66" s="89">
        <v>43555</v>
      </c>
      <c r="BA66" s="90">
        <v>8000</v>
      </c>
      <c r="BB66" s="1">
        <v>13178.2</v>
      </c>
      <c r="BC66" s="1"/>
      <c r="BD66" s="1"/>
      <c r="BE66" s="1"/>
      <c r="BF66" s="1"/>
      <c r="BG66" s="98">
        <f t="shared" si="36"/>
        <v>13178.2</v>
      </c>
      <c r="BH66" s="30">
        <f t="shared" si="37"/>
        <v>1797.9300000000003</v>
      </c>
      <c r="BI66" s="31">
        <f t="shared" si="38"/>
        <v>-809.84935464882324</v>
      </c>
      <c r="BJ66" s="32">
        <f t="shared" si="39"/>
        <v>988.08064535117705</v>
      </c>
      <c r="BK66" s="33">
        <f t="shared" si="40"/>
        <v>988.08064535117705</v>
      </c>
      <c r="BL66" s="33">
        <f t="shared" si="41"/>
        <v>0</v>
      </c>
      <c r="BM66" s="33">
        <f t="shared" si="42"/>
        <v>1739.0219358180716</v>
      </c>
      <c r="BN66" s="33">
        <f t="shared" si="43"/>
        <v>0</v>
      </c>
      <c r="BO66" s="56">
        <f t="shared" si="44"/>
        <v>1739.0219358180716</v>
      </c>
      <c r="BP66" s="122">
        <f t="shared" si="45"/>
        <v>6048.5064906813404</v>
      </c>
      <c r="BQ66" s="34">
        <v>1</v>
      </c>
      <c r="BR66" s="29" t="s">
        <v>52</v>
      </c>
      <c r="BS66" s="1">
        <v>19</v>
      </c>
      <c r="BT66" s="1" t="s">
        <v>73</v>
      </c>
      <c r="BU66" s="1" t="s">
        <v>27</v>
      </c>
      <c r="BV66" s="89">
        <v>43585</v>
      </c>
      <c r="BW66" s="90"/>
      <c r="BX66" s="104">
        <v>14573.83</v>
      </c>
      <c r="BY66" s="104"/>
      <c r="BZ66" s="104"/>
      <c r="CA66" s="104"/>
      <c r="CB66" s="104"/>
      <c r="CC66" s="137">
        <v>14573.83</v>
      </c>
      <c r="CD66" s="138">
        <f t="shared" si="46"/>
        <v>1395.6299999999992</v>
      </c>
      <c r="CE66" s="141">
        <f t="shared" si="47"/>
        <v>167.47609929522463</v>
      </c>
      <c r="CF66" s="142">
        <f t="shared" si="48"/>
        <v>1563.1060992952239</v>
      </c>
      <c r="CG66" s="104">
        <f t="shared" si="49"/>
        <v>1563.1060992952239</v>
      </c>
      <c r="CH66" s="104">
        <v>0</v>
      </c>
      <c r="CI66" s="104">
        <f t="shared" si="50"/>
        <v>2782.3288567454983</v>
      </c>
      <c r="CJ66" s="104">
        <v>0</v>
      </c>
      <c r="CK66" s="143">
        <f t="shared" si="51"/>
        <v>2782.3288567454983</v>
      </c>
      <c r="CL66" s="144">
        <f t="shared" si="52"/>
        <v>8830.8353474268388</v>
      </c>
      <c r="CM66" s="139">
        <v>1</v>
      </c>
      <c r="CN66" s="1" t="s">
        <v>52</v>
      </c>
      <c r="CO66" s="1">
        <v>19</v>
      </c>
      <c r="CP66" s="1" t="s">
        <v>73</v>
      </c>
      <c r="CQ66" s="1" t="s">
        <v>27</v>
      </c>
      <c r="CR66" s="89">
        <v>43616</v>
      </c>
      <c r="CS66" s="153">
        <v>11000</v>
      </c>
      <c r="CT66" s="104">
        <v>15324.27</v>
      </c>
      <c r="CU66" s="104"/>
      <c r="CV66" s="104"/>
      <c r="CW66" s="104"/>
      <c r="CX66" s="104"/>
      <c r="CY66" s="137">
        <v>15324.27</v>
      </c>
      <c r="CZ66" s="104"/>
      <c r="DA66" s="138">
        <f t="shared" si="53"/>
        <v>750.44000000000051</v>
      </c>
      <c r="DB66" s="141">
        <f t="shared" si="54"/>
        <v>90.053007818628188</v>
      </c>
      <c r="DC66" s="142">
        <f t="shared" si="55"/>
        <v>840.49300781862871</v>
      </c>
      <c r="DD66" s="104">
        <f t="shared" si="56"/>
        <v>840.49300781862871</v>
      </c>
      <c r="DE66" s="104">
        <v>0</v>
      </c>
      <c r="DF66" s="104">
        <f t="shared" si="57"/>
        <v>1479.2676937607866</v>
      </c>
      <c r="DG66" s="104">
        <v>0</v>
      </c>
      <c r="DH66" s="104">
        <f t="shared" si="58"/>
        <v>-31.262121985904507</v>
      </c>
      <c r="DI66" s="143">
        <f t="shared" si="59"/>
        <v>1448.0055717748821</v>
      </c>
      <c r="DJ66" s="144">
        <f t="shared" si="60"/>
        <v>-721.15908079827909</v>
      </c>
      <c r="DK66" s="139">
        <v>1</v>
      </c>
      <c r="DL66" s="1" t="s">
        <v>52</v>
      </c>
      <c r="DM66" s="157">
        <v>19</v>
      </c>
      <c r="DN66" s="158" t="s">
        <v>73</v>
      </c>
      <c r="DO66" s="158" t="s">
        <v>27</v>
      </c>
      <c r="DP66" s="171"/>
      <c r="DQ66" s="159">
        <v>43646</v>
      </c>
      <c r="DR66" s="160">
        <v>15626.03</v>
      </c>
      <c r="DS66" s="161"/>
      <c r="DT66" s="161"/>
      <c r="DU66" s="161"/>
      <c r="DV66" s="162"/>
      <c r="DW66" s="163">
        <f t="shared" si="10"/>
        <v>15626.03</v>
      </c>
      <c r="DX66" s="138">
        <f t="shared" si="61"/>
        <v>301.76000000000022</v>
      </c>
      <c r="DY66" s="141">
        <f t="shared" si="62"/>
        <v>36.211278947575295</v>
      </c>
      <c r="DZ66" s="142">
        <f t="shared" si="63"/>
        <v>337.97127894757551</v>
      </c>
      <c r="EA66" s="104">
        <f t="shared" si="64"/>
        <v>337.97127894757551</v>
      </c>
      <c r="EB66" s="104">
        <v>0</v>
      </c>
      <c r="EC66" s="104">
        <f t="shared" si="65"/>
        <v>594.82945094773288</v>
      </c>
      <c r="ED66" s="104">
        <v>0</v>
      </c>
      <c r="EE66" s="143">
        <f t="shared" si="66"/>
        <v>594.82945094773288</v>
      </c>
      <c r="EF66" s="144">
        <f t="shared" si="67"/>
        <v>-126.32962985054621</v>
      </c>
      <c r="EG66" s="139">
        <v>1</v>
      </c>
      <c r="EH66" s="1" t="s">
        <v>52</v>
      </c>
      <c r="EI66" s="1">
        <v>19</v>
      </c>
      <c r="EJ66" s="1" t="s">
        <v>73</v>
      </c>
      <c r="EK66" s="1" t="s">
        <v>27</v>
      </c>
      <c r="EL66" s="89">
        <v>43677</v>
      </c>
      <c r="EM66" s="90"/>
      <c r="EN66" s="104">
        <v>15814.03</v>
      </c>
      <c r="EO66" s="104"/>
      <c r="EP66" s="104"/>
      <c r="EQ66" s="104"/>
      <c r="ER66" s="104"/>
      <c r="ES66" s="137">
        <v>15814.03</v>
      </c>
      <c r="ET66" s="138">
        <f t="shared" si="68"/>
        <v>188</v>
      </c>
      <c r="EU66" s="141">
        <f t="shared" si="69"/>
        <v>22.560034162135818</v>
      </c>
      <c r="EV66" s="96">
        <f t="shared" si="70"/>
        <v>210.56003416213582</v>
      </c>
      <c r="EW66" s="104">
        <f t="shared" si="71"/>
        <v>210.56003416213582</v>
      </c>
      <c r="EX66" s="104">
        <v>0</v>
      </c>
      <c r="EY66" s="104">
        <f t="shared" si="72"/>
        <v>381.11366183346587</v>
      </c>
      <c r="EZ66" s="104">
        <v>0</v>
      </c>
      <c r="FA66" s="143">
        <f t="shared" si="73"/>
        <v>381.11366183346587</v>
      </c>
      <c r="FB66" s="144">
        <f t="shared" si="74"/>
        <v>254.78403198291966</v>
      </c>
      <c r="FC66" s="139">
        <v>1</v>
      </c>
      <c r="FD66" s="1" t="s">
        <v>52</v>
      </c>
      <c r="FE66" s="157">
        <v>19</v>
      </c>
      <c r="FF66" s="158" t="s">
        <v>73</v>
      </c>
      <c r="FG66" s="158" t="s">
        <v>27</v>
      </c>
      <c r="FH66" s="159">
        <v>43708</v>
      </c>
      <c r="FI66" s="188"/>
      <c r="FJ66" s="160">
        <v>16046.28</v>
      </c>
      <c r="FK66" s="186"/>
      <c r="FL66" s="186"/>
      <c r="FM66" s="186"/>
      <c r="FN66" s="186"/>
      <c r="FO66" s="187">
        <f t="shared" si="11"/>
        <v>16046.28</v>
      </c>
      <c r="FP66" s="138">
        <f t="shared" si="75"/>
        <v>232.25</v>
      </c>
      <c r="FQ66" s="141">
        <f t="shared" si="76"/>
        <v>27.870047477169525</v>
      </c>
      <c r="FR66" s="96">
        <f t="shared" si="77"/>
        <v>260.12004747716952</v>
      </c>
      <c r="FS66" s="104">
        <f t="shared" si="78"/>
        <v>260.12004747716952</v>
      </c>
      <c r="FT66" s="104">
        <v>0</v>
      </c>
      <c r="FU66" s="104">
        <f t="shared" si="79"/>
        <v>470.81728593367683</v>
      </c>
      <c r="FV66" s="104">
        <v>0</v>
      </c>
      <c r="FW66" s="143">
        <f t="shared" si="80"/>
        <v>470.81728593367683</v>
      </c>
      <c r="FX66" s="144">
        <f t="shared" si="81"/>
        <v>725.60131791659649</v>
      </c>
      <c r="FY66" s="139">
        <v>1</v>
      </c>
      <c r="FZ66" s="1" t="s">
        <v>52</v>
      </c>
      <c r="GA66" s="1">
        <v>19</v>
      </c>
      <c r="GB66" s="1" t="s">
        <v>73</v>
      </c>
      <c r="GC66" s="1" t="s">
        <v>27</v>
      </c>
      <c r="GD66" s="89">
        <v>43735</v>
      </c>
      <c r="GE66" s="90">
        <v>1000</v>
      </c>
      <c r="GF66" s="104">
        <v>16508.04</v>
      </c>
      <c r="GG66" s="104"/>
      <c r="GH66" s="104"/>
      <c r="GI66" s="104"/>
      <c r="GJ66" s="104"/>
      <c r="GK66" s="137">
        <v>16508.04</v>
      </c>
      <c r="GL66" s="138">
        <f t="shared" si="82"/>
        <v>461.76000000000022</v>
      </c>
      <c r="GM66" s="141">
        <f t="shared" si="83"/>
        <v>55.411133098137086</v>
      </c>
      <c r="GN66" s="142">
        <f t="shared" si="84"/>
        <v>517.17113309813726</v>
      </c>
      <c r="GO66" s="104">
        <f t="shared" si="85"/>
        <v>110</v>
      </c>
      <c r="GP66" s="104">
        <f t="shared" si="86"/>
        <v>407.17113309813726</v>
      </c>
      <c r="GQ66" s="218">
        <f t="shared" si="87"/>
        <v>199.1</v>
      </c>
      <c r="GR66" s="218">
        <f t="shared" si="88"/>
        <v>736.9797509076285</v>
      </c>
      <c r="GS66" s="143">
        <f t="shared" si="89"/>
        <v>936.07975090762852</v>
      </c>
      <c r="GT66" s="103">
        <f t="shared" si="90"/>
        <v>38.306103103860437</v>
      </c>
      <c r="GU66" s="203">
        <f t="shared" si="91"/>
        <v>974.38585401148896</v>
      </c>
      <c r="GV66" s="144">
        <f t="shared" si="92"/>
        <v>699.98717192808544</v>
      </c>
      <c r="GW66" s="140">
        <v>1</v>
      </c>
      <c r="GX66" s="1" t="s">
        <v>52</v>
      </c>
      <c r="GY66" s="157">
        <v>19</v>
      </c>
      <c r="GZ66" s="158" t="s">
        <v>73</v>
      </c>
      <c r="HA66" s="158" t="s">
        <v>27</v>
      </c>
      <c r="HB66" s="159">
        <v>43771</v>
      </c>
      <c r="HC66" s="188"/>
      <c r="HD66" s="160">
        <v>17923.29</v>
      </c>
      <c r="HE66" s="186"/>
      <c r="HF66" s="186"/>
      <c r="HG66" s="186"/>
      <c r="HH66" s="227"/>
      <c r="HI66" s="229">
        <f t="shared" si="12"/>
        <v>17923.29</v>
      </c>
      <c r="HJ66" s="138">
        <f t="shared" si="93"/>
        <v>1415.25</v>
      </c>
      <c r="HK66" s="141">
        <f t="shared" si="94"/>
        <v>169.82989171084071</v>
      </c>
      <c r="HL66" s="96">
        <f t="shared" si="95"/>
        <v>1585.0798917108407</v>
      </c>
      <c r="HM66" s="104">
        <f t="shared" si="96"/>
        <v>110</v>
      </c>
      <c r="HN66" s="104">
        <f t="shared" si="97"/>
        <v>1475.0798917108407</v>
      </c>
      <c r="HO66" s="218">
        <f t="shared" si="98"/>
        <v>199.1</v>
      </c>
      <c r="HP66" s="218">
        <f t="shared" si="99"/>
        <v>3444.9202106089701</v>
      </c>
      <c r="HQ66" s="143">
        <f t="shared" si="100"/>
        <v>3644.02021060897</v>
      </c>
      <c r="HR66" s="104">
        <f t="shared" si="101"/>
        <v>199.83000891720772</v>
      </c>
      <c r="HS66" s="203">
        <f t="shared" si="102"/>
        <v>3843.8502195261776</v>
      </c>
      <c r="HT66" s="234">
        <f t="shared" si="103"/>
        <v>4543.8373914542626</v>
      </c>
      <c r="HU66" s="139">
        <v>1</v>
      </c>
      <c r="HV66" s="1" t="s">
        <v>52</v>
      </c>
      <c r="HW66" s="1">
        <v>19</v>
      </c>
      <c r="HX66" s="1" t="s">
        <v>73</v>
      </c>
      <c r="HY66" s="1" t="s">
        <v>27</v>
      </c>
      <c r="HZ66" s="89">
        <v>43799</v>
      </c>
      <c r="IA66" s="90">
        <v>3000</v>
      </c>
      <c r="IB66" s="104">
        <v>19713.54</v>
      </c>
      <c r="IC66" s="186"/>
      <c r="ID66" s="186"/>
      <c r="IE66" s="186"/>
      <c r="IF66" s="186"/>
      <c r="IG66" s="229">
        <f t="shared" si="13"/>
        <v>19713.54</v>
      </c>
      <c r="IH66" s="138">
        <f t="shared" si="104"/>
        <v>1790.25</v>
      </c>
      <c r="II66" s="141">
        <f t="shared" si="105"/>
        <v>214.83022964741065</v>
      </c>
      <c r="IJ66" s="142">
        <f t="shared" si="106"/>
        <v>2005.0802296474108</v>
      </c>
      <c r="IK66" s="104">
        <f t="shared" si="107"/>
        <v>110</v>
      </c>
      <c r="IL66" s="104">
        <f t="shared" si="108"/>
        <v>1895.0802296474108</v>
      </c>
      <c r="IM66" s="218">
        <f t="shared" si="109"/>
        <v>199.1</v>
      </c>
      <c r="IN66" s="218">
        <f t="shared" si="110"/>
        <v>4103.5105672675727</v>
      </c>
      <c r="IO66" s="143">
        <f t="shared" si="111"/>
        <v>4302.6105672675731</v>
      </c>
      <c r="IP66" s="104">
        <f t="shared" si="112"/>
        <v>299.97363413856704</v>
      </c>
      <c r="IQ66" s="203">
        <f t="shared" si="113"/>
        <v>4602.58420140614</v>
      </c>
      <c r="IR66" s="144">
        <f t="shared" si="114"/>
        <v>6146.4215928604026</v>
      </c>
      <c r="IS66" s="139">
        <v>1</v>
      </c>
      <c r="IT66" s="1" t="s">
        <v>52</v>
      </c>
      <c r="IU66" s="1">
        <v>19</v>
      </c>
      <c r="IV66" s="1" t="s">
        <v>73</v>
      </c>
      <c r="IW66" s="1" t="s">
        <v>27</v>
      </c>
      <c r="IX66" s="89">
        <v>43830</v>
      </c>
      <c r="IY66" s="153">
        <v>6500</v>
      </c>
      <c r="IZ66" s="104">
        <v>21377.71</v>
      </c>
      <c r="JA66" s="104"/>
      <c r="JB66" s="104"/>
      <c r="JC66" s="104"/>
      <c r="JD66" s="104"/>
      <c r="JE66" s="137">
        <v>21377.71</v>
      </c>
      <c r="JF66" s="138">
        <f t="shared" si="115"/>
        <v>1664.1699999999983</v>
      </c>
      <c r="JG66" s="141">
        <f t="shared" si="116"/>
        <v>199.7002572664687</v>
      </c>
      <c r="JH66" s="96">
        <f t="shared" si="117"/>
        <v>1863.870257266467</v>
      </c>
      <c r="JI66" s="104">
        <f t="shared" si="118"/>
        <v>110</v>
      </c>
      <c r="JJ66" s="104">
        <f t="shared" si="119"/>
        <v>1753.870257266467</v>
      </c>
      <c r="JK66" s="218">
        <f t="shared" si="120"/>
        <v>199.1</v>
      </c>
      <c r="JL66" s="251">
        <f t="shared" si="121"/>
        <v>4108.8069672079737</v>
      </c>
      <c r="JM66" s="259">
        <f t="shared" si="122"/>
        <v>4307.906967207974</v>
      </c>
      <c r="JN66" s="218"/>
      <c r="JO66" s="260"/>
      <c r="JP66" s="255">
        <f t="shared" si="123"/>
        <v>216.47106572445341</v>
      </c>
      <c r="JQ66" s="203">
        <f t="shared" si="14"/>
        <v>4524.3780329324272</v>
      </c>
      <c r="JR66" s="144">
        <f t="shared" si="15"/>
        <v>4170.7996257928298</v>
      </c>
      <c r="JS66" s="139">
        <v>1</v>
      </c>
      <c r="JT66" s="1" t="s">
        <v>52</v>
      </c>
    </row>
    <row r="67" spans="1:280" ht="32.25" customHeight="1" x14ac:dyDescent="0.25">
      <c r="A67" s="29">
        <v>20</v>
      </c>
      <c r="B67" s="29" t="s">
        <v>74</v>
      </c>
      <c r="C67" s="50">
        <v>2899.0299999999997</v>
      </c>
      <c r="D67" s="43">
        <v>-3651.8491439811487</v>
      </c>
      <c r="E67" s="29" t="s">
        <v>177</v>
      </c>
      <c r="F67" s="55">
        <v>43382</v>
      </c>
      <c r="G67" s="49"/>
      <c r="H67" s="31">
        <v>495.10999999999996</v>
      </c>
      <c r="I67" s="33"/>
      <c r="J67" s="33"/>
      <c r="K67" s="33">
        <v>3368.4500000000003</v>
      </c>
      <c r="L67" s="37">
        <v>3007.61</v>
      </c>
      <c r="M67" s="30">
        <f t="shared" si="8"/>
        <v>108.58000000000038</v>
      </c>
      <c r="N67" s="31">
        <f t="shared" si="16"/>
        <v>11.764723816589727</v>
      </c>
      <c r="O67" s="32">
        <f t="shared" si="17"/>
        <v>120.3447238165901</v>
      </c>
      <c r="P67" s="33">
        <f t="shared" si="18"/>
        <v>110</v>
      </c>
      <c r="Q67" s="33">
        <f t="shared" si="19"/>
        <v>10.344723816590104</v>
      </c>
      <c r="R67" s="33">
        <f t="shared" si="20"/>
        <v>191.4</v>
      </c>
      <c r="S67" s="33">
        <f t="shared" si="21"/>
        <v>22.508368947211686</v>
      </c>
      <c r="T67" s="56">
        <f t="shared" si="22"/>
        <v>213.9083689472117</v>
      </c>
      <c r="U67" s="59">
        <f t="shared" si="9"/>
        <v>-3437.9407750339369</v>
      </c>
      <c r="V67" s="36" t="s">
        <v>251</v>
      </c>
      <c r="W67" s="35" t="s">
        <v>172</v>
      </c>
      <c r="X67" s="1">
        <v>20</v>
      </c>
      <c r="Y67" s="1" t="s">
        <v>74</v>
      </c>
      <c r="Z67" s="1" t="s">
        <v>177</v>
      </c>
      <c r="AA67" s="100">
        <v>43382</v>
      </c>
      <c r="AB67" s="90"/>
      <c r="AC67" s="101">
        <v>2512.5</v>
      </c>
      <c r="AD67" s="101">
        <v>719.1099999999999</v>
      </c>
      <c r="AE67" s="1"/>
      <c r="AF67" s="1"/>
      <c r="AG67" s="1">
        <v>3368.4500000000003</v>
      </c>
      <c r="AH67" s="98">
        <f t="shared" si="23"/>
        <v>3231.6099999999997</v>
      </c>
      <c r="AI67" s="30">
        <f t="shared" si="24"/>
        <v>223.99999999999955</v>
      </c>
      <c r="AJ67" s="31">
        <f t="shared" si="25"/>
        <v>74.637860752940298</v>
      </c>
      <c r="AK67" s="32">
        <f t="shared" si="26"/>
        <v>298.63786075293984</v>
      </c>
      <c r="AL67" s="33">
        <f t="shared" si="27"/>
        <v>110</v>
      </c>
      <c r="AM67" s="33">
        <f t="shared" si="28"/>
        <v>188.63786075293984</v>
      </c>
      <c r="AN67" s="33">
        <f t="shared" si="29"/>
        <v>193.6</v>
      </c>
      <c r="AO67" s="33">
        <f t="shared" si="30"/>
        <v>416.62480647783656</v>
      </c>
      <c r="AP67" s="56">
        <f t="shared" si="31"/>
        <v>610.22480647783652</v>
      </c>
      <c r="AQ67" s="118">
        <f t="shared" si="32"/>
        <v>2.1999999999999886</v>
      </c>
      <c r="AR67" s="120">
        <f t="shared" si="33"/>
        <v>0.33821145224475657</v>
      </c>
      <c r="AS67" s="125">
        <f t="shared" si="34"/>
        <v>612.76301793008122</v>
      </c>
      <c r="AT67" s="122">
        <f t="shared" si="35"/>
        <v>-2825.1777571038556</v>
      </c>
      <c r="AU67" s="36" t="s">
        <v>251</v>
      </c>
      <c r="AV67" s="35" t="s">
        <v>172</v>
      </c>
      <c r="AW67" s="1">
        <v>20</v>
      </c>
      <c r="AX67" s="98" t="s">
        <v>293</v>
      </c>
      <c r="AY67" s="1" t="s">
        <v>285</v>
      </c>
      <c r="AZ67" s="89">
        <v>43555</v>
      </c>
      <c r="BA67" s="90"/>
      <c r="BB67" s="1">
        <v>9756.1</v>
      </c>
      <c r="BC67" s="1">
        <v>863.81999999999994</v>
      </c>
      <c r="BD67" s="98">
        <v>-7208.6100000000006</v>
      </c>
      <c r="BE67" s="1"/>
      <c r="BF67" s="1">
        <v>3368.4500000000003</v>
      </c>
      <c r="BG67" s="98">
        <f t="shared" si="36"/>
        <v>3411.3099999999995</v>
      </c>
      <c r="BH67" s="30">
        <f t="shared" si="37"/>
        <v>179.69999999999982</v>
      </c>
      <c r="BI67" s="31">
        <f t="shared" si="38"/>
        <v>-80.943045074276171</v>
      </c>
      <c r="BJ67" s="32">
        <f t="shared" si="39"/>
        <v>98.756954925723647</v>
      </c>
      <c r="BK67" s="33">
        <f t="shared" si="40"/>
        <v>98.756954925723647</v>
      </c>
      <c r="BL67" s="33">
        <f t="shared" si="41"/>
        <v>0</v>
      </c>
      <c r="BM67" s="33">
        <f t="shared" si="42"/>
        <v>173.81224066927362</v>
      </c>
      <c r="BN67" s="33">
        <f t="shared" si="43"/>
        <v>0</v>
      </c>
      <c r="BO67" s="56">
        <f t="shared" si="44"/>
        <v>173.81224066927362</v>
      </c>
      <c r="BP67" s="122">
        <f t="shared" si="45"/>
        <v>-2651.3655164345819</v>
      </c>
      <c r="BQ67" s="134" t="s">
        <v>294</v>
      </c>
      <c r="BR67" s="99" t="s">
        <v>295</v>
      </c>
      <c r="BS67" s="1">
        <v>20</v>
      </c>
      <c r="BT67" s="1" t="s">
        <v>300</v>
      </c>
      <c r="BU67" s="1" t="s">
        <v>285</v>
      </c>
      <c r="BV67" s="89">
        <v>43585</v>
      </c>
      <c r="BW67" s="90"/>
      <c r="BX67" s="104">
        <v>9933.58</v>
      </c>
      <c r="BY67" s="104">
        <v>863.81999999999994</v>
      </c>
      <c r="BZ67" s="104">
        <v>-7208.6100000000006</v>
      </c>
      <c r="CA67" s="104"/>
      <c r="CB67" s="104">
        <v>3368.4500000000003</v>
      </c>
      <c r="CC67" s="137">
        <v>3588.7899999999991</v>
      </c>
      <c r="CD67" s="138">
        <f t="shared" si="46"/>
        <v>177.47999999999956</v>
      </c>
      <c r="CE67" s="141">
        <f t="shared" si="47"/>
        <v>21.297663494562606</v>
      </c>
      <c r="CF67" s="142">
        <f t="shared" si="48"/>
        <v>198.77766349456218</v>
      </c>
      <c r="CG67" s="104">
        <f t="shared" si="49"/>
        <v>198.77766349456218</v>
      </c>
      <c r="CH67" s="104">
        <v>0</v>
      </c>
      <c r="CI67" s="104">
        <f t="shared" si="50"/>
        <v>353.8242410203207</v>
      </c>
      <c r="CJ67" s="104">
        <v>0</v>
      </c>
      <c r="CK67" s="143">
        <f t="shared" si="51"/>
        <v>353.8242410203207</v>
      </c>
      <c r="CL67" s="144">
        <f t="shared" si="52"/>
        <v>-2297.5412754142612</v>
      </c>
      <c r="CM67" s="139">
        <v>2</v>
      </c>
      <c r="CN67" s="1" t="s">
        <v>295</v>
      </c>
      <c r="CO67" s="1">
        <v>20</v>
      </c>
      <c r="CP67" s="1" t="s">
        <v>300</v>
      </c>
      <c r="CQ67" s="1" t="s">
        <v>285</v>
      </c>
      <c r="CR67" s="89">
        <v>43616</v>
      </c>
      <c r="CS67" s="153"/>
      <c r="CT67" s="104">
        <v>10180.93</v>
      </c>
      <c r="CU67" s="104">
        <v>863.81999999999994</v>
      </c>
      <c r="CV67" s="104">
        <v>-7208.6100000000006</v>
      </c>
      <c r="CW67" s="104"/>
      <c r="CX67" s="104">
        <v>3368.4500000000003</v>
      </c>
      <c r="CY67" s="137">
        <v>3836.1399999999994</v>
      </c>
      <c r="CZ67" s="104"/>
      <c r="DA67" s="138">
        <f t="shared" si="53"/>
        <v>247.35000000000036</v>
      </c>
      <c r="DB67" s="141">
        <f t="shared" si="54"/>
        <v>29.682068498397872</v>
      </c>
      <c r="DC67" s="142">
        <f t="shared" si="55"/>
        <v>277.03206849839825</v>
      </c>
      <c r="DD67" s="104">
        <f t="shared" si="56"/>
        <v>277.03206849839825</v>
      </c>
      <c r="DE67" s="104">
        <v>0</v>
      </c>
      <c r="DF67" s="104">
        <f t="shared" si="57"/>
        <v>487.57644055718089</v>
      </c>
      <c r="DG67" s="104">
        <v>0</v>
      </c>
      <c r="DH67" s="104">
        <f t="shared" si="58"/>
        <v>-3.9755532698912472</v>
      </c>
      <c r="DI67" s="143">
        <f t="shared" si="59"/>
        <v>483.60088728728965</v>
      </c>
      <c r="DJ67" s="144">
        <f t="shared" si="60"/>
        <v>-1813.9403881269716</v>
      </c>
      <c r="DK67" s="139">
        <v>2</v>
      </c>
      <c r="DL67" s="1" t="s">
        <v>295</v>
      </c>
      <c r="DM67" s="157">
        <v>20</v>
      </c>
      <c r="DN67" s="158" t="s">
        <v>300</v>
      </c>
      <c r="DO67" s="158" t="s">
        <v>285</v>
      </c>
      <c r="DP67" s="171"/>
      <c r="DQ67" s="159">
        <v>43646</v>
      </c>
      <c r="DR67" s="160">
        <v>10282.58</v>
      </c>
      <c r="DS67" s="161">
        <f>167.38+219.15+108.58+224+144.71</f>
        <v>863.81999999999994</v>
      </c>
      <c r="DT67" s="161">
        <f>2512.5-9721.11</f>
        <v>-7208.6100000000006</v>
      </c>
      <c r="DU67" s="161"/>
      <c r="DV67" s="162">
        <f>348.86+3019.59</f>
        <v>3368.4500000000003</v>
      </c>
      <c r="DW67" s="163">
        <f t="shared" si="10"/>
        <v>3937.7899999999991</v>
      </c>
      <c r="DX67" s="138">
        <f t="shared" si="61"/>
        <v>101.64999999999964</v>
      </c>
      <c r="DY67" s="141">
        <f t="shared" si="62"/>
        <v>12.198026594051607</v>
      </c>
      <c r="DZ67" s="142">
        <f t="shared" si="63"/>
        <v>113.84802659405125</v>
      </c>
      <c r="EA67" s="104">
        <f t="shared" si="64"/>
        <v>113.84802659405125</v>
      </c>
      <c r="EB67" s="104">
        <v>0</v>
      </c>
      <c r="EC67" s="104">
        <f t="shared" si="65"/>
        <v>200.37252680553019</v>
      </c>
      <c r="ED67" s="104">
        <v>0</v>
      </c>
      <c r="EE67" s="143">
        <f t="shared" si="66"/>
        <v>200.37252680553019</v>
      </c>
      <c r="EF67" s="144">
        <f t="shared" si="67"/>
        <v>-1613.5678613214413</v>
      </c>
      <c r="EG67" s="139">
        <v>2</v>
      </c>
      <c r="EH67" s="1" t="s">
        <v>52</v>
      </c>
      <c r="EI67" s="1">
        <v>20</v>
      </c>
      <c r="EJ67" s="1" t="s">
        <v>300</v>
      </c>
      <c r="EK67" s="1" t="s">
        <v>285</v>
      </c>
      <c r="EL67" s="89">
        <v>43677</v>
      </c>
      <c r="EM67" s="90"/>
      <c r="EN67" s="104">
        <v>10433.52</v>
      </c>
      <c r="EO67" s="104">
        <v>863.81999999999994</v>
      </c>
      <c r="EP67" s="104">
        <v>-7208.6100000000006</v>
      </c>
      <c r="EQ67" s="104"/>
      <c r="ER67" s="104">
        <v>3368.4500000000003</v>
      </c>
      <c r="ES67" s="137">
        <v>4088.7299999999996</v>
      </c>
      <c r="ET67" s="138">
        <f t="shared" si="68"/>
        <v>150.94000000000051</v>
      </c>
      <c r="EU67" s="141">
        <f t="shared" si="69"/>
        <v>18.112827427833999</v>
      </c>
      <c r="EV67" s="96">
        <f t="shared" si="70"/>
        <v>169.0528274278345</v>
      </c>
      <c r="EW67" s="104">
        <f t="shared" si="71"/>
        <v>169.0528274278345</v>
      </c>
      <c r="EX67" s="104">
        <v>0</v>
      </c>
      <c r="EY67" s="104">
        <f t="shared" si="72"/>
        <v>305.98561764438045</v>
      </c>
      <c r="EZ67" s="104">
        <v>0</v>
      </c>
      <c r="FA67" s="143">
        <f t="shared" si="73"/>
        <v>305.98561764438045</v>
      </c>
      <c r="FB67" s="144">
        <f t="shared" si="74"/>
        <v>-1307.5822436770609</v>
      </c>
      <c r="FC67" s="139">
        <v>2</v>
      </c>
      <c r="FD67" s="1" t="s">
        <v>52</v>
      </c>
      <c r="FE67" s="157">
        <v>20</v>
      </c>
      <c r="FF67" s="158" t="s">
        <v>300</v>
      </c>
      <c r="FG67" s="158" t="s">
        <v>285</v>
      </c>
      <c r="FH67" s="159">
        <v>43708</v>
      </c>
      <c r="FI67" s="188">
        <v>1500</v>
      </c>
      <c r="FJ67" s="160">
        <v>10605.710000000001</v>
      </c>
      <c r="FK67" s="186">
        <f>167.38+219.15+108.58+224+144.71</f>
        <v>863.81999999999994</v>
      </c>
      <c r="FL67" s="186">
        <f>2512.5-9721.11</f>
        <v>-7208.6100000000006</v>
      </c>
      <c r="FM67" s="186"/>
      <c r="FN67" s="186">
        <f>348.86+3019.59</f>
        <v>3368.4500000000003</v>
      </c>
      <c r="FO67" s="187">
        <f t="shared" si="11"/>
        <v>4260.92</v>
      </c>
      <c r="FP67" s="138">
        <f t="shared" si="75"/>
        <v>172.19000000000051</v>
      </c>
      <c r="FQ67" s="141">
        <f t="shared" si="76"/>
        <v>20.662835199542883</v>
      </c>
      <c r="FR67" s="96">
        <f t="shared" si="77"/>
        <v>192.85283519954339</v>
      </c>
      <c r="FS67" s="104">
        <f t="shared" si="78"/>
        <v>192.85283519954339</v>
      </c>
      <c r="FT67" s="104">
        <v>0</v>
      </c>
      <c r="FU67" s="104">
        <f t="shared" si="79"/>
        <v>349.06363171117357</v>
      </c>
      <c r="FV67" s="104">
        <v>0</v>
      </c>
      <c r="FW67" s="143">
        <f t="shared" si="80"/>
        <v>349.06363171117357</v>
      </c>
      <c r="FX67" s="144">
        <f t="shared" si="81"/>
        <v>-2458.5186119658874</v>
      </c>
      <c r="FY67" s="139">
        <v>2</v>
      </c>
      <c r="FZ67" s="1" t="s">
        <v>52</v>
      </c>
      <c r="GA67" s="1">
        <v>20</v>
      </c>
      <c r="GB67" s="1" t="s">
        <v>300</v>
      </c>
      <c r="GC67" s="1" t="s">
        <v>285</v>
      </c>
      <c r="GD67" s="89">
        <v>43735</v>
      </c>
      <c r="GE67" s="90">
        <v>5000</v>
      </c>
      <c r="GF67" s="104">
        <v>10799.42</v>
      </c>
      <c r="GG67" s="104">
        <v>863.81999999999994</v>
      </c>
      <c r="GH67" s="104">
        <v>-7208.6100000000006</v>
      </c>
      <c r="GI67" s="104"/>
      <c r="GJ67" s="104">
        <v>3368.4500000000003</v>
      </c>
      <c r="GK67" s="137">
        <v>4454.6299999999992</v>
      </c>
      <c r="GL67" s="138">
        <f t="shared" si="82"/>
        <v>193.70999999999913</v>
      </c>
      <c r="GM67" s="141">
        <f t="shared" si="83"/>
        <v>23.245171934424988</v>
      </c>
      <c r="GN67" s="142">
        <f t="shared" si="84"/>
        <v>216.95517193442413</v>
      </c>
      <c r="GO67" s="104">
        <f t="shared" si="85"/>
        <v>110</v>
      </c>
      <c r="GP67" s="104">
        <f t="shared" si="86"/>
        <v>106.95517193442413</v>
      </c>
      <c r="GQ67" s="218">
        <f t="shared" si="87"/>
        <v>199.1</v>
      </c>
      <c r="GR67" s="218">
        <f t="shared" si="88"/>
        <v>193.58886120130768</v>
      </c>
      <c r="GS67" s="143">
        <f t="shared" si="89"/>
        <v>392.68886120130765</v>
      </c>
      <c r="GT67" s="103">
        <f t="shared" si="90"/>
        <v>16.069549619388358</v>
      </c>
      <c r="GU67" s="203">
        <f t="shared" si="91"/>
        <v>408.75841082069599</v>
      </c>
      <c r="GV67" s="144">
        <f t="shared" si="92"/>
        <v>-7049.7602011451918</v>
      </c>
      <c r="GW67" s="140">
        <v>2</v>
      </c>
      <c r="GX67" s="1" t="s">
        <v>52</v>
      </c>
      <c r="GY67" s="157">
        <v>20</v>
      </c>
      <c r="GZ67" s="158" t="s">
        <v>300</v>
      </c>
      <c r="HA67" s="158" t="s">
        <v>285</v>
      </c>
      <c r="HB67" s="159">
        <v>43771</v>
      </c>
      <c r="HC67" s="188"/>
      <c r="HD67" s="160">
        <v>11088.48</v>
      </c>
      <c r="HE67" s="186">
        <f>167.38+219.15+108.58+224+144.71</f>
        <v>863.81999999999994</v>
      </c>
      <c r="HF67" s="186">
        <f>2512.5-9721.11</f>
        <v>-7208.6100000000006</v>
      </c>
      <c r="HG67" s="186"/>
      <c r="HH67" s="227">
        <f>348.86+3019.59</f>
        <v>3368.4500000000003</v>
      </c>
      <c r="HI67" s="229">
        <f t="shared" si="12"/>
        <v>4743.6899999999987</v>
      </c>
      <c r="HJ67" s="138">
        <f t="shared" si="93"/>
        <v>289.05999999999949</v>
      </c>
      <c r="HK67" s="141">
        <f t="shared" si="94"/>
        <v>34.687177882307388</v>
      </c>
      <c r="HL67" s="96">
        <f t="shared" si="95"/>
        <v>323.74717788230686</v>
      </c>
      <c r="HM67" s="104">
        <f t="shared" si="96"/>
        <v>110</v>
      </c>
      <c r="HN67" s="104">
        <f t="shared" si="97"/>
        <v>213.74717788230686</v>
      </c>
      <c r="HO67" s="218">
        <f t="shared" si="98"/>
        <v>199.1</v>
      </c>
      <c r="HP67" s="218">
        <f t="shared" si="99"/>
        <v>499.18785903410196</v>
      </c>
      <c r="HQ67" s="143">
        <f t="shared" si="100"/>
        <v>698.28785903410198</v>
      </c>
      <c r="HR67" s="104">
        <f t="shared" si="101"/>
        <v>38.292561795161795</v>
      </c>
      <c r="HS67" s="203">
        <f t="shared" si="102"/>
        <v>736.58042082926374</v>
      </c>
      <c r="HT67" s="234">
        <f t="shared" si="103"/>
        <v>-6313.1797803159279</v>
      </c>
      <c r="HU67" s="139">
        <v>2</v>
      </c>
      <c r="HV67" s="1" t="s">
        <v>52</v>
      </c>
      <c r="HW67" s="1">
        <v>20</v>
      </c>
      <c r="HX67" s="1" t="s">
        <v>300</v>
      </c>
      <c r="HY67" s="1" t="s">
        <v>285</v>
      </c>
      <c r="HZ67" s="89">
        <v>43799</v>
      </c>
      <c r="IA67" s="90"/>
      <c r="IB67" s="104">
        <v>11254.12</v>
      </c>
      <c r="IC67" s="186">
        <f>167.38+219.15+108.58+224+144.71</f>
        <v>863.81999999999994</v>
      </c>
      <c r="ID67" s="186">
        <f>2512.5-9721.11</f>
        <v>-7208.6100000000006</v>
      </c>
      <c r="IE67" s="186"/>
      <c r="IF67" s="186">
        <f>348.86+3019.59</f>
        <v>3368.4500000000003</v>
      </c>
      <c r="IG67" s="229">
        <f t="shared" si="13"/>
        <v>4909.33</v>
      </c>
      <c r="IH67" s="138">
        <f t="shared" si="104"/>
        <v>165.64000000000124</v>
      </c>
      <c r="II67" s="141">
        <f t="shared" si="105"/>
        <v>19.876821247757221</v>
      </c>
      <c r="IJ67" s="142">
        <f t="shared" si="106"/>
        <v>185.51682124775846</v>
      </c>
      <c r="IK67" s="104">
        <f t="shared" si="107"/>
        <v>110</v>
      </c>
      <c r="IL67" s="104">
        <f t="shared" si="108"/>
        <v>75.516821247758458</v>
      </c>
      <c r="IM67" s="218">
        <f t="shared" si="109"/>
        <v>199.1</v>
      </c>
      <c r="IN67" s="218">
        <f t="shared" si="110"/>
        <v>163.52029278163528</v>
      </c>
      <c r="IO67" s="143">
        <f t="shared" si="111"/>
        <v>362.62029278163527</v>
      </c>
      <c r="IP67" s="104">
        <f t="shared" si="112"/>
        <v>25.28151812428105</v>
      </c>
      <c r="IQ67" s="203">
        <f t="shared" si="113"/>
        <v>387.90181090591631</v>
      </c>
      <c r="IR67" s="144">
        <f t="shared" si="114"/>
        <v>-5925.2779694100118</v>
      </c>
      <c r="IS67" s="139">
        <v>2</v>
      </c>
      <c r="IT67" s="1" t="s">
        <v>52</v>
      </c>
      <c r="IU67" s="1">
        <v>20</v>
      </c>
      <c r="IV67" s="1" t="s">
        <v>300</v>
      </c>
      <c r="IW67" s="1" t="s">
        <v>285</v>
      </c>
      <c r="IX67" s="89">
        <v>43830</v>
      </c>
      <c r="IY67" s="153"/>
      <c r="IZ67" s="104">
        <v>11568.54</v>
      </c>
      <c r="JA67" s="104">
        <v>863.81999999999994</v>
      </c>
      <c r="JB67" s="104">
        <v>-7208.6100000000006</v>
      </c>
      <c r="JC67" s="104"/>
      <c r="JD67" s="104">
        <v>3368.4500000000003</v>
      </c>
      <c r="JE67" s="137">
        <v>5223.75</v>
      </c>
      <c r="JF67" s="138">
        <f t="shared" si="115"/>
        <v>314.42000000000007</v>
      </c>
      <c r="JG67" s="141">
        <f t="shared" si="116"/>
        <v>37.730373032636791</v>
      </c>
      <c r="JH67" s="96">
        <f t="shared" si="117"/>
        <v>352.15037303263688</v>
      </c>
      <c r="JI67" s="104">
        <f t="shared" si="118"/>
        <v>110</v>
      </c>
      <c r="JJ67" s="104">
        <f t="shared" si="119"/>
        <v>242.15037303263688</v>
      </c>
      <c r="JK67" s="218">
        <f t="shared" si="120"/>
        <v>199.1</v>
      </c>
      <c r="JL67" s="251">
        <f t="shared" si="121"/>
        <v>567.28776584603702</v>
      </c>
      <c r="JM67" s="259">
        <f t="shared" si="122"/>
        <v>766.38776584603704</v>
      </c>
      <c r="JN67" s="218"/>
      <c r="JO67" s="260"/>
      <c r="JP67" s="255">
        <f t="shared" si="123"/>
        <v>38.510761187212346</v>
      </c>
      <c r="JQ67" s="203">
        <f t="shared" si="14"/>
        <v>804.89852703324937</v>
      </c>
      <c r="JR67" s="144">
        <f t="shared" si="15"/>
        <v>-5120.3794423767622</v>
      </c>
      <c r="JS67" s="139">
        <v>2</v>
      </c>
      <c r="JT67" s="1" t="s">
        <v>52</v>
      </c>
    </row>
    <row r="68" spans="1:280" ht="20.100000000000001" customHeight="1" x14ac:dyDescent="0.25">
      <c r="A68" s="29">
        <v>21</v>
      </c>
      <c r="B68" s="29" t="s">
        <v>75</v>
      </c>
      <c r="C68" s="50">
        <v>215.81</v>
      </c>
      <c r="D68" s="43">
        <v>-730.00817614820107</v>
      </c>
      <c r="E68" s="29" t="s">
        <v>178</v>
      </c>
      <c r="F68" s="51">
        <v>43496</v>
      </c>
      <c r="G68" s="49"/>
      <c r="H68" s="33"/>
      <c r="I68" s="33"/>
      <c r="J68" s="33"/>
      <c r="K68" s="33">
        <v>41.75</v>
      </c>
      <c r="L68" s="37">
        <v>215.95000000000002</v>
      </c>
      <c r="M68" s="30">
        <f t="shared" si="8"/>
        <v>0.14000000000001478</v>
      </c>
      <c r="N68" s="31">
        <f t="shared" si="16"/>
        <v>1.5169104202640725E-2</v>
      </c>
      <c r="O68" s="32">
        <f t="shared" si="17"/>
        <v>0.15516910420265551</v>
      </c>
      <c r="P68" s="33">
        <f t="shared" si="18"/>
        <v>0.15516910420265551</v>
      </c>
      <c r="Q68" s="33">
        <f t="shared" si="19"/>
        <v>0</v>
      </c>
      <c r="R68" s="33">
        <f t="shared" si="20"/>
        <v>0.26999424131262056</v>
      </c>
      <c r="S68" s="33">
        <f t="shared" si="21"/>
        <v>0</v>
      </c>
      <c r="T68" s="56">
        <f t="shared" si="22"/>
        <v>0.26999424131262056</v>
      </c>
      <c r="U68" s="59">
        <f t="shared" si="9"/>
        <v>-729.73818190688849</v>
      </c>
      <c r="V68" s="34">
        <v>2</v>
      </c>
      <c r="W68" s="29" t="s">
        <v>52</v>
      </c>
      <c r="X68" s="1">
        <v>21</v>
      </c>
      <c r="Y68" s="1" t="s">
        <v>75</v>
      </c>
      <c r="Z68" s="1" t="s">
        <v>178</v>
      </c>
      <c r="AA68" s="89">
        <v>43521</v>
      </c>
      <c r="AB68" s="90"/>
      <c r="AC68" s="1">
        <v>215.99</v>
      </c>
      <c r="AD68" s="1"/>
      <c r="AE68" s="1"/>
      <c r="AF68" s="1"/>
      <c r="AG68" s="1">
        <v>41.75</v>
      </c>
      <c r="AH68" s="98">
        <f t="shared" si="23"/>
        <v>215.99</v>
      </c>
      <c r="AI68" s="30">
        <f t="shared" si="24"/>
        <v>3.9999999999992042E-2</v>
      </c>
      <c r="AJ68" s="31">
        <f t="shared" si="25"/>
        <v>1.3328189420165285E-2</v>
      </c>
      <c r="AK68" s="32">
        <f t="shared" si="26"/>
        <v>5.3328189420157324E-2</v>
      </c>
      <c r="AL68" s="33">
        <f t="shared" si="27"/>
        <v>5.3328189420157324E-2</v>
      </c>
      <c r="AM68" s="33">
        <f t="shared" si="28"/>
        <v>0</v>
      </c>
      <c r="AN68" s="33">
        <f t="shared" si="29"/>
        <v>9.3857613379476887E-2</v>
      </c>
      <c r="AO68" s="33">
        <f t="shared" si="30"/>
        <v>0</v>
      </c>
      <c r="AP68" s="56">
        <f t="shared" si="31"/>
        <v>9.3857613379476887E-2</v>
      </c>
      <c r="AQ68" s="118">
        <f t="shared" si="32"/>
        <v>3.1033820840531412E-3</v>
      </c>
      <c r="AR68" s="120">
        <f t="shared" si="33"/>
        <v>0</v>
      </c>
      <c r="AS68" s="125">
        <f t="shared" si="34"/>
        <v>9.6960995463530028E-2</v>
      </c>
      <c r="AT68" s="122">
        <f t="shared" si="35"/>
        <v>-729.64122091142497</v>
      </c>
      <c r="AU68" s="34">
        <v>2</v>
      </c>
      <c r="AV68" s="29" t="s">
        <v>52</v>
      </c>
      <c r="AW68" s="1">
        <v>21</v>
      </c>
      <c r="AX68" s="1" t="s">
        <v>75</v>
      </c>
      <c r="AY68" s="1" t="s">
        <v>178</v>
      </c>
      <c r="AZ68" s="89">
        <v>43555</v>
      </c>
      <c r="BA68" s="90"/>
      <c r="BB68" s="1">
        <v>216.37</v>
      </c>
      <c r="BC68" s="1"/>
      <c r="BD68" s="1"/>
      <c r="BE68" s="1"/>
      <c r="BF68" s="1">
        <v>41.75</v>
      </c>
      <c r="BG68" s="98">
        <f t="shared" si="36"/>
        <v>216.37</v>
      </c>
      <c r="BH68" s="30">
        <f t="shared" si="37"/>
        <v>0.37999999999999545</v>
      </c>
      <c r="BI68" s="31">
        <f t="shared" si="38"/>
        <v>-0.17116503688494494</v>
      </c>
      <c r="BJ68" s="32">
        <f t="shared" si="39"/>
        <v>0.20883496311505051</v>
      </c>
      <c r="BK68" s="33">
        <f t="shared" si="40"/>
        <v>0.20883496311505051</v>
      </c>
      <c r="BL68" s="33">
        <f t="shared" si="41"/>
        <v>0</v>
      </c>
      <c r="BM68" s="33">
        <f t="shared" si="42"/>
        <v>0.36754953508248889</v>
      </c>
      <c r="BN68" s="33">
        <f t="shared" si="43"/>
        <v>0</v>
      </c>
      <c r="BO68" s="56">
        <f t="shared" si="44"/>
        <v>0.36754953508248889</v>
      </c>
      <c r="BP68" s="122">
        <f t="shared" si="45"/>
        <v>-729.27367137634246</v>
      </c>
      <c r="BQ68" s="34">
        <v>2</v>
      </c>
      <c r="BR68" s="29" t="s">
        <v>52</v>
      </c>
      <c r="BS68" s="1">
        <v>21</v>
      </c>
      <c r="BT68" s="1" t="s">
        <v>75</v>
      </c>
      <c r="BU68" s="1" t="s">
        <v>178</v>
      </c>
      <c r="BV68" s="89">
        <v>43585</v>
      </c>
      <c r="BW68" s="90"/>
      <c r="BX68" s="104">
        <v>217.26</v>
      </c>
      <c r="BY68" s="104"/>
      <c r="BZ68" s="104"/>
      <c r="CA68" s="104"/>
      <c r="CB68" s="104">
        <v>41.75</v>
      </c>
      <c r="CC68" s="137">
        <v>217.26</v>
      </c>
      <c r="CD68" s="138">
        <f t="shared" si="46"/>
        <v>0.88999999999998636</v>
      </c>
      <c r="CE68" s="141">
        <f t="shared" si="47"/>
        <v>0.10680031840297766</v>
      </c>
      <c r="CF68" s="142">
        <f t="shared" si="48"/>
        <v>0.99680031840296401</v>
      </c>
      <c r="CG68" s="104">
        <f t="shared" si="49"/>
        <v>0.99680031840296401</v>
      </c>
      <c r="CH68" s="104">
        <v>0</v>
      </c>
      <c r="CI68" s="104">
        <f t="shared" si="50"/>
        <v>1.7743045667572759</v>
      </c>
      <c r="CJ68" s="104">
        <v>0</v>
      </c>
      <c r="CK68" s="143">
        <f t="shared" si="51"/>
        <v>1.7743045667572759</v>
      </c>
      <c r="CL68" s="144">
        <f t="shared" si="52"/>
        <v>-727.49936680958524</v>
      </c>
      <c r="CM68" s="139">
        <v>2</v>
      </c>
      <c r="CN68" s="1" t="s">
        <v>52</v>
      </c>
      <c r="CO68" s="1">
        <v>21</v>
      </c>
      <c r="CP68" s="1" t="s">
        <v>75</v>
      </c>
      <c r="CQ68" s="1" t="s">
        <v>178</v>
      </c>
      <c r="CR68" s="89">
        <v>43616</v>
      </c>
      <c r="CS68" s="153"/>
      <c r="CT68" s="104">
        <v>218.63</v>
      </c>
      <c r="CU68" s="104"/>
      <c r="CV68" s="104"/>
      <c r="CW68" s="104"/>
      <c r="CX68" s="104">
        <v>41.75</v>
      </c>
      <c r="CY68" s="137">
        <v>218.63</v>
      </c>
      <c r="CZ68" s="104"/>
      <c r="DA68" s="138">
        <f t="shared" si="53"/>
        <v>1.3700000000000045</v>
      </c>
      <c r="DB68" s="141">
        <f t="shared" si="54"/>
        <v>0.16440037939278415</v>
      </c>
      <c r="DC68" s="142">
        <f t="shared" si="55"/>
        <v>1.5344003793927887</v>
      </c>
      <c r="DD68" s="104">
        <f t="shared" si="56"/>
        <v>1.5344003793927887</v>
      </c>
      <c r="DE68" s="104">
        <v>0</v>
      </c>
      <c r="DF68" s="104">
        <f t="shared" si="57"/>
        <v>2.7005446677313083</v>
      </c>
      <c r="DG68" s="104">
        <v>0</v>
      </c>
      <c r="DH68" s="104">
        <f t="shared" si="58"/>
        <v>-1.9936006368059297E-2</v>
      </c>
      <c r="DI68" s="143">
        <f t="shared" si="59"/>
        <v>2.6806086613632489</v>
      </c>
      <c r="DJ68" s="144">
        <f t="shared" si="60"/>
        <v>-724.81875814822195</v>
      </c>
      <c r="DK68" s="139">
        <v>2</v>
      </c>
      <c r="DL68" s="1" t="s">
        <v>52</v>
      </c>
      <c r="DM68" s="157">
        <v>21</v>
      </c>
      <c r="DN68" s="158" t="s">
        <v>75</v>
      </c>
      <c r="DO68" s="158" t="s">
        <v>178</v>
      </c>
      <c r="DP68" s="171"/>
      <c r="DQ68" s="159">
        <v>43646</v>
      </c>
      <c r="DR68" s="160">
        <v>225.86</v>
      </c>
      <c r="DS68" s="161"/>
      <c r="DT68" s="161"/>
      <c r="DU68" s="161"/>
      <c r="DV68" s="162">
        <f>5.9+35.85</f>
        <v>41.75</v>
      </c>
      <c r="DW68" s="163">
        <f t="shared" si="10"/>
        <v>225.86</v>
      </c>
      <c r="DX68" s="138">
        <f t="shared" si="61"/>
        <v>7.2300000000000182</v>
      </c>
      <c r="DY68" s="141">
        <f t="shared" si="62"/>
        <v>0.86760189153953426</v>
      </c>
      <c r="DZ68" s="142">
        <f t="shared" si="63"/>
        <v>8.0976018915395525</v>
      </c>
      <c r="EA68" s="104">
        <f t="shared" si="64"/>
        <v>8.0976018915395525</v>
      </c>
      <c r="EB68" s="104">
        <v>0</v>
      </c>
      <c r="EC68" s="104">
        <f t="shared" si="65"/>
        <v>14.251779329109612</v>
      </c>
      <c r="ED68" s="104">
        <v>0</v>
      </c>
      <c r="EE68" s="143">
        <f t="shared" si="66"/>
        <v>14.251779329109612</v>
      </c>
      <c r="EF68" s="144">
        <f t="shared" si="67"/>
        <v>-710.56697881911236</v>
      </c>
      <c r="EG68" s="139">
        <v>2</v>
      </c>
      <c r="EH68" s="1" t="s">
        <v>52</v>
      </c>
      <c r="EI68" s="1">
        <v>21</v>
      </c>
      <c r="EJ68" s="1" t="s">
        <v>75</v>
      </c>
      <c r="EK68" s="1" t="s">
        <v>178</v>
      </c>
      <c r="EL68" s="89">
        <v>43677</v>
      </c>
      <c r="EM68" s="90"/>
      <c r="EN68" s="104">
        <v>246.56</v>
      </c>
      <c r="EO68" s="104"/>
      <c r="EP68" s="104"/>
      <c r="EQ68" s="104"/>
      <c r="ER68" s="104">
        <v>41.75</v>
      </c>
      <c r="ES68" s="137">
        <v>246.56</v>
      </c>
      <c r="ET68" s="138">
        <f t="shared" si="68"/>
        <v>20.699999999999989</v>
      </c>
      <c r="EU68" s="141">
        <f t="shared" si="69"/>
        <v>2.4840037614692085</v>
      </c>
      <c r="EV68" s="96">
        <f t="shared" si="70"/>
        <v>23.184003761469196</v>
      </c>
      <c r="EW68" s="104">
        <f t="shared" si="71"/>
        <v>23.184003761469196</v>
      </c>
      <c r="EX68" s="104">
        <v>0</v>
      </c>
      <c r="EY68" s="104">
        <f t="shared" si="72"/>
        <v>41.963046808259243</v>
      </c>
      <c r="EZ68" s="104">
        <v>0</v>
      </c>
      <c r="FA68" s="143">
        <f t="shared" si="73"/>
        <v>41.963046808259243</v>
      </c>
      <c r="FB68" s="144">
        <f t="shared" si="74"/>
        <v>-668.6039320108531</v>
      </c>
      <c r="FC68" s="139">
        <v>2</v>
      </c>
      <c r="FD68" s="1" t="s">
        <v>52</v>
      </c>
      <c r="FE68" s="157">
        <v>21</v>
      </c>
      <c r="FF68" s="158" t="s">
        <v>75</v>
      </c>
      <c r="FG68" s="158" t="s">
        <v>178</v>
      </c>
      <c r="FH68" s="159">
        <v>43708</v>
      </c>
      <c r="FI68" s="188">
        <v>30</v>
      </c>
      <c r="FJ68" s="160">
        <v>268.84000000000003</v>
      </c>
      <c r="FK68" s="186"/>
      <c r="FL68" s="186"/>
      <c r="FM68" s="186"/>
      <c r="FN68" s="186">
        <f>5.9+35.85</f>
        <v>41.75</v>
      </c>
      <c r="FO68" s="187">
        <f t="shared" si="11"/>
        <v>268.84000000000003</v>
      </c>
      <c r="FP68" s="138">
        <f t="shared" si="75"/>
        <v>22.28000000000003</v>
      </c>
      <c r="FQ68" s="141">
        <f t="shared" si="76"/>
        <v>2.6736045545375151</v>
      </c>
      <c r="FR68" s="96">
        <f t="shared" si="77"/>
        <v>24.953604554537545</v>
      </c>
      <c r="FS68" s="104">
        <f t="shared" si="78"/>
        <v>24.953604554537545</v>
      </c>
      <c r="FT68" s="104">
        <v>0</v>
      </c>
      <c r="FU68" s="104">
        <f t="shared" si="79"/>
        <v>45.166024243712961</v>
      </c>
      <c r="FV68" s="104">
        <v>0</v>
      </c>
      <c r="FW68" s="143">
        <f t="shared" si="80"/>
        <v>45.166024243712961</v>
      </c>
      <c r="FX68" s="144">
        <f t="shared" si="81"/>
        <v>-653.43790776714013</v>
      </c>
      <c r="FY68" s="139">
        <v>2</v>
      </c>
      <c r="FZ68" s="1" t="s">
        <v>52</v>
      </c>
      <c r="GA68" s="1">
        <v>21</v>
      </c>
      <c r="GB68" s="1" t="s">
        <v>75</v>
      </c>
      <c r="GC68" s="1" t="s">
        <v>178</v>
      </c>
      <c r="GD68" s="89">
        <v>43735</v>
      </c>
      <c r="GE68" s="90"/>
      <c r="GF68" s="104">
        <v>275.55</v>
      </c>
      <c r="GG68" s="104"/>
      <c r="GH68" s="104"/>
      <c r="GI68" s="104"/>
      <c r="GJ68" s="104">
        <v>41.75</v>
      </c>
      <c r="GK68" s="137">
        <v>275.55</v>
      </c>
      <c r="GL68" s="138">
        <f t="shared" si="82"/>
        <v>6.7099999999999795</v>
      </c>
      <c r="GM68" s="141">
        <f t="shared" si="83"/>
        <v>0.80519902782505748</v>
      </c>
      <c r="GN68" s="142">
        <f t="shared" si="84"/>
        <v>7.5151990278250373</v>
      </c>
      <c r="GO68" s="104">
        <f t="shared" si="85"/>
        <v>7.5151990278250373</v>
      </c>
      <c r="GP68" s="104">
        <f t="shared" si="86"/>
        <v>0</v>
      </c>
      <c r="GQ68" s="218">
        <f t="shared" si="87"/>
        <v>13.602510240363317</v>
      </c>
      <c r="GR68" s="218">
        <f t="shared" si="88"/>
        <v>0</v>
      </c>
      <c r="GS68" s="143">
        <f t="shared" si="89"/>
        <v>13.602510240363317</v>
      </c>
      <c r="GT68" s="103">
        <f t="shared" si="90"/>
        <v>0.55663970856484457</v>
      </c>
      <c r="GU68" s="203">
        <f t="shared" si="91"/>
        <v>14.159149948928162</v>
      </c>
      <c r="GV68" s="144">
        <f t="shared" si="92"/>
        <v>-639.27875781821194</v>
      </c>
      <c r="GW68" s="140">
        <v>2</v>
      </c>
      <c r="GX68" s="1" t="s">
        <v>52</v>
      </c>
      <c r="GY68" s="157">
        <v>21</v>
      </c>
      <c r="GZ68" s="158" t="s">
        <v>75</v>
      </c>
      <c r="HA68" s="158" t="s">
        <v>178</v>
      </c>
      <c r="HB68" s="159">
        <v>43771</v>
      </c>
      <c r="HC68" s="188"/>
      <c r="HD68" s="160">
        <v>279.17</v>
      </c>
      <c r="HE68" s="186"/>
      <c r="HF68" s="186"/>
      <c r="HG68" s="186"/>
      <c r="HH68" s="227">
        <f>5.9+35.85</f>
        <v>41.75</v>
      </c>
      <c r="HI68" s="229">
        <f t="shared" si="12"/>
        <v>279.17</v>
      </c>
      <c r="HJ68" s="138">
        <f t="shared" si="93"/>
        <v>3.6200000000000045</v>
      </c>
      <c r="HK68" s="141">
        <f t="shared" si="94"/>
        <v>0.43439972301236118</v>
      </c>
      <c r="HL68" s="96">
        <f t="shared" si="95"/>
        <v>4.0543997230123656</v>
      </c>
      <c r="HM68" s="104">
        <f t="shared" si="96"/>
        <v>4.0543997230123656</v>
      </c>
      <c r="HN68" s="104">
        <f t="shared" si="97"/>
        <v>0</v>
      </c>
      <c r="HO68" s="218">
        <f t="shared" si="98"/>
        <v>7.3384634986523816</v>
      </c>
      <c r="HP68" s="218">
        <f t="shared" si="99"/>
        <v>0</v>
      </c>
      <c r="HQ68" s="143">
        <f t="shared" si="100"/>
        <v>7.3384634986523816</v>
      </c>
      <c r="HR68" s="104">
        <f t="shared" si="101"/>
        <v>0.40242510788084895</v>
      </c>
      <c r="HS68" s="203">
        <f t="shared" si="102"/>
        <v>7.7408886065332307</v>
      </c>
      <c r="HT68" s="234">
        <f t="shared" si="103"/>
        <v>-631.53786921167875</v>
      </c>
      <c r="HU68" s="139">
        <v>2</v>
      </c>
      <c r="HV68" s="1" t="s">
        <v>52</v>
      </c>
      <c r="HW68" s="1">
        <v>21</v>
      </c>
      <c r="HX68" s="1" t="s">
        <v>75</v>
      </c>
      <c r="HY68" s="1" t="s">
        <v>178</v>
      </c>
      <c r="HZ68" s="89">
        <v>43795</v>
      </c>
      <c r="IA68" s="90"/>
      <c r="IB68" s="104">
        <v>279.17</v>
      </c>
      <c r="IC68" s="186"/>
      <c r="ID68" s="186"/>
      <c r="IE68" s="186"/>
      <c r="IF68" s="186">
        <f>5.9+35.85</f>
        <v>41.75</v>
      </c>
      <c r="IG68" s="229">
        <f t="shared" si="13"/>
        <v>279.17</v>
      </c>
      <c r="IH68" s="138">
        <f t="shared" si="104"/>
        <v>0</v>
      </c>
      <c r="II68" s="141">
        <f t="shared" si="105"/>
        <v>0</v>
      </c>
      <c r="IJ68" s="142">
        <f t="shared" si="106"/>
        <v>0</v>
      </c>
      <c r="IK68" s="104">
        <f t="shared" si="107"/>
        <v>0</v>
      </c>
      <c r="IL68" s="104">
        <f t="shared" si="108"/>
        <v>0</v>
      </c>
      <c r="IM68" s="218">
        <f t="shared" si="109"/>
        <v>0</v>
      </c>
      <c r="IN68" s="218">
        <f t="shared" si="110"/>
        <v>0</v>
      </c>
      <c r="IO68" s="143">
        <f t="shared" si="111"/>
        <v>0</v>
      </c>
      <c r="IP68" s="104">
        <f t="shared" si="112"/>
        <v>0</v>
      </c>
      <c r="IQ68" s="203">
        <f t="shared" si="113"/>
        <v>0</v>
      </c>
      <c r="IR68" s="144">
        <f t="shared" si="114"/>
        <v>-631.53786921167875</v>
      </c>
      <c r="IS68" s="139">
        <v>2</v>
      </c>
      <c r="IT68" s="1" t="s">
        <v>52</v>
      </c>
      <c r="IU68" s="1">
        <v>21</v>
      </c>
      <c r="IV68" s="1" t="s">
        <v>75</v>
      </c>
      <c r="IW68" s="1" t="s">
        <v>178</v>
      </c>
      <c r="IX68" s="89">
        <v>43830</v>
      </c>
      <c r="IY68" s="153"/>
      <c r="IZ68" s="104">
        <v>279.17</v>
      </c>
      <c r="JA68" s="104"/>
      <c r="JB68" s="104"/>
      <c r="JC68" s="104"/>
      <c r="JD68" s="104">
        <v>41.75</v>
      </c>
      <c r="JE68" s="137">
        <v>279.17</v>
      </c>
      <c r="JF68" s="138">
        <f t="shared" si="115"/>
        <v>0</v>
      </c>
      <c r="JG68" s="141">
        <f t="shared" si="116"/>
        <v>0</v>
      </c>
      <c r="JH68" s="96">
        <f t="shared" si="117"/>
        <v>0</v>
      </c>
      <c r="JI68" s="104">
        <f t="shared" si="118"/>
        <v>0</v>
      </c>
      <c r="JJ68" s="104">
        <f t="shared" si="119"/>
        <v>0</v>
      </c>
      <c r="JK68" s="218">
        <f t="shared" si="120"/>
        <v>0</v>
      </c>
      <c r="JL68" s="251">
        <f t="shared" si="121"/>
        <v>0</v>
      </c>
      <c r="JM68" s="259">
        <f t="shared" si="122"/>
        <v>0</v>
      </c>
      <c r="JN68" s="218"/>
      <c r="JO68" s="260"/>
      <c r="JP68" s="255">
        <f t="shared" si="123"/>
        <v>0</v>
      </c>
      <c r="JQ68" s="203">
        <f t="shared" si="14"/>
        <v>0</v>
      </c>
      <c r="JR68" s="144">
        <f t="shared" si="15"/>
        <v>-631.53786921167875</v>
      </c>
      <c r="JS68" s="139">
        <v>2</v>
      </c>
      <c r="JT68" s="1" t="s">
        <v>52</v>
      </c>
    </row>
    <row r="69" spans="1:280" ht="35.25" customHeight="1" x14ac:dyDescent="0.25">
      <c r="A69" s="29">
        <v>22</v>
      </c>
      <c r="B69" s="29" t="s">
        <v>165</v>
      </c>
      <c r="C69" s="50">
        <v>3891.39</v>
      </c>
      <c r="D69" s="43">
        <v>-64.899630745797964</v>
      </c>
      <c r="E69" s="29" t="s">
        <v>166</v>
      </c>
      <c r="F69" s="51">
        <v>43496</v>
      </c>
      <c r="G69" s="49"/>
      <c r="H69" s="33"/>
      <c r="I69" s="33"/>
      <c r="J69" s="33"/>
      <c r="K69" s="33">
        <v>-3823</v>
      </c>
      <c r="L69" s="37">
        <v>3891.4500000000003</v>
      </c>
      <c r="M69" s="30">
        <f t="shared" si="8"/>
        <v>6.0000000000400178E-2</v>
      </c>
      <c r="N69" s="31">
        <f t="shared" si="16"/>
        <v>6.5010446583172697E-3</v>
      </c>
      <c r="O69" s="32">
        <f t="shared" si="17"/>
        <v>6.6501044658717451E-2</v>
      </c>
      <c r="P69" s="33">
        <f t="shared" si="18"/>
        <v>6.6501044658717451E-2</v>
      </c>
      <c r="Q69" s="33">
        <f t="shared" si="19"/>
        <v>0</v>
      </c>
      <c r="R69" s="33">
        <f t="shared" si="20"/>
        <v>0.11571181770616837</v>
      </c>
      <c r="S69" s="33">
        <f t="shared" si="21"/>
        <v>0</v>
      </c>
      <c r="T69" s="56">
        <f t="shared" si="22"/>
        <v>0.11571181770616837</v>
      </c>
      <c r="U69" s="59">
        <f t="shared" si="9"/>
        <v>-64.783918928091794</v>
      </c>
      <c r="V69" s="34">
        <v>2</v>
      </c>
      <c r="W69" s="29" t="s">
        <v>52</v>
      </c>
      <c r="X69" s="1">
        <v>22</v>
      </c>
      <c r="Y69" s="1" t="s">
        <v>165</v>
      </c>
      <c r="Z69" s="1" t="s">
        <v>166</v>
      </c>
      <c r="AA69" s="89">
        <v>43521</v>
      </c>
      <c r="AB69" s="90"/>
      <c r="AC69" s="1">
        <v>3891.4700000000003</v>
      </c>
      <c r="AD69" s="1"/>
      <c r="AE69" s="1"/>
      <c r="AF69" s="1"/>
      <c r="AG69" s="1">
        <v>-3823</v>
      </c>
      <c r="AH69" s="98">
        <f t="shared" si="23"/>
        <v>3891.4700000000003</v>
      </c>
      <c r="AI69" s="30">
        <f t="shared" si="24"/>
        <v>1.999999999998181E-2</v>
      </c>
      <c r="AJ69" s="31">
        <f t="shared" si="25"/>
        <v>6.6640947100779077E-3</v>
      </c>
      <c r="AK69" s="32">
        <f t="shared" si="26"/>
        <v>2.6664094710059719E-2</v>
      </c>
      <c r="AL69" s="33">
        <f t="shared" si="27"/>
        <v>2.6664094710059719E-2</v>
      </c>
      <c r="AM69" s="33">
        <f t="shared" si="28"/>
        <v>0</v>
      </c>
      <c r="AN69" s="33">
        <f t="shared" si="29"/>
        <v>4.6928806689705102E-2</v>
      </c>
      <c r="AO69" s="33">
        <f t="shared" si="30"/>
        <v>0</v>
      </c>
      <c r="AP69" s="56">
        <f t="shared" si="31"/>
        <v>4.6928806689705102E-2</v>
      </c>
      <c r="AQ69" s="118">
        <f t="shared" si="32"/>
        <v>1.3300208931743412E-3</v>
      </c>
      <c r="AR69" s="120">
        <f t="shared" si="33"/>
        <v>0</v>
      </c>
      <c r="AS69" s="125">
        <f t="shared" si="34"/>
        <v>4.8258827582879443E-2</v>
      </c>
      <c r="AT69" s="122">
        <f t="shared" si="35"/>
        <v>-64.735660100508909</v>
      </c>
      <c r="AU69" s="34">
        <v>2</v>
      </c>
      <c r="AV69" s="29" t="s">
        <v>52</v>
      </c>
      <c r="AW69" s="1">
        <v>22</v>
      </c>
      <c r="AX69" s="1" t="s">
        <v>165</v>
      </c>
      <c r="AY69" s="1" t="s">
        <v>166</v>
      </c>
      <c r="AZ69" s="89">
        <v>43555</v>
      </c>
      <c r="BA69" s="90"/>
      <c r="BB69" s="1">
        <v>3891.4700000000003</v>
      </c>
      <c r="BC69" s="1"/>
      <c r="BD69" s="1"/>
      <c r="BE69" s="1"/>
      <c r="BF69" s="1">
        <v>-3823</v>
      </c>
      <c r="BG69" s="98">
        <f t="shared" si="36"/>
        <v>3891.4700000000003</v>
      </c>
      <c r="BH69" s="30">
        <f t="shared" si="37"/>
        <v>0</v>
      </c>
      <c r="BI69" s="31">
        <f t="shared" si="38"/>
        <v>0</v>
      </c>
      <c r="BJ69" s="32">
        <f t="shared" si="39"/>
        <v>0</v>
      </c>
      <c r="BK69" s="33">
        <f t="shared" si="40"/>
        <v>0</v>
      </c>
      <c r="BL69" s="33">
        <f t="shared" si="41"/>
        <v>0</v>
      </c>
      <c r="BM69" s="33">
        <f t="shared" si="42"/>
        <v>0</v>
      </c>
      <c r="BN69" s="33">
        <f t="shared" si="43"/>
        <v>0</v>
      </c>
      <c r="BO69" s="56">
        <f t="shared" si="44"/>
        <v>0</v>
      </c>
      <c r="BP69" s="122">
        <f t="shared" si="45"/>
        <v>-64.735660100508909</v>
      </c>
      <c r="BQ69" s="34">
        <v>2</v>
      </c>
      <c r="BR69" s="29" t="s">
        <v>52</v>
      </c>
      <c r="BS69" s="1">
        <v>22</v>
      </c>
      <c r="BT69" s="1" t="s">
        <v>165</v>
      </c>
      <c r="BU69" s="1" t="s">
        <v>166</v>
      </c>
      <c r="BV69" s="89">
        <v>43585</v>
      </c>
      <c r="BW69" s="90"/>
      <c r="BX69" s="104">
        <v>3891.4700000000003</v>
      </c>
      <c r="BY69" s="104"/>
      <c r="BZ69" s="104"/>
      <c r="CA69" s="104"/>
      <c r="CB69" s="104">
        <v>-3823</v>
      </c>
      <c r="CC69" s="137">
        <v>3891.4700000000003</v>
      </c>
      <c r="CD69" s="138">
        <f t="shared" si="46"/>
        <v>0</v>
      </c>
      <c r="CE69" s="141">
        <f t="shared" si="47"/>
        <v>0</v>
      </c>
      <c r="CF69" s="142">
        <f t="shared" si="48"/>
        <v>0</v>
      </c>
      <c r="CG69" s="104">
        <f t="shared" si="49"/>
        <v>0</v>
      </c>
      <c r="CH69" s="104">
        <v>0</v>
      </c>
      <c r="CI69" s="104">
        <f t="shared" si="50"/>
        <v>0</v>
      </c>
      <c r="CJ69" s="104">
        <v>0</v>
      </c>
      <c r="CK69" s="143">
        <f t="shared" si="51"/>
        <v>0</v>
      </c>
      <c r="CL69" s="144">
        <f t="shared" si="52"/>
        <v>-64.735660100508909</v>
      </c>
      <c r="CM69" s="139">
        <v>2</v>
      </c>
      <c r="CN69" s="1" t="s">
        <v>52</v>
      </c>
      <c r="CO69" s="1">
        <v>22</v>
      </c>
      <c r="CP69" s="1" t="s">
        <v>165</v>
      </c>
      <c r="CQ69" s="1" t="s">
        <v>166</v>
      </c>
      <c r="CR69" s="89">
        <v>43585</v>
      </c>
      <c r="CS69" s="153"/>
      <c r="CT69" s="104">
        <v>3891.4700000000003</v>
      </c>
      <c r="CU69" s="104"/>
      <c r="CV69" s="104"/>
      <c r="CW69" s="104"/>
      <c r="CX69" s="104">
        <v>-3823</v>
      </c>
      <c r="CY69" s="137">
        <v>3891.4700000000003</v>
      </c>
      <c r="CZ69" s="104"/>
      <c r="DA69" s="138">
        <f t="shared" si="53"/>
        <v>0</v>
      </c>
      <c r="DB69" s="141">
        <f t="shared" si="54"/>
        <v>0</v>
      </c>
      <c r="DC69" s="142">
        <f t="shared" si="55"/>
        <v>0</v>
      </c>
      <c r="DD69" s="104">
        <f t="shared" si="56"/>
        <v>0</v>
      </c>
      <c r="DE69" s="104">
        <v>0</v>
      </c>
      <c r="DF69" s="104">
        <f t="shared" si="57"/>
        <v>0</v>
      </c>
      <c r="DG69" s="104">
        <v>0</v>
      </c>
      <c r="DH69" s="104">
        <f t="shared" si="58"/>
        <v>0</v>
      </c>
      <c r="DI69" s="143">
        <f t="shared" si="59"/>
        <v>0</v>
      </c>
      <c r="DJ69" s="144">
        <f t="shared" si="60"/>
        <v>-64.735660100508909</v>
      </c>
      <c r="DK69" s="139">
        <v>2</v>
      </c>
      <c r="DL69" s="1" t="s">
        <v>52</v>
      </c>
      <c r="DM69" s="157">
        <v>22</v>
      </c>
      <c r="DN69" s="158" t="s">
        <v>165</v>
      </c>
      <c r="DO69" s="158" t="s">
        <v>166</v>
      </c>
      <c r="DP69" s="171"/>
      <c r="DQ69" s="159">
        <v>43646</v>
      </c>
      <c r="DR69" s="160">
        <v>3891.7400000000002</v>
      </c>
      <c r="DS69" s="161"/>
      <c r="DT69" s="161"/>
      <c r="DU69" s="161"/>
      <c r="DV69" s="162">
        <f>0-3823</f>
        <v>-3823</v>
      </c>
      <c r="DW69" s="163">
        <f t="shared" si="10"/>
        <v>3891.7400000000002</v>
      </c>
      <c r="DX69" s="138">
        <f t="shared" si="61"/>
        <v>0.26999999999998181</v>
      </c>
      <c r="DY69" s="141">
        <f t="shared" si="62"/>
        <v>3.2400070638403576E-2</v>
      </c>
      <c r="DZ69" s="142">
        <f t="shared" si="63"/>
        <v>0.30240007063838537</v>
      </c>
      <c r="EA69" s="104">
        <f t="shared" si="64"/>
        <v>0.30240007063838537</v>
      </c>
      <c r="EB69" s="104">
        <v>0</v>
      </c>
      <c r="EC69" s="104">
        <f t="shared" si="65"/>
        <v>0.53222412432355826</v>
      </c>
      <c r="ED69" s="104">
        <v>0</v>
      </c>
      <c r="EE69" s="143">
        <f t="shared" si="66"/>
        <v>0.53222412432355826</v>
      </c>
      <c r="EF69" s="144">
        <f t="shared" si="67"/>
        <v>-64.203435976185347</v>
      </c>
      <c r="EG69" s="139">
        <v>2</v>
      </c>
      <c r="EH69" s="1" t="s">
        <v>52</v>
      </c>
      <c r="EI69" s="1">
        <v>22</v>
      </c>
      <c r="EJ69" s="1" t="s">
        <v>165</v>
      </c>
      <c r="EK69" s="1" t="s">
        <v>166</v>
      </c>
      <c r="EL69" s="100">
        <v>43675</v>
      </c>
      <c r="EM69" s="90"/>
      <c r="EN69" s="141">
        <v>3891.7400000000002</v>
      </c>
      <c r="EO69" s="104"/>
      <c r="EP69" s="104"/>
      <c r="EQ69" s="104"/>
      <c r="ER69" s="104">
        <v>-3823</v>
      </c>
      <c r="ES69" s="137">
        <v>3891.7400000000002</v>
      </c>
      <c r="ET69" s="138">
        <f t="shared" si="68"/>
        <v>0</v>
      </c>
      <c r="EU69" s="141">
        <f t="shared" si="69"/>
        <v>0</v>
      </c>
      <c r="EV69" s="96">
        <f t="shared" si="70"/>
        <v>0</v>
      </c>
      <c r="EW69" s="104">
        <f t="shared" si="71"/>
        <v>0</v>
      </c>
      <c r="EX69" s="104">
        <v>0</v>
      </c>
      <c r="EY69" s="104">
        <f t="shared" si="72"/>
        <v>0</v>
      </c>
      <c r="EZ69" s="104">
        <v>0</v>
      </c>
      <c r="FA69" s="143">
        <f t="shared" si="73"/>
        <v>0</v>
      </c>
      <c r="FB69" s="144">
        <f t="shared" si="74"/>
        <v>-64.203435976185347</v>
      </c>
      <c r="FC69" s="139">
        <v>2</v>
      </c>
      <c r="FD69" s="1" t="s">
        <v>52</v>
      </c>
      <c r="FE69" s="157">
        <v>22</v>
      </c>
      <c r="FF69" s="158" t="s">
        <v>165</v>
      </c>
      <c r="FG69" s="158" t="s">
        <v>348</v>
      </c>
      <c r="FH69" s="159">
        <v>43708</v>
      </c>
      <c r="FI69" s="188"/>
      <c r="FJ69" s="160">
        <v>10906.68</v>
      </c>
      <c r="FK69" s="187">
        <v>1.89</v>
      </c>
      <c r="FL69" s="187">
        <f>3891.74-10906.68</f>
        <v>-7014.9400000000005</v>
      </c>
      <c r="FM69" s="186"/>
      <c r="FN69" s="186">
        <f>0-3823</f>
        <v>-3823</v>
      </c>
      <c r="FO69" s="187">
        <f t="shared" si="11"/>
        <v>3893.6299999999992</v>
      </c>
      <c r="FP69" s="138">
        <f t="shared" si="75"/>
        <v>1.8899999999989632</v>
      </c>
      <c r="FQ69" s="141">
        <f t="shared" si="76"/>
        <v>0.22680038635875782</v>
      </c>
      <c r="FR69" s="96">
        <f t="shared" si="77"/>
        <v>2.1168003863577209</v>
      </c>
      <c r="FS69" s="104">
        <f t="shared" si="78"/>
        <v>2.1168003863577209</v>
      </c>
      <c r="FT69" s="104">
        <v>0</v>
      </c>
      <c r="FU69" s="104">
        <f t="shared" si="79"/>
        <v>3.8314086993074752</v>
      </c>
      <c r="FV69" s="104">
        <v>0</v>
      </c>
      <c r="FW69" s="143">
        <f t="shared" si="80"/>
        <v>3.8314086993074752</v>
      </c>
      <c r="FX69" s="144">
        <f t="shared" si="81"/>
        <v>-60.372027276877873</v>
      </c>
      <c r="FY69" s="184" t="s">
        <v>294</v>
      </c>
      <c r="FZ69" s="98" t="s">
        <v>354</v>
      </c>
      <c r="GA69" s="1">
        <v>22</v>
      </c>
      <c r="GB69" s="1" t="s">
        <v>165</v>
      </c>
      <c r="GC69" s="1" t="s">
        <v>348</v>
      </c>
      <c r="GD69" s="89">
        <v>43735</v>
      </c>
      <c r="GE69" s="90"/>
      <c r="GF69" s="104">
        <v>10907.300000000001</v>
      </c>
      <c r="GG69" s="104">
        <v>1.89</v>
      </c>
      <c r="GH69" s="104">
        <v>-7014.9400000000005</v>
      </c>
      <c r="GI69" s="104"/>
      <c r="GJ69" s="104">
        <v>-3823</v>
      </c>
      <c r="GK69" s="137">
        <v>3894.25</v>
      </c>
      <c r="GL69" s="138">
        <f t="shared" si="82"/>
        <v>0.62000000000080036</v>
      </c>
      <c r="GM69" s="141">
        <f t="shared" si="83"/>
        <v>7.4399910171711117E-2</v>
      </c>
      <c r="GN69" s="142">
        <f t="shared" si="84"/>
        <v>0.69439991017251146</v>
      </c>
      <c r="GO69" s="104">
        <f t="shared" si="85"/>
        <v>0.69439991017251146</v>
      </c>
      <c r="GP69" s="104">
        <f t="shared" si="86"/>
        <v>0</v>
      </c>
      <c r="GQ69" s="218">
        <f t="shared" si="87"/>
        <v>1.2568638374122458</v>
      </c>
      <c r="GR69" s="218">
        <f t="shared" si="88"/>
        <v>0</v>
      </c>
      <c r="GS69" s="143">
        <f t="shared" si="89"/>
        <v>1.2568638374122458</v>
      </c>
      <c r="GT69" s="103">
        <f t="shared" si="90"/>
        <v>5.1433177244508223E-2</v>
      </c>
      <c r="GU69" s="203">
        <f t="shared" si="91"/>
        <v>1.3082970146567541</v>
      </c>
      <c r="GV69" s="144">
        <f t="shared" si="92"/>
        <v>-59.063730262221121</v>
      </c>
      <c r="GW69" s="140">
        <v>2</v>
      </c>
      <c r="GX69" s="1" t="s">
        <v>52</v>
      </c>
      <c r="GY69" s="157">
        <v>22</v>
      </c>
      <c r="GZ69" s="158" t="s">
        <v>165</v>
      </c>
      <c r="HA69" s="158" t="s">
        <v>348</v>
      </c>
      <c r="HB69" s="159">
        <v>43771</v>
      </c>
      <c r="HC69" s="188"/>
      <c r="HD69" s="160">
        <v>10907.300000000001</v>
      </c>
      <c r="HE69" s="186">
        <v>1.89</v>
      </c>
      <c r="HF69" s="186">
        <f>3891.74-10906.68</f>
        <v>-7014.9400000000005</v>
      </c>
      <c r="HG69" s="186"/>
      <c r="HH69" s="227">
        <f>0-3823</f>
        <v>-3823</v>
      </c>
      <c r="HI69" s="229">
        <f t="shared" si="12"/>
        <v>3894.25</v>
      </c>
      <c r="HJ69" s="138">
        <f t="shared" si="93"/>
        <v>0</v>
      </c>
      <c r="HK69" s="141">
        <f t="shared" si="94"/>
        <v>0</v>
      </c>
      <c r="HL69" s="96">
        <f t="shared" si="95"/>
        <v>0</v>
      </c>
      <c r="HM69" s="104">
        <f t="shared" si="96"/>
        <v>0</v>
      </c>
      <c r="HN69" s="104">
        <f t="shared" si="97"/>
        <v>0</v>
      </c>
      <c r="HO69" s="218">
        <f t="shared" si="98"/>
        <v>0</v>
      </c>
      <c r="HP69" s="218">
        <f t="shared" si="99"/>
        <v>0</v>
      </c>
      <c r="HQ69" s="143">
        <f t="shared" si="100"/>
        <v>0</v>
      </c>
      <c r="HR69" s="104">
        <f t="shared" si="101"/>
        <v>0</v>
      </c>
      <c r="HS69" s="203">
        <f t="shared" si="102"/>
        <v>0</v>
      </c>
      <c r="HT69" s="234">
        <f t="shared" si="103"/>
        <v>-59.063730262221121</v>
      </c>
      <c r="HU69" s="139">
        <v>2</v>
      </c>
      <c r="HV69" s="1" t="s">
        <v>52</v>
      </c>
      <c r="HW69" s="1">
        <v>22</v>
      </c>
      <c r="HX69" s="1" t="s">
        <v>165</v>
      </c>
      <c r="HY69" s="1" t="s">
        <v>348</v>
      </c>
      <c r="HZ69" s="89">
        <v>43795</v>
      </c>
      <c r="IA69" s="90"/>
      <c r="IB69" s="104">
        <v>10907.300000000001</v>
      </c>
      <c r="IC69" s="186">
        <v>1.89</v>
      </c>
      <c r="ID69" s="186">
        <f>3891.74-10906.68</f>
        <v>-7014.9400000000005</v>
      </c>
      <c r="IE69" s="186"/>
      <c r="IF69" s="186">
        <f>0-3823</f>
        <v>-3823</v>
      </c>
      <c r="IG69" s="229">
        <f t="shared" si="13"/>
        <v>3894.25</v>
      </c>
      <c r="IH69" s="138">
        <f t="shared" si="104"/>
        <v>0</v>
      </c>
      <c r="II69" s="141">
        <f t="shared" si="105"/>
        <v>0</v>
      </c>
      <c r="IJ69" s="142">
        <f t="shared" si="106"/>
        <v>0</v>
      </c>
      <c r="IK69" s="104">
        <f t="shared" si="107"/>
        <v>0</v>
      </c>
      <c r="IL69" s="104">
        <f t="shared" si="108"/>
        <v>0</v>
      </c>
      <c r="IM69" s="218">
        <f t="shared" si="109"/>
        <v>0</v>
      </c>
      <c r="IN69" s="218">
        <f t="shared" si="110"/>
        <v>0</v>
      </c>
      <c r="IO69" s="143">
        <f t="shared" si="111"/>
        <v>0</v>
      </c>
      <c r="IP69" s="104">
        <f t="shared" si="112"/>
        <v>0</v>
      </c>
      <c r="IQ69" s="203">
        <f t="shared" si="113"/>
        <v>0</v>
      </c>
      <c r="IR69" s="144">
        <f t="shared" si="114"/>
        <v>-59.063730262221121</v>
      </c>
      <c r="IS69" s="139">
        <v>2</v>
      </c>
      <c r="IT69" s="1" t="s">
        <v>52</v>
      </c>
      <c r="IU69" s="1">
        <v>22</v>
      </c>
      <c r="IV69" s="1" t="s">
        <v>165</v>
      </c>
      <c r="IW69" s="1" t="s">
        <v>348</v>
      </c>
      <c r="IX69" s="89">
        <v>43830</v>
      </c>
      <c r="IY69" s="153"/>
      <c r="IZ69" s="104">
        <v>10907.300000000001</v>
      </c>
      <c r="JA69" s="104">
        <v>1.89</v>
      </c>
      <c r="JB69" s="104">
        <v>-7014.9400000000005</v>
      </c>
      <c r="JC69" s="104"/>
      <c r="JD69" s="104">
        <v>-3823</v>
      </c>
      <c r="JE69" s="137">
        <v>3894.25</v>
      </c>
      <c r="JF69" s="138">
        <f t="shared" si="115"/>
        <v>0</v>
      </c>
      <c r="JG69" s="141">
        <f t="shared" si="116"/>
        <v>0</v>
      </c>
      <c r="JH69" s="96">
        <f t="shared" si="117"/>
        <v>0</v>
      </c>
      <c r="JI69" s="104">
        <f t="shared" si="118"/>
        <v>0</v>
      </c>
      <c r="JJ69" s="104">
        <f t="shared" si="119"/>
        <v>0</v>
      </c>
      <c r="JK69" s="218">
        <f t="shared" si="120"/>
        <v>0</v>
      </c>
      <c r="JL69" s="251">
        <f t="shared" si="121"/>
        <v>0</v>
      </c>
      <c r="JM69" s="259">
        <f t="shared" si="122"/>
        <v>0</v>
      </c>
      <c r="JN69" s="218"/>
      <c r="JO69" s="260"/>
      <c r="JP69" s="255">
        <f t="shared" si="123"/>
        <v>0</v>
      </c>
      <c r="JQ69" s="203">
        <f t="shared" si="14"/>
        <v>0</v>
      </c>
      <c r="JR69" s="144">
        <f t="shared" si="15"/>
        <v>-59.063730262221121</v>
      </c>
      <c r="JS69" s="139">
        <v>2</v>
      </c>
      <c r="JT69" s="1" t="s">
        <v>52</v>
      </c>
    </row>
    <row r="70" spans="1:280" ht="20.100000000000001" customHeight="1" x14ac:dyDescent="0.25">
      <c r="A70" s="29">
        <v>23</v>
      </c>
      <c r="B70" s="29" t="s">
        <v>76</v>
      </c>
      <c r="C70" s="50">
        <v>444.18</v>
      </c>
      <c r="D70" s="43">
        <v>-615.73008921945825</v>
      </c>
      <c r="E70" s="29" t="s">
        <v>28</v>
      </c>
      <c r="F70" s="51">
        <v>43496</v>
      </c>
      <c r="G70" s="49"/>
      <c r="H70" s="33"/>
      <c r="I70" s="33"/>
      <c r="J70" s="33"/>
      <c r="K70" s="33"/>
      <c r="L70" s="37">
        <v>444.18</v>
      </c>
      <c r="M70" s="30">
        <f t="shared" si="8"/>
        <v>0</v>
      </c>
      <c r="N70" s="31">
        <f t="shared" si="16"/>
        <v>0</v>
      </c>
      <c r="O70" s="32">
        <f t="shared" si="17"/>
        <v>0</v>
      </c>
      <c r="P70" s="33">
        <f t="shared" si="18"/>
        <v>0</v>
      </c>
      <c r="Q70" s="33">
        <f t="shared" si="19"/>
        <v>0</v>
      </c>
      <c r="R70" s="33">
        <f t="shared" si="20"/>
        <v>0</v>
      </c>
      <c r="S70" s="33">
        <f t="shared" si="21"/>
        <v>0</v>
      </c>
      <c r="T70" s="56">
        <f t="shared" si="22"/>
        <v>0</v>
      </c>
      <c r="U70" s="59">
        <f t="shared" si="9"/>
        <v>-615.73008921945825</v>
      </c>
      <c r="V70" s="34">
        <v>1</v>
      </c>
      <c r="W70" s="29" t="s">
        <v>52</v>
      </c>
      <c r="X70" s="1">
        <v>23</v>
      </c>
      <c r="Y70" s="1" t="s">
        <v>76</v>
      </c>
      <c r="Z70" s="1" t="s">
        <v>28</v>
      </c>
      <c r="AA70" s="89">
        <v>43521</v>
      </c>
      <c r="AB70" s="90"/>
      <c r="AC70" s="1">
        <v>444.18</v>
      </c>
      <c r="AD70" s="1"/>
      <c r="AE70" s="1"/>
      <c r="AF70" s="1"/>
      <c r="AG70" s="1"/>
      <c r="AH70" s="98">
        <f t="shared" si="23"/>
        <v>444.18</v>
      </c>
      <c r="AI70" s="30">
        <f t="shared" si="24"/>
        <v>0</v>
      </c>
      <c r="AJ70" s="31">
        <f t="shared" si="25"/>
        <v>0</v>
      </c>
      <c r="AK70" s="32">
        <f t="shared" si="26"/>
        <v>0</v>
      </c>
      <c r="AL70" s="33">
        <f t="shared" si="27"/>
        <v>0</v>
      </c>
      <c r="AM70" s="33">
        <f t="shared" si="28"/>
        <v>0</v>
      </c>
      <c r="AN70" s="33">
        <f t="shared" si="29"/>
        <v>0</v>
      </c>
      <c r="AO70" s="33">
        <f t="shared" si="30"/>
        <v>0</v>
      </c>
      <c r="AP70" s="56">
        <f t="shared" si="31"/>
        <v>0</v>
      </c>
      <c r="AQ70" s="118">
        <f t="shared" si="32"/>
        <v>0</v>
      </c>
      <c r="AR70" s="120">
        <f t="shared" si="33"/>
        <v>0</v>
      </c>
      <c r="AS70" s="125">
        <f t="shared" si="34"/>
        <v>0</v>
      </c>
      <c r="AT70" s="122">
        <f t="shared" si="35"/>
        <v>-615.73008921945825</v>
      </c>
      <c r="AU70" s="34">
        <v>1</v>
      </c>
      <c r="AV70" s="29" t="s">
        <v>52</v>
      </c>
      <c r="AW70" s="1">
        <v>23</v>
      </c>
      <c r="AX70" s="1" t="s">
        <v>76</v>
      </c>
      <c r="AY70" s="1" t="s">
        <v>28</v>
      </c>
      <c r="AZ70" s="89">
        <v>43555</v>
      </c>
      <c r="BA70" s="90"/>
      <c r="BB70" s="1">
        <v>444.18</v>
      </c>
      <c r="BC70" s="1"/>
      <c r="BD70" s="1"/>
      <c r="BE70" s="1"/>
      <c r="BF70" s="1"/>
      <c r="BG70" s="98">
        <f t="shared" si="36"/>
        <v>444.18</v>
      </c>
      <c r="BH70" s="30">
        <f t="shared" si="37"/>
        <v>0</v>
      </c>
      <c r="BI70" s="31">
        <f t="shared" si="38"/>
        <v>0</v>
      </c>
      <c r="BJ70" s="32">
        <f t="shared" si="39"/>
        <v>0</v>
      </c>
      <c r="BK70" s="33">
        <f t="shared" si="40"/>
        <v>0</v>
      </c>
      <c r="BL70" s="33">
        <f t="shared" si="41"/>
        <v>0</v>
      </c>
      <c r="BM70" s="33">
        <f t="shared" si="42"/>
        <v>0</v>
      </c>
      <c r="BN70" s="33">
        <f t="shared" si="43"/>
        <v>0</v>
      </c>
      <c r="BO70" s="56">
        <f t="shared" si="44"/>
        <v>0</v>
      </c>
      <c r="BP70" s="122">
        <f t="shared" si="45"/>
        <v>-615.73008921945825</v>
      </c>
      <c r="BQ70" s="34">
        <v>1</v>
      </c>
      <c r="BR70" s="29" t="s">
        <v>52</v>
      </c>
      <c r="BS70" s="1">
        <v>23</v>
      </c>
      <c r="BT70" s="1" t="s">
        <v>76</v>
      </c>
      <c r="BU70" s="1" t="s">
        <v>28</v>
      </c>
      <c r="BV70" s="89">
        <v>43585</v>
      </c>
      <c r="BW70" s="90"/>
      <c r="BX70" s="104">
        <v>444.18</v>
      </c>
      <c r="BY70" s="104"/>
      <c r="BZ70" s="104"/>
      <c r="CA70" s="104"/>
      <c r="CB70" s="104"/>
      <c r="CC70" s="137">
        <v>444.18</v>
      </c>
      <c r="CD70" s="138">
        <f t="shared" si="46"/>
        <v>0</v>
      </c>
      <c r="CE70" s="141">
        <f t="shared" si="47"/>
        <v>0</v>
      </c>
      <c r="CF70" s="142">
        <f t="shared" si="48"/>
        <v>0</v>
      </c>
      <c r="CG70" s="104">
        <f t="shared" si="49"/>
        <v>0</v>
      </c>
      <c r="CH70" s="104">
        <v>0</v>
      </c>
      <c r="CI70" s="104">
        <f t="shared" si="50"/>
        <v>0</v>
      </c>
      <c r="CJ70" s="104">
        <v>0</v>
      </c>
      <c r="CK70" s="143">
        <f t="shared" si="51"/>
        <v>0</v>
      </c>
      <c r="CL70" s="144">
        <f t="shared" si="52"/>
        <v>-615.73008921945825</v>
      </c>
      <c r="CM70" s="139">
        <v>1</v>
      </c>
      <c r="CN70" s="1" t="s">
        <v>52</v>
      </c>
      <c r="CO70" s="1">
        <v>23</v>
      </c>
      <c r="CP70" s="1" t="s">
        <v>76</v>
      </c>
      <c r="CQ70" s="1" t="s">
        <v>28</v>
      </c>
      <c r="CR70" s="89">
        <v>43616</v>
      </c>
      <c r="CS70" s="153"/>
      <c r="CT70" s="104">
        <v>445.51</v>
      </c>
      <c r="CU70" s="104"/>
      <c r="CV70" s="104"/>
      <c r="CW70" s="104"/>
      <c r="CX70" s="104"/>
      <c r="CY70" s="137">
        <v>445.51</v>
      </c>
      <c r="CZ70" s="104"/>
      <c r="DA70" s="138">
        <f t="shared" si="53"/>
        <v>1.3299999999999841</v>
      </c>
      <c r="DB70" s="141">
        <f t="shared" si="54"/>
        <v>0.15960036831562013</v>
      </c>
      <c r="DC70" s="142">
        <f t="shared" si="55"/>
        <v>1.4896003683156043</v>
      </c>
      <c r="DD70" s="104">
        <f t="shared" si="56"/>
        <v>1.4896003683156043</v>
      </c>
      <c r="DE70" s="104">
        <v>0</v>
      </c>
      <c r="DF70" s="104">
        <f t="shared" si="57"/>
        <v>2.6216966482354636</v>
      </c>
      <c r="DG70" s="104">
        <v>0</v>
      </c>
      <c r="DH70" s="104">
        <f t="shared" si="58"/>
        <v>0</v>
      </c>
      <c r="DI70" s="143">
        <f t="shared" si="59"/>
        <v>2.6216966482354636</v>
      </c>
      <c r="DJ70" s="144">
        <f t="shared" si="60"/>
        <v>-613.10839257122279</v>
      </c>
      <c r="DK70" s="139">
        <v>1</v>
      </c>
      <c r="DL70" s="1" t="s">
        <v>52</v>
      </c>
      <c r="DM70" s="157">
        <v>23</v>
      </c>
      <c r="DN70" s="158" t="s">
        <v>76</v>
      </c>
      <c r="DO70" s="158" t="s">
        <v>28</v>
      </c>
      <c r="DP70" s="171"/>
      <c r="DQ70" s="159">
        <v>43646</v>
      </c>
      <c r="DR70" s="160">
        <v>472.21000000000004</v>
      </c>
      <c r="DS70" s="161"/>
      <c r="DT70" s="161"/>
      <c r="DU70" s="161"/>
      <c r="DV70" s="162"/>
      <c r="DW70" s="163">
        <f t="shared" si="10"/>
        <v>472.21000000000004</v>
      </c>
      <c r="DX70" s="138">
        <f t="shared" si="61"/>
        <v>26.700000000000045</v>
      </c>
      <c r="DY70" s="141">
        <f t="shared" si="62"/>
        <v>3.2040069853534638</v>
      </c>
      <c r="DZ70" s="142">
        <f t="shared" si="63"/>
        <v>29.904006985353508</v>
      </c>
      <c r="EA70" s="104">
        <f t="shared" si="64"/>
        <v>29.904006985353508</v>
      </c>
      <c r="EB70" s="104">
        <v>0</v>
      </c>
      <c r="EC70" s="104">
        <f t="shared" si="65"/>
        <v>52.631052294222172</v>
      </c>
      <c r="ED70" s="104">
        <v>0</v>
      </c>
      <c r="EE70" s="143">
        <f t="shared" si="66"/>
        <v>52.631052294222172</v>
      </c>
      <c r="EF70" s="144">
        <f t="shared" si="67"/>
        <v>-560.47734027700062</v>
      </c>
      <c r="EG70" s="139">
        <v>1</v>
      </c>
      <c r="EH70" s="1" t="s">
        <v>52</v>
      </c>
      <c r="EI70" s="1">
        <v>23</v>
      </c>
      <c r="EJ70" s="1" t="s">
        <v>76</v>
      </c>
      <c r="EK70" s="1" t="s">
        <v>28</v>
      </c>
      <c r="EL70" s="89">
        <v>43677</v>
      </c>
      <c r="EM70" s="90"/>
      <c r="EN70" s="104">
        <v>499.86</v>
      </c>
      <c r="EO70" s="104"/>
      <c r="EP70" s="104"/>
      <c r="EQ70" s="104"/>
      <c r="ER70" s="104"/>
      <c r="ES70" s="137">
        <v>499.86</v>
      </c>
      <c r="ET70" s="138">
        <f t="shared" si="68"/>
        <v>27.649999999999977</v>
      </c>
      <c r="EU70" s="141">
        <f t="shared" si="69"/>
        <v>3.3180050243779511</v>
      </c>
      <c r="EV70" s="96">
        <f t="shared" si="70"/>
        <v>30.968005024377927</v>
      </c>
      <c r="EW70" s="104">
        <f t="shared" si="71"/>
        <v>30.968005024377927</v>
      </c>
      <c r="EX70" s="104">
        <v>0</v>
      </c>
      <c r="EY70" s="104">
        <f t="shared" si="72"/>
        <v>56.052089094124049</v>
      </c>
      <c r="EZ70" s="104">
        <v>0</v>
      </c>
      <c r="FA70" s="143">
        <f t="shared" si="73"/>
        <v>56.052089094124049</v>
      </c>
      <c r="FB70" s="144">
        <f t="shared" si="74"/>
        <v>-504.42525118287659</v>
      </c>
      <c r="FC70" s="139">
        <v>1</v>
      </c>
      <c r="FD70" s="1" t="s">
        <v>52</v>
      </c>
      <c r="FE70" s="157">
        <v>23</v>
      </c>
      <c r="FF70" s="158" t="s">
        <v>76</v>
      </c>
      <c r="FG70" s="158" t="s">
        <v>28</v>
      </c>
      <c r="FH70" s="159">
        <v>43708</v>
      </c>
      <c r="FI70" s="188"/>
      <c r="FJ70" s="160">
        <v>532.25</v>
      </c>
      <c r="FK70" s="186"/>
      <c r="FL70" s="186"/>
      <c r="FM70" s="186"/>
      <c r="FN70" s="186"/>
      <c r="FO70" s="187">
        <f t="shared" si="11"/>
        <v>532.25</v>
      </c>
      <c r="FP70" s="138">
        <f t="shared" si="75"/>
        <v>32.389999999999986</v>
      </c>
      <c r="FQ70" s="141">
        <f t="shared" si="76"/>
        <v>3.8868066212508956</v>
      </c>
      <c r="FR70" s="96">
        <f t="shared" si="77"/>
        <v>36.276806621250884</v>
      </c>
      <c r="FS70" s="104">
        <f t="shared" si="78"/>
        <v>36.276806621250884</v>
      </c>
      <c r="FT70" s="104">
        <v>0</v>
      </c>
      <c r="FU70" s="104">
        <f t="shared" si="79"/>
        <v>65.661019984464104</v>
      </c>
      <c r="FV70" s="104">
        <v>0</v>
      </c>
      <c r="FW70" s="143">
        <f t="shared" si="80"/>
        <v>65.661019984464104</v>
      </c>
      <c r="FX70" s="144">
        <f t="shared" si="81"/>
        <v>-438.76423119841252</v>
      </c>
      <c r="FY70" s="139">
        <v>1</v>
      </c>
      <c r="FZ70" s="1" t="s">
        <v>52</v>
      </c>
      <c r="GA70" s="1">
        <v>23</v>
      </c>
      <c r="GB70" s="1" t="s">
        <v>76</v>
      </c>
      <c r="GC70" s="1" t="s">
        <v>28</v>
      </c>
      <c r="GD70" s="89">
        <v>43735</v>
      </c>
      <c r="GE70" s="90"/>
      <c r="GF70" s="104">
        <v>542.66999999999996</v>
      </c>
      <c r="GG70" s="104"/>
      <c r="GH70" s="104"/>
      <c r="GI70" s="104"/>
      <c r="GJ70" s="104"/>
      <c r="GK70" s="137">
        <v>542.66999999999996</v>
      </c>
      <c r="GL70" s="138">
        <f t="shared" si="82"/>
        <v>10.419999999999959</v>
      </c>
      <c r="GM70" s="141">
        <f t="shared" si="83"/>
        <v>1.2503984903035905</v>
      </c>
      <c r="GN70" s="142">
        <f t="shared" si="84"/>
        <v>11.670398490303549</v>
      </c>
      <c r="GO70" s="104">
        <f t="shared" si="85"/>
        <v>11.670398490303549</v>
      </c>
      <c r="GP70" s="104">
        <f t="shared" si="86"/>
        <v>0</v>
      </c>
      <c r="GQ70" s="218">
        <f t="shared" si="87"/>
        <v>21.123421267449427</v>
      </c>
      <c r="GR70" s="218">
        <f t="shared" si="88"/>
        <v>0</v>
      </c>
      <c r="GS70" s="143">
        <f t="shared" si="89"/>
        <v>21.123421267449427</v>
      </c>
      <c r="GT70" s="103">
        <f t="shared" si="90"/>
        <v>0.86440920465658355</v>
      </c>
      <c r="GU70" s="203">
        <f t="shared" si="91"/>
        <v>21.987830472106012</v>
      </c>
      <c r="GV70" s="144">
        <f t="shared" si="92"/>
        <v>-416.77640072630652</v>
      </c>
      <c r="GW70" s="140">
        <v>1</v>
      </c>
      <c r="GX70" s="1" t="s">
        <v>52</v>
      </c>
      <c r="GY70" s="157">
        <v>23</v>
      </c>
      <c r="GZ70" s="158" t="s">
        <v>76</v>
      </c>
      <c r="HA70" s="158" t="s">
        <v>28</v>
      </c>
      <c r="HB70" s="159">
        <v>43771</v>
      </c>
      <c r="HC70" s="188"/>
      <c r="HD70" s="160">
        <v>542.66999999999996</v>
      </c>
      <c r="HE70" s="186"/>
      <c r="HF70" s="186"/>
      <c r="HG70" s="186"/>
      <c r="HH70" s="227"/>
      <c r="HI70" s="229">
        <f t="shared" si="12"/>
        <v>542.66999999999996</v>
      </c>
      <c r="HJ70" s="138">
        <f t="shared" si="93"/>
        <v>0</v>
      </c>
      <c r="HK70" s="141">
        <f t="shared" si="94"/>
        <v>0</v>
      </c>
      <c r="HL70" s="96">
        <f t="shared" si="95"/>
        <v>0</v>
      </c>
      <c r="HM70" s="104">
        <f t="shared" si="96"/>
        <v>0</v>
      </c>
      <c r="HN70" s="104">
        <f t="shared" si="97"/>
        <v>0</v>
      </c>
      <c r="HO70" s="218">
        <f t="shared" si="98"/>
        <v>0</v>
      </c>
      <c r="HP70" s="218">
        <f t="shared" si="99"/>
        <v>0</v>
      </c>
      <c r="HQ70" s="143">
        <f t="shared" si="100"/>
        <v>0</v>
      </c>
      <c r="HR70" s="104">
        <f t="shared" si="101"/>
        <v>0</v>
      </c>
      <c r="HS70" s="203">
        <f t="shared" si="102"/>
        <v>0</v>
      </c>
      <c r="HT70" s="234">
        <f t="shared" si="103"/>
        <v>-416.77640072630652</v>
      </c>
      <c r="HU70" s="139">
        <v>1</v>
      </c>
      <c r="HV70" s="1" t="s">
        <v>52</v>
      </c>
      <c r="HW70" s="1">
        <v>23</v>
      </c>
      <c r="HX70" s="1" t="s">
        <v>76</v>
      </c>
      <c r="HY70" s="1" t="s">
        <v>28</v>
      </c>
      <c r="HZ70" s="89">
        <v>43799</v>
      </c>
      <c r="IA70" s="90"/>
      <c r="IB70" s="104">
        <v>542.66999999999996</v>
      </c>
      <c r="IC70" s="186"/>
      <c r="ID70" s="186"/>
      <c r="IE70" s="186"/>
      <c r="IF70" s="186"/>
      <c r="IG70" s="229">
        <f t="shared" si="13"/>
        <v>542.66999999999996</v>
      </c>
      <c r="IH70" s="138">
        <f t="shared" si="104"/>
        <v>0</v>
      </c>
      <c r="II70" s="141">
        <f t="shared" si="105"/>
        <v>0</v>
      </c>
      <c r="IJ70" s="142">
        <f t="shared" si="106"/>
        <v>0</v>
      </c>
      <c r="IK70" s="104">
        <f t="shared" si="107"/>
        <v>0</v>
      </c>
      <c r="IL70" s="104">
        <f t="shared" si="108"/>
        <v>0</v>
      </c>
      <c r="IM70" s="218">
        <f t="shared" si="109"/>
        <v>0</v>
      </c>
      <c r="IN70" s="218">
        <f t="shared" si="110"/>
        <v>0</v>
      </c>
      <c r="IO70" s="143">
        <f t="shared" si="111"/>
        <v>0</v>
      </c>
      <c r="IP70" s="104">
        <f t="shared" si="112"/>
        <v>0</v>
      </c>
      <c r="IQ70" s="203">
        <f t="shared" si="113"/>
        <v>0</v>
      </c>
      <c r="IR70" s="144">
        <f t="shared" si="114"/>
        <v>-416.77640072630652</v>
      </c>
      <c r="IS70" s="139">
        <v>1</v>
      </c>
      <c r="IT70" s="1" t="s">
        <v>52</v>
      </c>
      <c r="IU70" s="1">
        <v>23</v>
      </c>
      <c r="IV70" s="1" t="s">
        <v>76</v>
      </c>
      <c r="IW70" s="1" t="s">
        <v>28</v>
      </c>
      <c r="IX70" s="89">
        <v>43830</v>
      </c>
      <c r="IY70" s="153"/>
      <c r="IZ70" s="104">
        <v>542.66999999999996</v>
      </c>
      <c r="JA70" s="104"/>
      <c r="JB70" s="104"/>
      <c r="JC70" s="104"/>
      <c r="JD70" s="104"/>
      <c r="JE70" s="137">
        <v>542.66999999999996</v>
      </c>
      <c r="JF70" s="138">
        <f t="shared" si="115"/>
        <v>0</v>
      </c>
      <c r="JG70" s="141">
        <f t="shared" si="116"/>
        <v>0</v>
      </c>
      <c r="JH70" s="96">
        <f t="shared" si="117"/>
        <v>0</v>
      </c>
      <c r="JI70" s="104">
        <f t="shared" si="118"/>
        <v>0</v>
      </c>
      <c r="JJ70" s="104">
        <f t="shared" si="119"/>
        <v>0</v>
      </c>
      <c r="JK70" s="218">
        <f t="shared" si="120"/>
        <v>0</v>
      </c>
      <c r="JL70" s="251">
        <f t="shared" si="121"/>
        <v>0</v>
      </c>
      <c r="JM70" s="259">
        <f t="shared" si="122"/>
        <v>0</v>
      </c>
      <c r="JN70" s="218"/>
      <c r="JO70" s="260"/>
      <c r="JP70" s="255">
        <f t="shared" si="123"/>
        <v>0</v>
      </c>
      <c r="JQ70" s="203">
        <f t="shared" si="14"/>
        <v>0</v>
      </c>
      <c r="JR70" s="144">
        <f t="shared" si="15"/>
        <v>-416.77640072630652</v>
      </c>
      <c r="JS70" s="139">
        <v>1</v>
      </c>
      <c r="JT70" s="1" t="s">
        <v>52</v>
      </c>
    </row>
    <row r="71" spans="1:280" ht="20.100000000000001" customHeight="1" x14ac:dyDescent="0.25">
      <c r="A71" s="29">
        <v>24</v>
      </c>
      <c r="B71" s="29" t="s">
        <v>77</v>
      </c>
      <c r="C71" s="50">
        <v>49.21</v>
      </c>
      <c r="D71" s="43">
        <v>-610.72914943495141</v>
      </c>
      <c r="E71" s="29" t="s">
        <v>29</v>
      </c>
      <c r="F71" s="51">
        <v>43496</v>
      </c>
      <c r="G71" s="49"/>
      <c r="H71" s="33"/>
      <c r="I71" s="33"/>
      <c r="J71" s="33"/>
      <c r="K71" s="33"/>
      <c r="L71" s="37">
        <v>49.25</v>
      </c>
      <c r="M71" s="30">
        <f t="shared" si="8"/>
        <v>3.9999999999999147E-2</v>
      </c>
      <c r="N71" s="31">
        <f t="shared" si="16"/>
        <v>4.3340297721825138E-3</v>
      </c>
      <c r="O71" s="32">
        <f t="shared" si="17"/>
        <v>4.4334029772181663E-2</v>
      </c>
      <c r="P71" s="33">
        <f t="shared" si="18"/>
        <v>4.4334029772181663E-2</v>
      </c>
      <c r="Q71" s="33">
        <f t="shared" si="19"/>
        <v>0</v>
      </c>
      <c r="R71" s="33">
        <f t="shared" si="20"/>
        <v>7.7141211803596094E-2</v>
      </c>
      <c r="S71" s="33">
        <f t="shared" si="21"/>
        <v>0</v>
      </c>
      <c r="T71" s="56">
        <f t="shared" si="22"/>
        <v>7.7141211803596094E-2</v>
      </c>
      <c r="U71" s="59">
        <f t="shared" si="9"/>
        <v>-610.65200822314785</v>
      </c>
      <c r="V71" s="34">
        <v>1</v>
      </c>
      <c r="W71" s="29" t="s">
        <v>52</v>
      </c>
      <c r="X71" s="1">
        <v>24</v>
      </c>
      <c r="Y71" s="1" t="s">
        <v>77</v>
      </c>
      <c r="Z71" s="1" t="s">
        <v>29</v>
      </c>
      <c r="AA71" s="89">
        <v>43521</v>
      </c>
      <c r="AB71" s="90"/>
      <c r="AC71" s="1">
        <v>49.25</v>
      </c>
      <c r="AD71" s="1"/>
      <c r="AE71" s="1"/>
      <c r="AF71" s="1"/>
      <c r="AG71" s="1"/>
      <c r="AH71" s="98">
        <f t="shared" si="23"/>
        <v>49.25</v>
      </c>
      <c r="AI71" s="30">
        <f t="shared" si="24"/>
        <v>0</v>
      </c>
      <c r="AJ71" s="31">
        <f t="shared" si="25"/>
        <v>0</v>
      </c>
      <c r="AK71" s="32">
        <f t="shared" si="26"/>
        <v>0</v>
      </c>
      <c r="AL71" s="33">
        <f t="shared" si="27"/>
        <v>0</v>
      </c>
      <c r="AM71" s="33">
        <f t="shared" si="28"/>
        <v>0</v>
      </c>
      <c r="AN71" s="33">
        <f t="shared" si="29"/>
        <v>0</v>
      </c>
      <c r="AO71" s="33">
        <f t="shared" si="30"/>
        <v>0</v>
      </c>
      <c r="AP71" s="56">
        <f t="shared" si="31"/>
        <v>0</v>
      </c>
      <c r="AQ71" s="118">
        <f t="shared" si="32"/>
        <v>8.8668059544363964E-4</v>
      </c>
      <c r="AR71" s="120">
        <f t="shared" si="33"/>
        <v>0</v>
      </c>
      <c r="AS71" s="125">
        <f t="shared" si="34"/>
        <v>8.8668059544363964E-4</v>
      </c>
      <c r="AT71" s="122">
        <f t="shared" si="35"/>
        <v>-610.65112154255235</v>
      </c>
      <c r="AU71" s="34">
        <v>1</v>
      </c>
      <c r="AV71" s="29" t="s">
        <v>52</v>
      </c>
      <c r="AW71" s="1">
        <v>24</v>
      </c>
      <c r="AX71" s="1" t="s">
        <v>77</v>
      </c>
      <c r="AY71" s="1" t="s">
        <v>29</v>
      </c>
      <c r="AZ71" s="89">
        <v>43555</v>
      </c>
      <c r="BA71" s="90"/>
      <c r="BB71" s="1">
        <v>49.25</v>
      </c>
      <c r="BC71" s="1"/>
      <c r="BD71" s="1"/>
      <c r="BE71" s="1"/>
      <c r="BF71" s="1"/>
      <c r="BG71" s="98">
        <f t="shared" si="36"/>
        <v>49.25</v>
      </c>
      <c r="BH71" s="30">
        <f t="shared" si="37"/>
        <v>0</v>
      </c>
      <c r="BI71" s="31">
        <f t="shared" si="38"/>
        <v>0</v>
      </c>
      <c r="BJ71" s="32">
        <f t="shared" si="39"/>
        <v>0</v>
      </c>
      <c r="BK71" s="33">
        <f t="shared" si="40"/>
        <v>0</v>
      </c>
      <c r="BL71" s="33">
        <f t="shared" si="41"/>
        <v>0</v>
      </c>
      <c r="BM71" s="33">
        <f t="shared" si="42"/>
        <v>0</v>
      </c>
      <c r="BN71" s="33">
        <f t="shared" si="43"/>
        <v>0</v>
      </c>
      <c r="BO71" s="56">
        <f t="shared" si="44"/>
        <v>0</v>
      </c>
      <c r="BP71" s="122">
        <f t="shared" si="45"/>
        <v>-610.65112154255235</v>
      </c>
      <c r="BQ71" s="34">
        <v>1</v>
      </c>
      <c r="BR71" s="29" t="s">
        <v>52</v>
      </c>
      <c r="BS71" s="1">
        <v>24</v>
      </c>
      <c r="BT71" s="1" t="s">
        <v>77</v>
      </c>
      <c r="BU71" s="1" t="s">
        <v>29</v>
      </c>
      <c r="BV71" s="89">
        <v>43585</v>
      </c>
      <c r="BW71" s="90"/>
      <c r="BX71" s="104">
        <v>49.35</v>
      </c>
      <c r="BY71" s="104"/>
      <c r="BZ71" s="104"/>
      <c r="CA71" s="104"/>
      <c r="CB71" s="104"/>
      <c r="CC71" s="137">
        <v>49.35</v>
      </c>
      <c r="CD71" s="138">
        <f t="shared" si="46"/>
        <v>0.10000000000000142</v>
      </c>
      <c r="CE71" s="141">
        <f t="shared" si="47"/>
        <v>1.2000035775615822E-2</v>
      </c>
      <c r="CF71" s="142">
        <f t="shared" si="48"/>
        <v>0.11200003577561725</v>
      </c>
      <c r="CG71" s="104">
        <f t="shared" si="49"/>
        <v>0.11200003577561725</v>
      </c>
      <c r="CH71" s="104">
        <v>0</v>
      </c>
      <c r="CI71" s="104">
        <f t="shared" si="50"/>
        <v>0.19936006368059869</v>
      </c>
      <c r="CJ71" s="104">
        <v>0</v>
      </c>
      <c r="CK71" s="143">
        <f t="shared" si="51"/>
        <v>0.19936006368059869</v>
      </c>
      <c r="CL71" s="144">
        <f t="shared" si="52"/>
        <v>-610.45176147887173</v>
      </c>
      <c r="CM71" s="139">
        <v>1</v>
      </c>
      <c r="CN71" s="1" t="s">
        <v>52</v>
      </c>
      <c r="CO71" s="1">
        <v>24</v>
      </c>
      <c r="CP71" s="1" t="s">
        <v>77</v>
      </c>
      <c r="CQ71" s="1" t="s">
        <v>29</v>
      </c>
      <c r="CR71" s="89">
        <v>43616</v>
      </c>
      <c r="CS71" s="153"/>
      <c r="CT71" s="104">
        <v>53.35</v>
      </c>
      <c r="CU71" s="104"/>
      <c r="CV71" s="104"/>
      <c r="CW71" s="104"/>
      <c r="CX71" s="104"/>
      <c r="CY71" s="137">
        <v>53.35</v>
      </c>
      <c r="CZ71" s="104"/>
      <c r="DA71" s="138">
        <f t="shared" si="53"/>
        <v>4</v>
      </c>
      <c r="DB71" s="141">
        <f t="shared" si="54"/>
        <v>0.48000110771615651</v>
      </c>
      <c r="DC71" s="142">
        <f t="shared" si="55"/>
        <v>4.4800011077161566</v>
      </c>
      <c r="DD71" s="104">
        <f t="shared" si="56"/>
        <v>4.4800011077161566</v>
      </c>
      <c r="DE71" s="104">
        <v>0</v>
      </c>
      <c r="DF71" s="104">
        <f t="shared" si="57"/>
        <v>7.884801949580436</v>
      </c>
      <c r="DG71" s="104">
        <v>0</v>
      </c>
      <c r="DH71" s="104">
        <f t="shared" si="58"/>
        <v>-2.2400007155123471E-3</v>
      </c>
      <c r="DI71" s="143">
        <f t="shared" si="59"/>
        <v>7.8825619488649235</v>
      </c>
      <c r="DJ71" s="144">
        <f t="shared" si="60"/>
        <v>-602.56919953000681</v>
      </c>
      <c r="DK71" s="139">
        <v>1</v>
      </c>
      <c r="DL71" s="1" t="s">
        <v>52</v>
      </c>
      <c r="DM71" s="157">
        <v>24</v>
      </c>
      <c r="DN71" s="158" t="s">
        <v>77</v>
      </c>
      <c r="DO71" s="158" t="s">
        <v>29</v>
      </c>
      <c r="DP71" s="171"/>
      <c r="DQ71" s="159">
        <v>43646</v>
      </c>
      <c r="DR71" s="160">
        <v>73.42</v>
      </c>
      <c r="DS71" s="161"/>
      <c r="DT71" s="161"/>
      <c r="DU71" s="161"/>
      <c r="DV71" s="162"/>
      <c r="DW71" s="163">
        <f t="shared" si="10"/>
        <v>73.42</v>
      </c>
      <c r="DX71" s="138">
        <f t="shared" si="61"/>
        <v>20.07</v>
      </c>
      <c r="DY71" s="141">
        <f t="shared" si="62"/>
        <v>2.4084052507881615</v>
      </c>
      <c r="DZ71" s="142">
        <f t="shared" si="63"/>
        <v>22.47840525078816</v>
      </c>
      <c r="EA71" s="104">
        <f t="shared" si="64"/>
        <v>22.47840525078816</v>
      </c>
      <c r="EB71" s="104">
        <v>0</v>
      </c>
      <c r="EC71" s="104">
        <f t="shared" si="65"/>
        <v>39.561993241387164</v>
      </c>
      <c r="ED71" s="104">
        <v>0</v>
      </c>
      <c r="EE71" s="143">
        <f t="shared" si="66"/>
        <v>39.561993241387164</v>
      </c>
      <c r="EF71" s="144">
        <f t="shared" si="67"/>
        <v>-563.00720628861961</v>
      </c>
      <c r="EG71" s="139">
        <v>1</v>
      </c>
      <c r="EH71" s="1" t="s">
        <v>52</v>
      </c>
      <c r="EI71" s="1">
        <v>24</v>
      </c>
      <c r="EJ71" s="1" t="s">
        <v>77</v>
      </c>
      <c r="EK71" s="1" t="s">
        <v>29</v>
      </c>
      <c r="EL71" s="89">
        <v>43677</v>
      </c>
      <c r="EM71" s="90"/>
      <c r="EN71" s="104">
        <v>88.37</v>
      </c>
      <c r="EO71" s="104"/>
      <c r="EP71" s="104"/>
      <c r="EQ71" s="104"/>
      <c r="ER71" s="104"/>
      <c r="ES71" s="137">
        <v>88.37</v>
      </c>
      <c r="ET71" s="138">
        <f t="shared" si="68"/>
        <v>14.950000000000003</v>
      </c>
      <c r="EU71" s="141">
        <f t="shared" si="69"/>
        <v>1.7940027166166519</v>
      </c>
      <c r="EV71" s="96">
        <f t="shared" si="70"/>
        <v>16.744002716616656</v>
      </c>
      <c r="EW71" s="104">
        <f t="shared" si="71"/>
        <v>16.744002716616656</v>
      </c>
      <c r="EX71" s="104">
        <v>0</v>
      </c>
      <c r="EY71" s="104">
        <f t="shared" si="72"/>
        <v>30.306644917076149</v>
      </c>
      <c r="EZ71" s="104">
        <v>0</v>
      </c>
      <c r="FA71" s="143">
        <f t="shared" si="73"/>
        <v>30.306644917076149</v>
      </c>
      <c r="FB71" s="144">
        <f t="shared" si="74"/>
        <v>-532.70056137154347</v>
      </c>
      <c r="FC71" s="139">
        <v>1</v>
      </c>
      <c r="FD71" s="1" t="s">
        <v>52</v>
      </c>
      <c r="FE71" s="157">
        <v>24</v>
      </c>
      <c r="FF71" s="158" t="s">
        <v>77</v>
      </c>
      <c r="FG71" s="158" t="s">
        <v>29</v>
      </c>
      <c r="FH71" s="159">
        <v>43708</v>
      </c>
      <c r="FI71" s="188"/>
      <c r="FJ71" s="160">
        <v>100.87</v>
      </c>
      <c r="FK71" s="186"/>
      <c r="FL71" s="186"/>
      <c r="FM71" s="186"/>
      <c r="FN71" s="186"/>
      <c r="FO71" s="187">
        <f t="shared" si="11"/>
        <v>100.87</v>
      </c>
      <c r="FP71" s="138">
        <f t="shared" si="75"/>
        <v>12.5</v>
      </c>
      <c r="FQ71" s="141">
        <f t="shared" si="76"/>
        <v>1.5000025552836127</v>
      </c>
      <c r="FR71" s="96">
        <f t="shared" si="77"/>
        <v>14.000002555283613</v>
      </c>
      <c r="FS71" s="104">
        <f t="shared" si="78"/>
        <v>14.000002555283613</v>
      </c>
      <c r="FT71" s="104">
        <v>0</v>
      </c>
      <c r="FU71" s="104">
        <f t="shared" si="79"/>
        <v>25.34000462506334</v>
      </c>
      <c r="FV71" s="104">
        <v>0</v>
      </c>
      <c r="FW71" s="143">
        <f t="shared" si="80"/>
        <v>25.34000462506334</v>
      </c>
      <c r="FX71" s="144">
        <f t="shared" si="81"/>
        <v>-507.36055674648014</v>
      </c>
      <c r="FY71" s="139">
        <v>1</v>
      </c>
      <c r="FZ71" s="1" t="s">
        <v>52</v>
      </c>
      <c r="GA71" s="1">
        <v>24</v>
      </c>
      <c r="GB71" s="1" t="s">
        <v>77</v>
      </c>
      <c r="GC71" s="1" t="s">
        <v>29</v>
      </c>
      <c r="GD71" s="89">
        <v>43735</v>
      </c>
      <c r="GE71" s="90">
        <v>10</v>
      </c>
      <c r="GF71" s="104">
        <v>104.14</v>
      </c>
      <c r="GG71" s="104"/>
      <c r="GH71" s="104"/>
      <c r="GI71" s="104"/>
      <c r="GJ71" s="104"/>
      <c r="GK71" s="137">
        <v>104.14</v>
      </c>
      <c r="GL71" s="138">
        <f t="shared" si="82"/>
        <v>3.269999999999996</v>
      </c>
      <c r="GM71" s="141">
        <f t="shared" si="83"/>
        <v>0.39239952622771129</v>
      </c>
      <c r="GN71" s="142">
        <f t="shared" si="84"/>
        <v>3.6623995262277074</v>
      </c>
      <c r="GO71" s="104">
        <f t="shared" si="85"/>
        <v>3.6623995262277074</v>
      </c>
      <c r="GP71" s="104">
        <f t="shared" si="86"/>
        <v>0</v>
      </c>
      <c r="GQ71" s="218">
        <f t="shared" si="87"/>
        <v>6.6289431424721501</v>
      </c>
      <c r="GR71" s="218">
        <f t="shared" si="88"/>
        <v>0</v>
      </c>
      <c r="GS71" s="143">
        <f t="shared" si="89"/>
        <v>6.6289431424721501</v>
      </c>
      <c r="GT71" s="103">
        <f t="shared" si="90"/>
        <v>0.27126853159568476</v>
      </c>
      <c r="GU71" s="203">
        <f t="shared" si="91"/>
        <v>6.900211674067835</v>
      </c>
      <c r="GV71" s="144">
        <f t="shared" si="92"/>
        <v>-510.46034507241228</v>
      </c>
      <c r="GW71" s="140">
        <v>1</v>
      </c>
      <c r="GX71" s="1" t="s">
        <v>52</v>
      </c>
      <c r="GY71" s="157">
        <v>24</v>
      </c>
      <c r="GZ71" s="158" t="s">
        <v>77</v>
      </c>
      <c r="HA71" s="158" t="s">
        <v>29</v>
      </c>
      <c r="HB71" s="159">
        <v>43771</v>
      </c>
      <c r="HC71" s="188"/>
      <c r="HD71" s="160">
        <v>105.84</v>
      </c>
      <c r="HE71" s="186"/>
      <c r="HF71" s="186"/>
      <c r="HG71" s="186"/>
      <c r="HH71" s="227"/>
      <c r="HI71" s="229">
        <f t="shared" si="12"/>
        <v>105.84</v>
      </c>
      <c r="HJ71" s="138">
        <f t="shared" si="93"/>
        <v>1.7000000000000028</v>
      </c>
      <c r="HK71" s="141">
        <f t="shared" si="94"/>
        <v>0.20399986992293212</v>
      </c>
      <c r="HL71" s="96">
        <f t="shared" si="95"/>
        <v>1.903999869922935</v>
      </c>
      <c r="HM71" s="104">
        <f t="shared" si="96"/>
        <v>1.903999869922935</v>
      </c>
      <c r="HN71" s="104">
        <f t="shared" si="97"/>
        <v>0</v>
      </c>
      <c r="HO71" s="218">
        <f t="shared" si="98"/>
        <v>3.4462397645605125</v>
      </c>
      <c r="HP71" s="218">
        <f t="shared" si="99"/>
        <v>0</v>
      </c>
      <c r="HQ71" s="143">
        <f t="shared" si="100"/>
        <v>3.4462397645605125</v>
      </c>
      <c r="HR71" s="104">
        <f t="shared" si="101"/>
        <v>0.1889841666843767</v>
      </c>
      <c r="HS71" s="203">
        <f t="shared" si="102"/>
        <v>3.6352239312448891</v>
      </c>
      <c r="HT71" s="234">
        <f t="shared" si="103"/>
        <v>-506.82512114116741</v>
      </c>
      <c r="HU71" s="139">
        <v>1</v>
      </c>
      <c r="HV71" s="1" t="s">
        <v>52</v>
      </c>
      <c r="HW71" s="1">
        <v>24</v>
      </c>
      <c r="HX71" s="1" t="s">
        <v>77</v>
      </c>
      <c r="HY71" s="1" t="s">
        <v>29</v>
      </c>
      <c r="HZ71" s="89">
        <v>43799</v>
      </c>
      <c r="IA71" s="90"/>
      <c r="IB71" s="104">
        <v>106.78</v>
      </c>
      <c r="IC71" s="186"/>
      <c r="ID71" s="186"/>
      <c r="IE71" s="186"/>
      <c r="IF71" s="186"/>
      <c r="IG71" s="229">
        <f t="shared" si="13"/>
        <v>106.78</v>
      </c>
      <c r="IH71" s="138">
        <f t="shared" si="104"/>
        <v>0.93999999999999773</v>
      </c>
      <c r="II71" s="141">
        <f t="shared" si="105"/>
        <v>0.11280012058012318</v>
      </c>
      <c r="IJ71" s="142">
        <f t="shared" si="106"/>
        <v>1.052800120580121</v>
      </c>
      <c r="IK71" s="104">
        <f t="shared" si="107"/>
        <v>1.052800120580121</v>
      </c>
      <c r="IL71" s="104">
        <f t="shared" si="108"/>
        <v>0</v>
      </c>
      <c r="IM71" s="218">
        <f t="shared" si="109"/>
        <v>1.9055682182500191</v>
      </c>
      <c r="IN71" s="218">
        <f t="shared" si="110"/>
        <v>0</v>
      </c>
      <c r="IO71" s="143">
        <f t="shared" si="111"/>
        <v>1.9055682182500191</v>
      </c>
      <c r="IP71" s="104">
        <f t="shared" si="112"/>
        <v>0.13285427872000669</v>
      </c>
      <c r="IQ71" s="203">
        <f t="shared" si="113"/>
        <v>2.0384224969700258</v>
      </c>
      <c r="IR71" s="144">
        <f t="shared" si="114"/>
        <v>-504.78669864419737</v>
      </c>
      <c r="IS71" s="139">
        <v>1</v>
      </c>
      <c r="IT71" s="1" t="s">
        <v>52</v>
      </c>
      <c r="IU71" s="1">
        <v>24</v>
      </c>
      <c r="IV71" s="1" t="s">
        <v>77</v>
      </c>
      <c r="IW71" s="1" t="s">
        <v>29</v>
      </c>
      <c r="IX71" s="89">
        <v>43830</v>
      </c>
      <c r="IY71" s="153"/>
      <c r="IZ71" s="104">
        <v>106.78</v>
      </c>
      <c r="JA71" s="104"/>
      <c r="JB71" s="104"/>
      <c r="JC71" s="104"/>
      <c r="JD71" s="104"/>
      <c r="JE71" s="137">
        <v>106.78</v>
      </c>
      <c r="JF71" s="138">
        <f t="shared" si="115"/>
        <v>0</v>
      </c>
      <c r="JG71" s="141">
        <f t="shared" si="116"/>
        <v>0</v>
      </c>
      <c r="JH71" s="96">
        <f t="shared" si="117"/>
        <v>0</v>
      </c>
      <c r="JI71" s="104">
        <f t="shared" si="118"/>
        <v>0</v>
      </c>
      <c r="JJ71" s="104">
        <f t="shared" si="119"/>
        <v>0</v>
      </c>
      <c r="JK71" s="218">
        <f t="shared" si="120"/>
        <v>0</v>
      </c>
      <c r="JL71" s="251">
        <f t="shared" si="121"/>
        <v>0</v>
      </c>
      <c r="JM71" s="259">
        <f t="shared" si="122"/>
        <v>0</v>
      </c>
      <c r="JN71" s="218"/>
      <c r="JO71" s="260"/>
      <c r="JP71" s="255">
        <f t="shared" si="123"/>
        <v>0</v>
      </c>
      <c r="JQ71" s="203">
        <f t="shared" si="14"/>
        <v>0</v>
      </c>
      <c r="JR71" s="144">
        <f t="shared" si="15"/>
        <v>-504.78669864419737</v>
      </c>
      <c r="JS71" s="139">
        <v>1</v>
      </c>
      <c r="JT71" s="1" t="s">
        <v>52</v>
      </c>
    </row>
    <row r="72" spans="1:280" ht="20.100000000000001" customHeight="1" x14ac:dyDescent="0.25">
      <c r="A72" s="29">
        <v>25</v>
      </c>
      <c r="B72" s="29" t="s">
        <v>78</v>
      </c>
      <c r="C72" s="50">
        <v>2118.9700000000003</v>
      </c>
      <c r="D72" s="43">
        <v>314.09890376509259</v>
      </c>
      <c r="E72" s="29" t="s">
        <v>30</v>
      </c>
      <c r="F72" s="51">
        <v>43496</v>
      </c>
      <c r="G72" s="49"/>
      <c r="H72" s="33"/>
      <c r="I72" s="33"/>
      <c r="J72" s="33"/>
      <c r="K72" s="33"/>
      <c r="L72" s="37">
        <v>2135.04</v>
      </c>
      <c r="M72" s="30">
        <f t="shared" si="8"/>
        <v>16.069999999999709</v>
      </c>
      <c r="N72" s="31">
        <f t="shared" si="16"/>
        <v>1.7411964609743307</v>
      </c>
      <c r="O72" s="32">
        <f t="shared" si="17"/>
        <v>17.811196460974038</v>
      </c>
      <c r="P72" s="33">
        <f t="shared" si="18"/>
        <v>17.811196460974038</v>
      </c>
      <c r="Q72" s="33">
        <f t="shared" si="19"/>
        <v>0</v>
      </c>
      <c r="R72" s="33">
        <f t="shared" si="20"/>
        <v>30.991481842094828</v>
      </c>
      <c r="S72" s="33">
        <f t="shared" si="21"/>
        <v>0</v>
      </c>
      <c r="T72" s="56">
        <f t="shared" si="22"/>
        <v>30.991481842094828</v>
      </c>
      <c r="U72" s="59">
        <f t="shared" si="9"/>
        <v>345.09038560718739</v>
      </c>
      <c r="V72" s="34">
        <v>1</v>
      </c>
      <c r="W72" s="29" t="s">
        <v>52</v>
      </c>
      <c r="X72" s="1">
        <v>25</v>
      </c>
      <c r="Y72" s="1" t="s">
        <v>78</v>
      </c>
      <c r="Z72" s="1" t="s">
        <v>30</v>
      </c>
      <c r="AA72" s="89">
        <v>43521</v>
      </c>
      <c r="AB72" s="90"/>
      <c r="AC72" s="1">
        <v>2140.9900000000002</v>
      </c>
      <c r="AD72" s="1"/>
      <c r="AE72" s="1"/>
      <c r="AF72" s="1"/>
      <c r="AG72" s="1"/>
      <c r="AH72" s="98">
        <f t="shared" si="23"/>
        <v>2140.9900000000002</v>
      </c>
      <c r="AI72" s="30">
        <f t="shared" si="24"/>
        <v>5.9500000000002728</v>
      </c>
      <c r="AJ72" s="31">
        <f t="shared" si="25"/>
        <v>1.9825681762500715</v>
      </c>
      <c r="AK72" s="32">
        <f t="shared" si="26"/>
        <v>7.9325681762503439</v>
      </c>
      <c r="AL72" s="33">
        <f t="shared" si="27"/>
        <v>7.9325681762503439</v>
      </c>
      <c r="AM72" s="33">
        <f t="shared" si="28"/>
        <v>0</v>
      </c>
      <c r="AN72" s="33">
        <f t="shared" si="29"/>
        <v>13.961319990200606</v>
      </c>
      <c r="AO72" s="33">
        <f t="shared" si="30"/>
        <v>0</v>
      </c>
      <c r="AP72" s="56">
        <f t="shared" si="31"/>
        <v>13.961319990200606</v>
      </c>
      <c r="AQ72" s="118">
        <f t="shared" si="32"/>
        <v>0.35622392921947821</v>
      </c>
      <c r="AR72" s="120">
        <f t="shared" si="33"/>
        <v>0</v>
      </c>
      <c r="AS72" s="125">
        <f t="shared" si="34"/>
        <v>14.317543919420084</v>
      </c>
      <c r="AT72" s="122">
        <f t="shared" si="35"/>
        <v>359.40792952660746</v>
      </c>
      <c r="AU72" s="34">
        <v>1</v>
      </c>
      <c r="AV72" s="29" t="s">
        <v>52</v>
      </c>
      <c r="AW72" s="1">
        <v>25</v>
      </c>
      <c r="AX72" s="1" t="s">
        <v>78</v>
      </c>
      <c r="AY72" s="1" t="s">
        <v>30</v>
      </c>
      <c r="AZ72" s="89">
        <v>43555</v>
      </c>
      <c r="BA72" s="90"/>
      <c r="BB72" s="1">
        <v>2339.8200000000002</v>
      </c>
      <c r="BC72" s="1"/>
      <c r="BD72" s="1"/>
      <c r="BE72" s="1"/>
      <c r="BF72" s="1"/>
      <c r="BG72" s="98">
        <f t="shared" si="36"/>
        <v>2339.8200000000002</v>
      </c>
      <c r="BH72" s="30">
        <f t="shared" si="37"/>
        <v>198.82999999999993</v>
      </c>
      <c r="BI72" s="31">
        <f t="shared" si="38"/>
        <v>-89.559853378510525</v>
      </c>
      <c r="BJ72" s="32">
        <f t="shared" si="39"/>
        <v>109.2701466214894</v>
      </c>
      <c r="BK72" s="33">
        <f t="shared" si="40"/>
        <v>109.2701466214894</v>
      </c>
      <c r="BL72" s="33">
        <f t="shared" si="41"/>
        <v>0</v>
      </c>
      <c r="BM72" s="33">
        <f t="shared" si="42"/>
        <v>192.31545805382135</v>
      </c>
      <c r="BN72" s="33">
        <f t="shared" si="43"/>
        <v>0</v>
      </c>
      <c r="BO72" s="56">
        <f t="shared" si="44"/>
        <v>192.31545805382135</v>
      </c>
      <c r="BP72" s="122">
        <f t="shared" si="45"/>
        <v>551.72338758042883</v>
      </c>
      <c r="BQ72" s="34">
        <v>1</v>
      </c>
      <c r="BR72" s="29" t="s">
        <v>52</v>
      </c>
      <c r="BS72" s="1">
        <v>25</v>
      </c>
      <c r="BT72" s="1" t="s">
        <v>78</v>
      </c>
      <c r="BU72" s="1" t="s">
        <v>30</v>
      </c>
      <c r="BV72" s="89">
        <v>43585</v>
      </c>
      <c r="BW72" s="90"/>
      <c r="BX72" s="104">
        <v>2652.2200000000003</v>
      </c>
      <c r="BY72" s="104"/>
      <c r="BZ72" s="104"/>
      <c r="CA72" s="104"/>
      <c r="CB72" s="104"/>
      <c r="CC72" s="137">
        <v>2652.2200000000003</v>
      </c>
      <c r="CD72" s="138">
        <f t="shared" si="46"/>
        <v>312.40000000000009</v>
      </c>
      <c r="CE72" s="141">
        <f t="shared" si="47"/>
        <v>37.488111763023305</v>
      </c>
      <c r="CF72" s="142">
        <f t="shared" si="48"/>
        <v>349.8881117630234</v>
      </c>
      <c r="CG72" s="104">
        <f t="shared" si="49"/>
        <v>349.8881117630234</v>
      </c>
      <c r="CH72" s="104">
        <v>0</v>
      </c>
      <c r="CI72" s="104">
        <f t="shared" si="50"/>
        <v>622.80083893818164</v>
      </c>
      <c r="CJ72" s="104">
        <v>0</v>
      </c>
      <c r="CK72" s="143">
        <f t="shared" si="51"/>
        <v>622.80083893818164</v>
      </c>
      <c r="CL72" s="144">
        <f t="shared" si="52"/>
        <v>1174.5242265186105</v>
      </c>
      <c r="CM72" s="139">
        <v>1</v>
      </c>
      <c r="CN72" s="1" t="s">
        <v>52</v>
      </c>
      <c r="CO72" s="1">
        <v>25</v>
      </c>
      <c r="CP72" s="1" t="s">
        <v>78</v>
      </c>
      <c r="CQ72" s="1" t="s">
        <v>30</v>
      </c>
      <c r="CR72" s="89">
        <v>43616</v>
      </c>
      <c r="CS72" s="153">
        <v>5000</v>
      </c>
      <c r="CT72" s="104">
        <v>2931.94</v>
      </c>
      <c r="CU72" s="104"/>
      <c r="CV72" s="104"/>
      <c r="CW72" s="104"/>
      <c r="CX72" s="104"/>
      <c r="CY72" s="137">
        <v>2931.94</v>
      </c>
      <c r="CZ72" s="104"/>
      <c r="DA72" s="138">
        <f t="shared" si="53"/>
        <v>279.7199999999998</v>
      </c>
      <c r="DB72" s="141">
        <f t="shared" si="54"/>
        <v>33.566477462590804</v>
      </c>
      <c r="DC72" s="142">
        <f t="shared" si="55"/>
        <v>313.2864774625906</v>
      </c>
      <c r="DD72" s="104">
        <f t="shared" si="56"/>
        <v>313.2864774625906</v>
      </c>
      <c r="DE72" s="104">
        <v>0</v>
      </c>
      <c r="DF72" s="104">
        <f t="shared" si="57"/>
        <v>551.38420033415946</v>
      </c>
      <c r="DG72" s="104">
        <v>0</v>
      </c>
      <c r="DH72" s="104">
        <f t="shared" si="58"/>
        <v>-6.997762235260474</v>
      </c>
      <c r="DI72" s="143">
        <f t="shared" si="59"/>
        <v>544.38643809889902</v>
      </c>
      <c r="DJ72" s="144">
        <f t="shared" si="60"/>
        <v>-3281.0893353824904</v>
      </c>
      <c r="DK72" s="139">
        <v>1</v>
      </c>
      <c r="DL72" s="1" t="s">
        <v>52</v>
      </c>
      <c r="DM72" s="157">
        <v>25</v>
      </c>
      <c r="DN72" s="158" t="s">
        <v>78</v>
      </c>
      <c r="DO72" s="158" t="s">
        <v>30</v>
      </c>
      <c r="DP72" s="171"/>
      <c r="DQ72" s="159">
        <v>43646</v>
      </c>
      <c r="DR72" s="160">
        <v>2966.64</v>
      </c>
      <c r="DS72" s="161"/>
      <c r="DT72" s="161"/>
      <c r="DU72" s="161"/>
      <c r="DV72" s="162"/>
      <c r="DW72" s="163">
        <f t="shared" si="10"/>
        <v>2966.64</v>
      </c>
      <c r="DX72" s="138">
        <f t="shared" si="61"/>
        <v>34.699999999999818</v>
      </c>
      <c r="DY72" s="141">
        <f t="shared" si="62"/>
        <v>4.1640090783432369</v>
      </c>
      <c r="DZ72" s="142">
        <f t="shared" si="63"/>
        <v>38.864009078343052</v>
      </c>
      <c r="EA72" s="104">
        <f t="shared" si="64"/>
        <v>38.864009078343052</v>
      </c>
      <c r="EB72" s="104">
        <v>0</v>
      </c>
      <c r="EC72" s="104">
        <f t="shared" si="65"/>
        <v>68.400655977883773</v>
      </c>
      <c r="ED72" s="104">
        <v>0</v>
      </c>
      <c r="EE72" s="143">
        <f t="shared" si="66"/>
        <v>68.400655977883773</v>
      </c>
      <c r="EF72" s="144">
        <f t="shared" si="67"/>
        <v>-3212.6886794046068</v>
      </c>
      <c r="EG72" s="139">
        <v>1</v>
      </c>
      <c r="EH72" s="1" t="s">
        <v>52</v>
      </c>
      <c r="EI72" s="1">
        <v>25</v>
      </c>
      <c r="EJ72" s="1" t="s">
        <v>78</v>
      </c>
      <c r="EK72" s="1" t="s">
        <v>30</v>
      </c>
      <c r="EL72" s="89">
        <v>43677</v>
      </c>
      <c r="EM72" s="90">
        <v>1500</v>
      </c>
      <c r="EN72" s="104">
        <v>2999.56</v>
      </c>
      <c r="EO72" s="104"/>
      <c r="EP72" s="104"/>
      <c r="EQ72" s="104"/>
      <c r="ER72" s="104"/>
      <c r="ES72" s="137">
        <v>2999.56</v>
      </c>
      <c r="ET72" s="138">
        <f t="shared" si="68"/>
        <v>32.920000000000073</v>
      </c>
      <c r="EU72" s="141">
        <f t="shared" si="69"/>
        <v>3.9504059820080464</v>
      </c>
      <c r="EV72" s="96">
        <f t="shared" si="70"/>
        <v>36.870405982008123</v>
      </c>
      <c r="EW72" s="104">
        <f t="shared" si="71"/>
        <v>36.870405982008123</v>
      </c>
      <c r="EX72" s="104">
        <v>0</v>
      </c>
      <c r="EY72" s="104">
        <f t="shared" si="72"/>
        <v>66.735434827434702</v>
      </c>
      <c r="EZ72" s="104">
        <v>0</v>
      </c>
      <c r="FA72" s="143">
        <f t="shared" si="73"/>
        <v>66.735434827434702</v>
      </c>
      <c r="FB72" s="144">
        <f t="shared" si="74"/>
        <v>-4645.953244577172</v>
      </c>
      <c r="FC72" s="139">
        <v>1</v>
      </c>
      <c r="FD72" s="1" t="s">
        <v>52</v>
      </c>
      <c r="FE72" s="157">
        <v>25</v>
      </c>
      <c r="FF72" s="158" t="s">
        <v>78</v>
      </c>
      <c r="FG72" s="158" t="s">
        <v>30</v>
      </c>
      <c r="FH72" s="159">
        <v>43708</v>
      </c>
      <c r="FI72" s="188"/>
      <c r="FJ72" s="160">
        <v>3031.48</v>
      </c>
      <c r="FK72" s="186"/>
      <c r="FL72" s="186"/>
      <c r="FM72" s="186"/>
      <c r="FN72" s="186"/>
      <c r="FO72" s="187">
        <f t="shared" si="11"/>
        <v>3031.48</v>
      </c>
      <c r="FP72" s="138">
        <f t="shared" si="75"/>
        <v>31.920000000000073</v>
      </c>
      <c r="FQ72" s="141">
        <f t="shared" si="76"/>
        <v>3.8304065251722421</v>
      </c>
      <c r="FR72" s="96">
        <f t="shared" si="77"/>
        <v>35.750406525172316</v>
      </c>
      <c r="FS72" s="104">
        <f t="shared" si="78"/>
        <v>35.750406525172316</v>
      </c>
      <c r="FT72" s="104">
        <v>0</v>
      </c>
      <c r="FU72" s="104">
        <f t="shared" si="79"/>
        <v>64.708235810561888</v>
      </c>
      <c r="FV72" s="104">
        <v>0</v>
      </c>
      <c r="FW72" s="143">
        <f t="shared" si="80"/>
        <v>64.708235810561888</v>
      </c>
      <c r="FX72" s="144">
        <f t="shared" si="81"/>
        <v>-4581.2450087666102</v>
      </c>
      <c r="FY72" s="139">
        <v>1</v>
      </c>
      <c r="FZ72" s="1" t="s">
        <v>52</v>
      </c>
      <c r="GA72" s="1">
        <v>25</v>
      </c>
      <c r="GB72" s="1" t="s">
        <v>78</v>
      </c>
      <c r="GC72" s="1" t="s">
        <v>30</v>
      </c>
      <c r="GD72" s="89">
        <v>43735</v>
      </c>
      <c r="GE72" s="90"/>
      <c r="GF72" s="104">
        <v>3187.01</v>
      </c>
      <c r="GG72" s="104"/>
      <c r="GH72" s="104"/>
      <c r="GI72" s="104"/>
      <c r="GJ72" s="104"/>
      <c r="GK72" s="137">
        <v>3187.01</v>
      </c>
      <c r="GL72" s="138">
        <f t="shared" si="82"/>
        <v>155.5300000000002</v>
      </c>
      <c r="GM72" s="141">
        <f t="shared" si="83"/>
        <v>18.663577466115012</v>
      </c>
      <c r="GN72" s="142">
        <f t="shared" si="84"/>
        <v>174.19357746611522</v>
      </c>
      <c r="GO72" s="104">
        <f t="shared" si="85"/>
        <v>110</v>
      </c>
      <c r="GP72" s="104">
        <f t="shared" si="86"/>
        <v>64.193577466115215</v>
      </c>
      <c r="GQ72" s="218">
        <f t="shared" si="87"/>
        <v>199.1</v>
      </c>
      <c r="GR72" s="218">
        <f t="shared" si="88"/>
        <v>116.19037521366855</v>
      </c>
      <c r="GS72" s="143">
        <f t="shared" si="89"/>
        <v>315.29037521366854</v>
      </c>
      <c r="GT72" s="103">
        <f t="shared" si="90"/>
        <v>12.902261381980722</v>
      </c>
      <c r="GU72" s="203">
        <f t="shared" si="91"/>
        <v>328.19263659564928</v>
      </c>
      <c r="GV72" s="144">
        <f t="shared" si="92"/>
        <v>-4253.0523721709606</v>
      </c>
      <c r="GW72" s="140">
        <v>1</v>
      </c>
      <c r="GX72" s="1" t="s">
        <v>52</v>
      </c>
      <c r="GY72" s="157">
        <v>25</v>
      </c>
      <c r="GZ72" s="158" t="s">
        <v>78</v>
      </c>
      <c r="HA72" s="158" t="s">
        <v>30</v>
      </c>
      <c r="HB72" s="159">
        <v>43771</v>
      </c>
      <c r="HC72" s="188"/>
      <c r="HD72" s="160">
        <v>3823.57</v>
      </c>
      <c r="HE72" s="186"/>
      <c r="HF72" s="186"/>
      <c r="HG72" s="186"/>
      <c r="HH72" s="227"/>
      <c r="HI72" s="229">
        <f t="shared" si="12"/>
        <v>3823.57</v>
      </c>
      <c r="HJ72" s="138">
        <f t="shared" si="93"/>
        <v>636.55999999999995</v>
      </c>
      <c r="HK72" s="141">
        <f t="shared" si="94"/>
        <v>76.387151293024388</v>
      </c>
      <c r="HL72" s="96">
        <f t="shared" si="95"/>
        <v>712.94715129302438</v>
      </c>
      <c r="HM72" s="104">
        <f t="shared" si="96"/>
        <v>110</v>
      </c>
      <c r="HN72" s="104">
        <f t="shared" si="97"/>
        <v>602.94715129302438</v>
      </c>
      <c r="HO72" s="218">
        <f t="shared" si="98"/>
        <v>199.1</v>
      </c>
      <c r="HP72" s="218">
        <f t="shared" si="99"/>
        <v>1408.1303928625571</v>
      </c>
      <c r="HQ72" s="143">
        <f t="shared" si="100"/>
        <v>1607.230392862557</v>
      </c>
      <c r="HR72" s="104">
        <f t="shared" si="101"/>
        <v>88.136960053813553</v>
      </c>
      <c r="HS72" s="203">
        <f t="shared" si="102"/>
        <v>1695.3673529163705</v>
      </c>
      <c r="HT72" s="234">
        <f t="shared" si="103"/>
        <v>-2557.6850192545899</v>
      </c>
      <c r="HU72" s="139">
        <v>1</v>
      </c>
      <c r="HV72" s="1" t="s">
        <v>52</v>
      </c>
      <c r="HW72" s="1">
        <v>25</v>
      </c>
      <c r="HX72" s="1" t="s">
        <v>78</v>
      </c>
      <c r="HY72" s="1" t="s">
        <v>30</v>
      </c>
      <c r="HZ72" s="89">
        <v>43798</v>
      </c>
      <c r="IA72" s="90"/>
      <c r="IB72" s="104">
        <v>4138.59</v>
      </c>
      <c r="IC72" s="186"/>
      <c r="ID72" s="186"/>
      <c r="IE72" s="186"/>
      <c r="IF72" s="186"/>
      <c r="IG72" s="229">
        <f t="shared" si="13"/>
        <v>4138.59</v>
      </c>
      <c r="IH72" s="138">
        <f t="shared" si="104"/>
        <v>315.02</v>
      </c>
      <c r="II72" s="141">
        <f t="shared" si="105"/>
        <v>37.802440409734558</v>
      </c>
      <c r="IJ72" s="142">
        <f t="shared" si="106"/>
        <v>352.82244040973455</v>
      </c>
      <c r="IK72" s="104">
        <f t="shared" si="107"/>
        <v>110</v>
      </c>
      <c r="IL72" s="104">
        <f t="shared" si="108"/>
        <v>242.82244040973455</v>
      </c>
      <c r="IM72" s="218">
        <f t="shared" si="109"/>
        <v>199.1</v>
      </c>
      <c r="IN72" s="218">
        <f t="shared" si="110"/>
        <v>525.7953909299323</v>
      </c>
      <c r="IO72" s="143">
        <f t="shared" si="111"/>
        <v>724.89539092993232</v>
      </c>
      <c r="IP72" s="104">
        <f t="shared" si="112"/>
        <v>50.53896962969695</v>
      </c>
      <c r="IQ72" s="203">
        <f t="shared" si="113"/>
        <v>775.43436055962923</v>
      </c>
      <c r="IR72" s="144">
        <f t="shared" si="114"/>
        <v>-1782.2506586949607</v>
      </c>
      <c r="IS72" s="139">
        <v>1</v>
      </c>
      <c r="IT72" s="1" t="s">
        <v>52</v>
      </c>
      <c r="IU72" s="1">
        <v>25</v>
      </c>
      <c r="IV72" s="1" t="s">
        <v>78</v>
      </c>
      <c r="IW72" s="1" t="s">
        <v>30</v>
      </c>
      <c r="IX72" s="89">
        <v>43830</v>
      </c>
      <c r="IY72" s="153"/>
      <c r="IZ72" s="104">
        <v>4279.13</v>
      </c>
      <c r="JA72" s="104"/>
      <c r="JB72" s="104"/>
      <c r="JC72" s="104"/>
      <c r="JD72" s="104"/>
      <c r="JE72" s="137">
        <v>4279.13</v>
      </c>
      <c r="JF72" s="138">
        <f t="shared" si="115"/>
        <v>140.53999999999996</v>
      </c>
      <c r="JG72" s="141">
        <f t="shared" si="116"/>
        <v>16.864787946080948</v>
      </c>
      <c r="JH72" s="96">
        <f t="shared" si="117"/>
        <v>157.40478794608092</v>
      </c>
      <c r="JI72" s="104">
        <f t="shared" si="118"/>
        <v>110</v>
      </c>
      <c r="JJ72" s="104">
        <f t="shared" si="119"/>
        <v>47.404787946080916</v>
      </c>
      <c r="JK72" s="218">
        <f t="shared" si="120"/>
        <v>199.1</v>
      </c>
      <c r="JL72" s="251">
        <f t="shared" si="121"/>
        <v>111.05560527347559</v>
      </c>
      <c r="JM72" s="259">
        <f t="shared" si="122"/>
        <v>310.1556052734756</v>
      </c>
      <c r="JN72" s="218"/>
      <c r="JO72" s="260"/>
      <c r="JP72" s="255">
        <f t="shared" si="123"/>
        <v>15.585228493798354</v>
      </c>
      <c r="JQ72" s="203">
        <f t="shared" si="14"/>
        <v>325.74083376727395</v>
      </c>
      <c r="JR72" s="144">
        <f t="shared" si="15"/>
        <v>-1456.5098249276869</v>
      </c>
      <c r="JS72" s="139">
        <v>1</v>
      </c>
      <c r="JT72" s="1" t="s">
        <v>52</v>
      </c>
    </row>
    <row r="73" spans="1:280" ht="20.100000000000001" customHeight="1" x14ac:dyDescent="0.25">
      <c r="A73" s="29">
        <v>26</v>
      </c>
      <c r="B73" s="29" t="s">
        <v>79</v>
      </c>
      <c r="C73" s="50">
        <v>0.36</v>
      </c>
      <c r="D73" s="43">
        <v>-14.379842380154539</v>
      </c>
      <c r="E73" s="29" t="s">
        <v>179</v>
      </c>
      <c r="F73" s="51">
        <v>43496</v>
      </c>
      <c r="G73" s="49"/>
      <c r="H73" s="33"/>
      <c r="I73" s="33"/>
      <c r="J73" s="33"/>
      <c r="K73" s="33">
        <v>25620.32</v>
      </c>
      <c r="L73" s="37">
        <v>0.36</v>
      </c>
      <c r="M73" s="30">
        <f t="shared" si="8"/>
        <v>0</v>
      </c>
      <c r="N73" s="31">
        <f t="shared" si="16"/>
        <v>0</v>
      </c>
      <c r="O73" s="32">
        <f t="shared" si="17"/>
        <v>0</v>
      </c>
      <c r="P73" s="33">
        <f t="shared" si="18"/>
        <v>0</v>
      </c>
      <c r="Q73" s="33">
        <f t="shared" si="19"/>
        <v>0</v>
      </c>
      <c r="R73" s="33">
        <f t="shared" si="20"/>
        <v>0</v>
      </c>
      <c r="S73" s="33">
        <f t="shared" si="21"/>
        <v>0</v>
      </c>
      <c r="T73" s="56">
        <f t="shared" si="22"/>
        <v>0</v>
      </c>
      <c r="U73" s="59">
        <f t="shared" si="9"/>
        <v>-14.379842380154539</v>
      </c>
      <c r="V73" s="34">
        <v>2</v>
      </c>
      <c r="W73" s="29" t="s">
        <v>52</v>
      </c>
      <c r="X73" s="1">
        <v>26</v>
      </c>
      <c r="Y73" s="1" t="s">
        <v>79</v>
      </c>
      <c r="Z73" s="1" t="s">
        <v>179</v>
      </c>
      <c r="AA73" s="89">
        <v>43521</v>
      </c>
      <c r="AB73" s="90"/>
      <c r="AC73" s="1">
        <v>0.36</v>
      </c>
      <c r="AD73" s="1"/>
      <c r="AE73" s="1"/>
      <c r="AF73" s="1"/>
      <c r="AG73" s="1">
        <v>25620.32</v>
      </c>
      <c r="AH73" s="98">
        <f t="shared" si="23"/>
        <v>0.36</v>
      </c>
      <c r="AI73" s="30">
        <f t="shared" si="24"/>
        <v>0</v>
      </c>
      <c r="AJ73" s="31">
        <f t="shared" si="25"/>
        <v>0</v>
      </c>
      <c r="AK73" s="32">
        <f t="shared" si="26"/>
        <v>0</v>
      </c>
      <c r="AL73" s="33">
        <f t="shared" si="27"/>
        <v>0</v>
      </c>
      <c r="AM73" s="33">
        <f t="shared" si="28"/>
        <v>0</v>
      </c>
      <c r="AN73" s="33">
        <f t="shared" si="29"/>
        <v>0</v>
      </c>
      <c r="AO73" s="33">
        <f t="shared" si="30"/>
        <v>0</v>
      </c>
      <c r="AP73" s="56">
        <f t="shared" si="31"/>
        <v>0</v>
      </c>
      <c r="AQ73" s="118">
        <f t="shared" si="32"/>
        <v>0</v>
      </c>
      <c r="AR73" s="120">
        <f t="shared" si="33"/>
        <v>0</v>
      </c>
      <c r="AS73" s="125">
        <f t="shared" si="34"/>
        <v>0</v>
      </c>
      <c r="AT73" s="122">
        <f t="shared" si="35"/>
        <v>-14.379842380154539</v>
      </c>
      <c r="AU73" s="34">
        <v>2</v>
      </c>
      <c r="AV73" s="29" t="s">
        <v>52</v>
      </c>
      <c r="AW73" s="1">
        <v>26</v>
      </c>
      <c r="AX73" s="1" t="s">
        <v>79</v>
      </c>
      <c r="AY73" s="1" t="s">
        <v>179</v>
      </c>
      <c r="AZ73" s="89">
        <v>43555</v>
      </c>
      <c r="BA73" s="90"/>
      <c r="BB73" s="1">
        <v>0.36</v>
      </c>
      <c r="BC73" s="1"/>
      <c r="BD73" s="1"/>
      <c r="BE73" s="1"/>
      <c r="BF73" s="1">
        <v>25620.32</v>
      </c>
      <c r="BG73" s="98">
        <f t="shared" si="36"/>
        <v>0.36</v>
      </c>
      <c r="BH73" s="30">
        <f t="shared" si="37"/>
        <v>0</v>
      </c>
      <c r="BI73" s="31">
        <f t="shared" si="38"/>
        <v>0</v>
      </c>
      <c r="BJ73" s="32">
        <f t="shared" si="39"/>
        <v>0</v>
      </c>
      <c r="BK73" s="33">
        <f t="shared" si="40"/>
        <v>0</v>
      </c>
      <c r="BL73" s="33">
        <f t="shared" si="41"/>
        <v>0</v>
      </c>
      <c r="BM73" s="33">
        <f t="shared" si="42"/>
        <v>0</v>
      </c>
      <c r="BN73" s="33">
        <f t="shared" si="43"/>
        <v>0</v>
      </c>
      <c r="BO73" s="56">
        <f t="shared" si="44"/>
        <v>0</v>
      </c>
      <c r="BP73" s="122">
        <f t="shared" si="45"/>
        <v>-14.379842380154539</v>
      </c>
      <c r="BQ73" s="34">
        <v>2</v>
      </c>
      <c r="BR73" s="29" t="s">
        <v>52</v>
      </c>
      <c r="BS73" s="1">
        <v>26</v>
      </c>
      <c r="BT73" s="1" t="s">
        <v>79</v>
      </c>
      <c r="BU73" s="1" t="s">
        <v>179</v>
      </c>
      <c r="BV73" s="89">
        <v>43585</v>
      </c>
      <c r="BW73" s="90"/>
      <c r="BX73" s="104">
        <v>0.36</v>
      </c>
      <c r="BY73" s="104"/>
      <c r="BZ73" s="104"/>
      <c r="CA73" s="104"/>
      <c r="CB73" s="104">
        <v>25620.32</v>
      </c>
      <c r="CC73" s="137">
        <v>0.36</v>
      </c>
      <c r="CD73" s="138">
        <f t="shared" si="46"/>
        <v>0</v>
      </c>
      <c r="CE73" s="141">
        <f t="shared" si="47"/>
        <v>0</v>
      </c>
      <c r="CF73" s="142">
        <f t="shared" si="48"/>
        <v>0</v>
      </c>
      <c r="CG73" s="104">
        <f t="shared" si="49"/>
        <v>0</v>
      </c>
      <c r="CH73" s="104">
        <v>0</v>
      </c>
      <c r="CI73" s="104">
        <f t="shared" si="50"/>
        <v>0</v>
      </c>
      <c r="CJ73" s="104">
        <v>0</v>
      </c>
      <c r="CK73" s="143">
        <f t="shared" si="51"/>
        <v>0</v>
      </c>
      <c r="CL73" s="144">
        <f t="shared" si="52"/>
        <v>-14.379842380154539</v>
      </c>
      <c r="CM73" s="139">
        <v>2</v>
      </c>
      <c r="CN73" s="1" t="s">
        <v>52</v>
      </c>
      <c r="CO73" s="1">
        <v>26</v>
      </c>
      <c r="CP73" s="1" t="s">
        <v>79</v>
      </c>
      <c r="CQ73" s="1" t="s">
        <v>179</v>
      </c>
      <c r="CR73" s="89">
        <v>43616</v>
      </c>
      <c r="CS73" s="153"/>
      <c r="CT73" s="104">
        <v>0.36</v>
      </c>
      <c r="CU73" s="104"/>
      <c r="CV73" s="104"/>
      <c r="CW73" s="104"/>
      <c r="CX73" s="104">
        <v>25620.32</v>
      </c>
      <c r="CY73" s="137">
        <v>0.36</v>
      </c>
      <c r="CZ73" s="104"/>
      <c r="DA73" s="138">
        <f t="shared" si="53"/>
        <v>0</v>
      </c>
      <c r="DB73" s="141">
        <f t="shared" si="54"/>
        <v>0</v>
      </c>
      <c r="DC73" s="142">
        <f t="shared" si="55"/>
        <v>0</v>
      </c>
      <c r="DD73" s="104">
        <f t="shared" si="56"/>
        <v>0</v>
      </c>
      <c r="DE73" s="104">
        <v>0</v>
      </c>
      <c r="DF73" s="104">
        <f t="shared" si="57"/>
        <v>0</v>
      </c>
      <c r="DG73" s="104">
        <v>0</v>
      </c>
      <c r="DH73" s="104">
        <f t="shared" si="58"/>
        <v>0</v>
      </c>
      <c r="DI73" s="143">
        <f t="shared" si="59"/>
        <v>0</v>
      </c>
      <c r="DJ73" s="144">
        <f t="shared" si="60"/>
        <v>-14.379842380154539</v>
      </c>
      <c r="DK73" s="139">
        <v>2</v>
      </c>
      <c r="DL73" s="1" t="s">
        <v>52</v>
      </c>
      <c r="DM73" s="157">
        <v>26</v>
      </c>
      <c r="DN73" s="158" t="s">
        <v>79</v>
      </c>
      <c r="DO73" s="158" t="s">
        <v>179</v>
      </c>
      <c r="DP73" s="171"/>
      <c r="DQ73" s="159">
        <v>43646</v>
      </c>
      <c r="DR73" s="160">
        <v>0.36</v>
      </c>
      <c r="DS73" s="161"/>
      <c r="DT73" s="161"/>
      <c r="DU73" s="161"/>
      <c r="DV73" s="162">
        <f>0+25620.32</f>
        <v>25620.32</v>
      </c>
      <c r="DW73" s="163">
        <f t="shared" si="10"/>
        <v>0.36</v>
      </c>
      <c r="DX73" s="138">
        <f t="shared" si="61"/>
        <v>0</v>
      </c>
      <c r="DY73" s="141">
        <f t="shared" si="62"/>
        <v>0</v>
      </c>
      <c r="DZ73" s="142">
        <f t="shared" si="63"/>
        <v>0</v>
      </c>
      <c r="EA73" s="104">
        <f t="shared" si="64"/>
        <v>0</v>
      </c>
      <c r="EB73" s="104">
        <v>0</v>
      </c>
      <c r="EC73" s="104">
        <f t="shared" si="65"/>
        <v>0</v>
      </c>
      <c r="ED73" s="104">
        <v>0</v>
      </c>
      <c r="EE73" s="143">
        <f t="shared" si="66"/>
        <v>0</v>
      </c>
      <c r="EF73" s="144">
        <f t="shared" si="67"/>
        <v>-14.379842380154539</v>
      </c>
      <c r="EG73" s="139">
        <v>2</v>
      </c>
      <c r="EH73" s="1" t="s">
        <v>52</v>
      </c>
      <c r="EI73" s="1">
        <v>26</v>
      </c>
      <c r="EJ73" s="1" t="s">
        <v>79</v>
      </c>
      <c r="EK73" s="1" t="s">
        <v>179</v>
      </c>
      <c r="EL73" s="89">
        <v>43677</v>
      </c>
      <c r="EM73" s="90"/>
      <c r="EN73" s="104">
        <v>0.36</v>
      </c>
      <c r="EO73" s="104"/>
      <c r="EP73" s="104"/>
      <c r="EQ73" s="104"/>
      <c r="ER73" s="104">
        <v>25620.32</v>
      </c>
      <c r="ES73" s="137">
        <v>0.36</v>
      </c>
      <c r="ET73" s="138">
        <f t="shared" si="68"/>
        <v>0</v>
      </c>
      <c r="EU73" s="141">
        <f t="shared" si="69"/>
        <v>0</v>
      </c>
      <c r="EV73" s="96">
        <f t="shared" si="70"/>
        <v>0</v>
      </c>
      <c r="EW73" s="104">
        <f t="shared" si="71"/>
        <v>0</v>
      </c>
      <c r="EX73" s="104">
        <v>0</v>
      </c>
      <c r="EY73" s="104">
        <f t="shared" si="72"/>
        <v>0</v>
      </c>
      <c r="EZ73" s="104">
        <v>0</v>
      </c>
      <c r="FA73" s="143">
        <f t="shared" si="73"/>
        <v>0</v>
      </c>
      <c r="FB73" s="144">
        <f t="shared" si="74"/>
        <v>-14.379842380154539</v>
      </c>
      <c r="FC73" s="139">
        <v>2</v>
      </c>
      <c r="FD73" s="1" t="s">
        <v>52</v>
      </c>
      <c r="FE73" s="157">
        <v>26</v>
      </c>
      <c r="FF73" s="158" t="s">
        <v>79</v>
      </c>
      <c r="FG73" s="158" t="s">
        <v>179</v>
      </c>
      <c r="FH73" s="159">
        <v>43708</v>
      </c>
      <c r="FI73" s="188"/>
      <c r="FJ73" s="160">
        <v>0.36</v>
      </c>
      <c r="FK73" s="186"/>
      <c r="FL73" s="186"/>
      <c r="FM73" s="186"/>
      <c r="FN73" s="186">
        <f>0+25620.32</f>
        <v>25620.32</v>
      </c>
      <c r="FO73" s="187">
        <f t="shared" si="11"/>
        <v>0.36</v>
      </c>
      <c r="FP73" s="138">
        <f t="shared" si="75"/>
        <v>0</v>
      </c>
      <c r="FQ73" s="141">
        <f t="shared" si="76"/>
        <v>0</v>
      </c>
      <c r="FR73" s="96">
        <f t="shared" si="77"/>
        <v>0</v>
      </c>
      <c r="FS73" s="104">
        <f t="shared" si="78"/>
        <v>0</v>
      </c>
      <c r="FT73" s="104">
        <v>0</v>
      </c>
      <c r="FU73" s="104">
        <f t="shared" si="79"/>
        <v>0</v>
      </c>
      <c r="FV73" s="104">
        <v>0</v>
      </c>
      <c r="FW73" s="143">
        <f t="shared" si="80"/>
        <v>0</v>
      </c>
      <c r="FX73" s="144">
        <f t="shared" si="81"/>
        <v>-14.379842380154539</v>
      </c>
      <c r="FY73" s="139">
        <v>2</v>
      </c>
      <c r="FZ73" s="1" t="s">
        <v>52</v>
      </c>
      <c r="GA73" s="1">
        <v>26</v>
      </c>
      <c r="GB73" s="1" t="s">
        <v>79</v>
      </c>
      <c r="GC73" s="1" t="s">
        <v>179</v>
      </c>
      <c r="GD73" s="89">
        <v>43735</v>
      </c>
      <c r="GE73" s="90"/>
      <c r="GF73" s="104">
        <v>0.38</v>
      </c>
      <c r="GG73" s="104"/>
      <c r="GH73" s="104"/>
      <c r="GI73" s="104"/>
      <c r="GJ73" s="104">
        <v>25620.32</v>
      </c>
      <c r="GK73" s="137">
        <v>0.38</v>
      </c>
      <c r="GL73" s="138">
        <f t="shared" si="82"/>
        <v>2.0000000000000018E-2</v>
      </c>
      <c r="GM73" s="141">
        <f t="shared" si="83"/>
        <v>2.399997102310166E-3</v>
      </c>
      <c r="GN73" s="142">
        <f t="shared" si="84"/>
        <v>2.2399997102310183E-2</v>
      </c>
      <c r="GO73" s="104">
        <f t="shared" si="85"/>
        <v>2.2399997102310183E-2</v>
      </c>
      <c r="GP73" s="104">
        <f t="shared" si="86"/>
        <v>0</v>
      </c>
      <c r="GQ73" s="218">
        <f t="shared" si="87"/>
        <v>4.0543994755181431E-2</v>
      </c>
      <c r="GR73" s="218">
        <f t="shared" si="88"/>
        <v>0</v>
      </c>
      <c r="GS73" s="143">
        <f t="shared" si="89"/>
        <v>4.0543994755181431E-2</v>
      </c>
      <c r="GT73" s="103">
        <f t="shared" si="90"/>
        <v>1.6591347498207056E-3</v>
      </c>
      <c r="GU73" s="203">
        <f t="shared" si="91"/>
        <v>4.2203129505002136E-2</v>
      </c>
      <c r="GV73" s="144">
        <f t="shared" si="92"/>
        <v>-14.337639250649536</v>
      </c>
      <c r="GW73" s="140">
        <v>2</v>
      </c>
      <c r="GX73" s="1" t="s">
        <v>52</v>
      </c>
      <c r="GY73" s="157">
        <v>26</v>
      </c>
      <c r="GZ73" s="158" t="s">
        <v>79</v>
      </c>
      <c r="HA73" s="158" t="s">
        <v>179</v>
      </c>
      <c r="HB73" s="159">
        <v>43771</v>
      </c>
      <c r="HC73" s="188"/>
      <c r="HD73" s="160">
        <v>0.38</v>
      </c>
      <c r="HE73" s="186"/>
      <c r="HF73" s="186"/>
      <c r="HG73" s="186"/>
      <c r="HH73" s="227">
        <f>0+25620.32</f>
        <v>25620.32</v>
      </c>
      <c r="HI73" s="229">
        <f t="shared" si="12"/>
        <v>0.38</v>
      </c>
      <c r="HJ73" s="138">
        <f t="shared" si="93"/>
        <v>0</v>
      </c>
      <c r="HK73" s="141">
        <f t="shared" si="94"/>
        <v>0</v>
      </c>
      <c r="HL73" s="96">
        <f t="shared" si="95"/>
        <v>0</v>
      </c>
      <c r="HM73" s="104">
        <f t="shared" si="96"/>
        <v>0</v>
      </c>
      <c r="HN73" s="104">
        <f t="shared" si="97"/>
        <v>0</v>
      </c>
      <c r="HO73" s="218">
        <f t="shared" si="98"/>
        <v>0</v>
      </c>
      <c r="HP73" s="218">
        <f t="shared" si="99"/>
        <v>0</v>
      </c>
      <c r="HQ73" s="143">
        <f t="shared" si="100"/>
        <v>0</v>
      </c>
      <c r="HR73" s="104">
        <f t="shared" si="101"/>
        <v>0</v>
      </c>
      <c r="HS73" s="203">
        <f t="shared" si="102"/>
        <v>0</v>
      </c>
      <c r="HT73" s="234">
        <f t="shared" si="103"/>
        <v>-14.337639250649536</v>
      </c>
      <c r="HU73" s="139">
        <v>2</v>
      </c>
      <c r="HV73" s="1" t="s">
        <v>52</v>
      </c>
      <c r="HW73" s="1">
        <v>26</v>
      </c>
      <c r="HX73" s="1" t="s">
        <v>79</v>
      </c>
      <c r="HY73" s="1" t="s">
        <v>179</v>
      </c>
      <c r="HZ73" s="89">
        <v>43795</v>
      </c>
      <c r="IA73" s="90"/>
      <c r="IB73" s="104">
        <v>0.38</v>
      </c>
      <c r="IC73" s="186"/>
      <c r="ID73" s="186"/>
      <c r="IE73" s="186"/>
      <c r="IF73" s="186">
        <f>0+25620.32</f>
        <v>25620.32</v>
      </c>
      <c r="IG73" s="229">
        <f t="shared" si="13"/>
        <v>0.38</v>
      </c>
      <c r="IH73" s="138">
        <f t="shared" si="104"/>
        <v>0</v>
      </c>
      <c r="II73" s="141">
        <f t="shared" si="105"/>
        <v>0</v>
      </c>
      <c r="IJ73" s="142">
        <f t="shared" si="106"/>
        <v>0</v>
      </c>
      <c r="IK73" s="104">
        <f t="shared" si="107"/>
        <v>0</v>
      </c>
      <c r="IL73" s="104">
        <f t="shared" si="108"/>
        <v>0</v>
      </c>
      <c r="IM73" s="218">
        <f t="shared" si="109"/>
        <v>0</v>
      </c>
      <c r="IN73" s="218">
        <f t="shared" si="110"/>
        <v>0</v>
      </c>
      <c r="IO73" s="143">
        <f t="shared" si="111"/>
        <v>0</v>
      </c>
      <c r="IP73" s="104">
        <f t="shared" si="112"/>
        <v>0</v>
      </c>
      <c r="IQ73" s="203">
        <f t="shared" si="113"/>
        <v>0</v>
      </c>
      <c r="IR73" s="144">
        <f t="shared" si="114"/>
        <v>-14.337639250649536</v>
      </c>
      <c r="IS73" s="139">
        <v>2</v>
      </c>
      <c r="IT73" s="1" t="s">
        <v>52</v>
      </c>
      <c r="IU73" s="1">
        <v>26</v>
      </c>
      <c r="IV73" s="1" t="s">
        <v>79</v>
      </c>
      <c r="IW73" s="1" t="s">
        <v>179</v>
      </c>
      <c r="IX73" s="89">
        <v>43830</v>
      </c>
      <c r="IY73" s="153"/>
      <c r="IZ73" s="104">
        <v>0.38</v>
      </c>
      <c r="JA73" s="104"/>
      <c r="JB73" s="104"/>
      <c r="JC73" s="104"/>
      <c r="JD73" s="104">
        <v>25620.32</v>
      </c>
      <c r="JE73" s="137">
        <v>0.38</v>
      </c>
      <c r="JF73" s="138">
        <f t="shared" si="115"/>
        <v>0</v>
      </c>
      <c r="JG73" s="141">
        <f t="shared" si="116"/>
        <v>0</v>
      </c>
      <c r="JH73" s="96">
        <f t="shared" si="117"/>
        <v>0</v>
      </c>
      <c r="JI73" s="104">
        <f t="shared" si="118"/>
        <v>0</v>
      </c>
      <c r="JJ73" s="104">
        <f t="shared" si="119"/>
        <v>0</v>
      </c>
      <c r="JK73" s="218">
        <f t="shared" si="120"/>
        <v>0</v>
      </c>
      <c r="JL73" s="251">
        <f t="shared" si="121"/>
        <v>0</v>
      </c>
      <c r="JM73" s="259">
        <f t="shared" si="122"/>
        <v>0</v>
      </c>
      <c r="JN73" s="218"/>
      <c r="JO73" s="260"/>
      <c r="JP73" s="255">
        <f t="shared" si="123"/>
        <v>0</v>
      </c>
      <c r="JQ73" s="203">
        <f t="shared" si="14"/>
        <v>0</v>
      </c>
      <c r="JR73" s="144">
        <f t="shared" si="15"/>
        <v>-14.337639250649536</v>
      </c>
      <c r="JS73" s="139">
        <v>2</v>
      </c>
      <c r="JT73" s="1" t="s">
        <v>52</v>
      </c>
    </row>
    <row r="74" spans="1:280" ht="20.100000000000001" customHeight="1" x14ac:dyDescent="0.25">
      <c r="A74" s="29">
        <v>27</v>
      </c>
      <c r="B74" s="29" t="s">
        <v>80</v>
      </c>
      <c r="C74" s="50">
        <v>1752.47</v>
      </c>
      <c r="D74" s="43">
        <v>6.0390186939946036</v>
      </c>
      <c r="E74" s="29" t="s">
        <v>31</v>
      </c>
      <c r="F74" s="51">
        <v>43496</v>
      </c>
      <c r="G74" s="49"/>
      <c r="H74" s="33"/>
      <c r="I74" s="33"/>
      <c r="J74" s="33"/>
      <c r="K74" s="33"/>
      <c r="L74" s="37">
        <v>1752.53</v>
      </c>
      <c r="M74" s="30">
        <f t="shared" si="8"/>
        <v>5.999999999994543E-2</v>
      </c>
      <c r="N74" s="31">
        <f t="shared" si="16"/>
        <v>6.5010446582679975E-3</v>
      </c>
      <c r="O74" s="32">
        <f t="shared" si="17"/>
        <v>6.6501044658213423E-2</v>
      </c>
      <c r="P74" s="33">
        <f t="shared" si="18"/>
        <v>6.6501044658213423E-2</v>
      </c>
      <c r="Q74" s="33">
        <f t="shared" si="19"/>
        <v>0</v>
      </c>
      <c r="R74" s="33">
        <f t="shared" si="20"/>
        <v>0.11571181770529136</v>
      </c>
      <c r="S74" s="33">
        <f t="shared" si="21"/>
        <v>0</v>
      </c>
      <c r="T74" s="56">
        <f t="shared" si="22"/>
        <v>0.11571181770529136</v>
      </c>
      <c r="U74" s="59">
        <f t="shared" si="9"/>
        <v>6.1547305116998947</v>
      </c>
      <c r="V74" s="34">
        <v>1</v>
      </c>
      <c r="W74" s="29" t="s">
        <v>52</v>
      </c>
      <c r="X74" s="1">
        <v>27</v>
      </c>
      <c r="Y74" s="1" t="s">
        <v>80</v>
      </c>
      <c r="Z74" s="1" t="s">
        <v>31</v>
      </c>
      <c r="AA74" s="89">
        <v>43521</v>
      </c>
      <c r="AB74" s="90"/>
      <c r="AC74" s="1">
        <v>1752.56</v>
      </c>
      <c r="AD74" s="1"/>
      <c r="AE74" s="1"/>
      <c r="AF74" s="1"/>
      <c r="AG74" s="1"/>
      <c r="AH74" s="98">
        <f t="shared" si="23"/>
        <v>1752.56</v>
      </c>
      <c r="AI74" s="30">
        <f t="shared" si="24"/>
        <v>2.9999999999972715E-2</v>
      </c>
      <c r="AJ74" s="31">
        <f t="shared" si="25"/>
        <v>9.9961420651168611E-3</v>
      </c>
      <c r="AK74" s="32">
        <f t="shared" si="26"/>
        <v>3.9996142065089578E-2</v>
      </c>
      <c r="AL74" s="33">
        <f t="shared" si="27"/>
        <v>3.9996142065089578E-2</v>
      </c>
      <c r="AM74" s="33">
        <f t="shared" si="28"/>
        <v>0</v>
      </c>
      <c r="AN74" s="33">
        <f t="shared" si="29"/>
        <v>7.039321003455766E-2</v>
      </c>
      <c r="AO74" s="33">
        <f t="shared" si="30"/>
        <v>0</v>
      </c>
      <c r="AP74" s="56">
        <f t="shared" si="31"/>
        <v>7.039321003455766E-2</v>
      </c>
      <c r="AQ74" s="118">
        <f t="shared" si="32"/>
        <v>1.330020893164266E-3</v>
      </c>
      <c r="AR74" s="120">
        <f t="shared" si="33"/>
        <v>0</v>
      </c>
      <c r="AS74" s="125">
        <f t="shared" si="34"/>
        <v>7.1723230927721926E-2</v>
      </c>
      <c r="AT74" s="122">
        <f t="shared" si="35"/>
        <v>6.2264537426276165</v>
      </c>
      <c r="AU74" s="34">
        <v>1</v>
      </c>
      <c r="AV74" s="29" t="s">
        <v>52</v>
      </c>
      <c r="AW74" s="1">
        <v>27</v>
      </c>
      <c r="AX74" s="1" t="s">
        <v>80</v>
      </c>
      <c r="AY74" s="1" t="s">
        <v>31</v>
      </c>
      <c r="AZ74" s="89">
        <v>43555</v>
      </c>
      <c r="BA74" s="90"/>
      <c r="BB74" s="1">
        <v>1752.5900000000001</v>
      </c>
      <c r="BC74" s="1"/>
      <c r="BD74" s="1"/>
      <c r="BE74" s="1"/>
      <c r="BF74" s="1"/>
      <c r="BG74" s="98">
        <f t="shared" si="36"/>
        <v>1752.5900000000001</v>
      </c>
      <c r="BH74" s="30">
        <f t="shared" si="37"/>
        <v>3.0000000000200089E-2</v>
      </c>
      <c r="BI74" s="31">
        <f t="shared" si="38"/>
        <v>-1.35130292278491E-2</v>
      </c>
      <c r="BJ74" s="32">
        <f t="shared" si="39"/>
        <v>1.6486970772350989E-2</v>
      </c>
      <c r="BK74" s="33">
        <f t="shared" si="40"/>
        <v>1.6486970772350989E-2</v>
      </c>
      <c r="BL74" s="33">
        <f t="shared" si="41"/>
        <v>0</v>
      </c>
      <c r="BM74" s="33">
        <f t="shared" si="42"/>
        <v>2.9017068559337739E-2</v>
      </c>
      <c r="BN74" s="33">
        <f t="shared" si="43"/>
        <v>0</v>
      </c>
      <c r="BO74" s="56">
        <f t="shared" si="44"/>
        <v>2.9017068559337739E-2</v>
      </c>
      <c r="BP74" s="122">
        <f t="shared" si="45"/>
        <v>6.2554708111869539</v>
      </c>
      <c r="BQ74" s="34">
        <v>1</v>
      </c>
      <c r="BR74" s="29" t="s">
        <v>52</v>
      </c>
      <c r="BS74" s="1">
        <v>27</v>
      </c>
      <c r="BT74" s="1" t="s">
        <v>80</v>
      </c>
      <c r="BU74" s="1" t="s">
        <v>31</v>
      </c>
      <c r="BV74" s="89">
        <v>43585</v>
      </c>
      <c r="BW74" s="90"/>
      <c r="BX74" s="104">
        <v>1753.3</v>
      </c>
      <c r="BY74" s="104"/>
      <c r="BZ74" s="104"/>
      <c r="CA74" s="104"/>
      <c r="CB74" s="104"/>
      <c r="CC74" s="137">
        <v>1753.3</v>
      </c>
      <c r="CD74" s="138">
        <f t="shared" si="46"/>
        <v>0.70999999999980901</v>
      </c>
      <c r="CE74" s="141">
        <f t="shared" si="47"/>
        <v>8.5200254006848206E-2</v>
      </c>
      <c r="CF74" s="142">
        <f t="shared" si="48"/>
        <v>0.79520025400665717</v>
      </c>
      <c r="CG74" s="104">
        <f t="shared" si="49"/>
        <v>0.79520025400665717</v>
      </c>
      <c r="CH74" s="104">
        <v>0</v>
      </c>
      <c r="CI74" s="104">
        <f t="shared" si="50"/>
        <v>1.4154564521318498</v>
      </c>
      <c r="CJ74" s="104">
        <v>0</v>
      </c>
      <c r="CK74" s="143">
        <f t="shared" si="51"/>
        <v>1.4154564521318498</v>
      </c>
      <c r="CL74" s="144">
        <f t="shared" si="52"/>
        <v>7.6709272633188039</v>
      </c>
      <c r="CM74" s="139">
        <v>1</v>
      </c>
      <c r="CN74" s="1" t="s">
        <v>52</v>
      </c>
      <c r="CO74" s="1">
        <v>27</v>
      </c>
      <c r="CP74" s="1" t="s">
        <v>80</v>
      </c>
      <c r="CQ74" s="1" t="s">
        <v>31</v>
      </c>
      <c r="CR74" s="89">
        <v>43616</v>
      </c>
      <c r="CS74" s="153"/>
      <c r="CT74" s="104">
        <v>1844.3600000000001</v>
      </c>
      <c r="CU74" s="104"/>
      <c r="CV74" s="104"/>
      <c r="CW74" s="104"/>
      <c r="CX74" s="104"/>
      <c r="CY74" s="137">
        <v>1844.3600000000001</v>
      </c>
      <c r="CZ74" s="104"/>
      <c r="DA74" s="138">
        <f t="shared" si="53"/>
        <v>91.060000000000173</v>
      </c>
      <c r="DB74" s="141">
        <f t="shared" si="54"/>
        <v>10.927225217158323</v>
      </c>
      <c r="DC74" s="142">
        <f t="shared" si="55"/>
        <v>101.9872252171585</v>
      </c>
      <c r="DD74" s="104">
        <f t="shared" si="56"/>
        <v>101.9872252171585</v>
      </c>
      <c r="DE74" s="104">
        <v>0</v>
      </c>
      <c r="DF74" s="104">
        <f t="shared" si="57"/>
        <v>179.49751638219897</v>
      </c>
      <c r="DG74" s="104">
        <v>0</v>
      </c>
      <c r="DH74" s="104">
        <f t="shared" si="58"/>
        <v>-1.5904005080133156E-2</v>
      </c>
      <c r="DI74" s="143">
        <f t="shared" si="59"/>
        <v>179.48161237711884</v>
      </c>
      <c r="DJ74" s="144">
        <f t="shared" si="60"/>
        <v>187.15253964043765</v>
      </c>
      <c r="DK74" s="139">
        <v>1</v>
      </c>
      <c r="DL74" s="1" t="s">
        <v>52</v>
      </c>
      <c r="DM74" s="157">
        <v>27</v>
      </c>
      <c r="DN74" s="158" t="s">
        <v>80</v>
      </c>
      <c r="DO74" s="158" t="s">
        <v>31</v>
      </c>
      <c r="DP74" s="171"/>
      <c r="DQ74" s="159">
        <v>43646</v>
      </c>
      <c r="DR74" s="160">
        <v>1983.47</v>
      </c>
      <c r="DS74" s="161"/>
      <c r="DT74" s="161"/>
      <c r="DU74" s="161"/>
      <c r="DV74" s="162"/>
      <c r="DW74" s="163">
        <f t="shared" si="10"/>
        <v>1983.47</v>
      </c>
      <c r="DX74" s="138">
        <f t="shared" si="61"/>
        <v>139.1099999999999</v>
      </c>
      <c r="DY74" s="141">
        <f t="shared" si="62"/>
        <v>16.693236394476379</v>
      </c>
      <c r="DZ74" s="142">
        <f t="shared" si="63"/>
        <v>155.80323639447627</v>
      </c>
      <c r="EA74" s="104">
        <f t="shared" si="64"/>
        <v>155.80323639447627</v>
      </c>
      <c r="EB74" s="104">
        <v>0</v>
      </c>
      <c r="EC74" s="104">
        <f t="shared" si="65"/>
        <v>274.21369605427822</v>
      </c>
      <c r="ED74" s="104">
        <v>0</v>
      </c>
      <c r="EE74" s="143">
        <f t="shared" si="66"/>
        <v>274.21369605427822</v>
      </c>
      <c r="EF74" s="144">
        <f t="shared" si="67"/>
        <v>461.3662356947159</v>
      </c>
      <c r="EG74" s="139">
        <v>1</v>
      </c>
      <c r="EH74" s="1" t="s">
        <v>52</v>
      </c>
      <c r="EI74" s="1">
        <v>27</v>
      </c>
      <c r="EJ74" s="1" t="s">
        <v>80</v>
      </c>
      <c r="EK74" s="1" t="s">
        <v>31</v>
      </c>
      <c r="EL74" s="89">
        <v>43677</v>
      </c>
      <c r="EM74" s="90">
        <v>1000</v>
      </c>
      <c r="EN74" s="104">
        <v>2099.6799999999998</v>
      </c>
      <c r="EO74" s="104"/>
      <c r="EP74" s="104"/>
      <c r="EQ74" s="104"/>
      <c r="ER74" s="104"/>
      <c r="ES74" s="137">
        <v>2099.6799999999998</v>
      </c>
      <c r="ET74" s="138">
        <f t="shared" si="68"/>
        <v>116.20999999999981</v>
      </c>
      <c r="EU74" s="141">
        <f t="shared" si="69"/>
        <v>13.945221116924463</v>
      </c>
      <c r="EV74" s="96">
        <f t="shared" si="70"/>
        <v>130.15522111692428</v>
      </c>
      <c r="EW74" s="104">
        <f t="shared" si="71"/>
        <v>130.15522111692428</v>
      </c>
      <c r="EX74" s="104">
        <v>0</v>
      </c>
      <c r="EY74" s="104">
        <f t="shared" si="72"/>
        <v>235.58095022163295</v>
      </c>
      <c r="EZ74" s="104">
        <v>0</v>
      </c>
      <c r="FA74" s="143">
        <f t="shared" si="73"/>
        <v>235.58095022163295</v>
      </c>
      <c r="FB74" s="144">
        <f t="shared" si="74"/>
        <v>-303.05281408365113</v>
      </c>
      <c r="FC74" s="139">
        <v>1</v>
      </c>
      <c r="FD74" s="1" t="s">
        <v>52</v>
      </c>
      <c r="FE74" s="157">
        <v>27</v>
      </c>
      <c r="FF74" s="158" t="s">
        <v>80</v>
      </c>
      <c r="FG74" s="158" t="s">
        <v>31</v>
      </c>
      <c r="FH74" s="159">
        <v>43708</v>
      </c>
      <c r="FI74" s="188"/>
      <c r="FJ74" s="160">
        <v>2351.64</v>
      </c>
      <c r="FK74" s="186"/>
      <c r="FL74" s="186"/>
      <c r="FM74" s="186"/>
      <c r="FN74" s="186"/>
      <c r="FO74" s="187">
        <f t="shared" si="11"/>
        <v>2351.64</v>
      </c>
      <c r="FP74" s="138">
        <f t="shared" si="75"/>
        <v>251.96000000000004</v>
      </c>
      <c r="FQ74" s="141">
        <f t="shared" si="76"/>
        <v>30.235251506340731</v>
      </c>
      <c r="FR74" s="96">
        <f t="shared" si="77"/>
        <v>282.19525150634075</v>
      </c>
      <c r="FS74" s="104">
        <f t="shared" si="78"/>
        <v>282.19525150634075</v>
      </c>
      <c r="FT74" s="104">
        <v>0</v>
      </c>
      <c r="FU74" s="104">
        <f t="shared" si="79"/>
        <v>510.77340522647677</v>
      </c>
      <c r="FV74" s="104">
        <v>0</v>
      </c>
      <c r="FW74" s="143">
        <f t="shared" si="80"/>
        <v>510.77340522647677</v>
      </c>
      <c r="FX74" s="144">
        <f t="shared" si="81"/>
        <v>207.72059114282564</v>
      </c>
      <c r="FY74" s="139">
        <v>1</v>
      </c>
      <c r="FZ74" s="1" t="s">
        <v>52</v>
      </c>
      <c r="GA74" s="1">
        <v>27</v>
      </c>
      <c r="GB74" s="1" t="s">
        <v>80</v>
      </c>
      <c r="GC74" s="1" t="s">
        <v>31</v>
      </c>
      <c r="GD74" s="89">
        <v>43735</v>
      </c>
      <c r="GE74" s="90"/>
      <c r="GF74" s="104">
        <v>2438.2000000000003</v>
      </c>
      <c r="GG74" s="104"/>
      <c r="GH74" s="104"/>
      <c r="GI74" s="104"/>
      <c r="GJ74" s="104"/>
      <c r="GK74" s="137">
        <v>2438.2000000000003</v>
      </c>
      <c r="GL74" s="138">
        <f t="shared" si="82"/>
        <v>86.5600000000004</v>
      </c>
      <c r="GM74" s="141">
        <f t="shared" si="83"/>
        <v>10.387187458798437</v>
      </c>
      <c r="GN74" s="142">
        <f t="shared" si="84"/>
        <v>96.947187458798837</v>
      </c>
      <c r="GO74" s="104">
        <f t="shared" si="85"/>
        <v>96.947187458798837</v>
      </c>
      <c r="GP74" s="104">
        <f t="shared" si="86"/>
        <v>0</v>
      </c>
      <c r="GQ74" s="218">
        <f t="shared" si="87"/>
        <v>175.47440930042589</v>
      </c>
      <c r="GR74" s="218">
        <f t="shared" si="88"/>
        <v>0</v>
      </c>
      <c r="GS74" s="143">
        <f t="shared" si="89"/>
        <v>175.47440930042589</v>
      </c>
      <c r="GT74" s="103">
        <f t="shared" si="90"/>
        <v>7.1807351972240401</v>
      </c>
      <c r="GU74" s="203">
        <f t="shared" si="91"/>
        <v>182.65514449764993</v>
      </c>
      <c r="GV74" s="144">
        <f t="shared" si="92"/>
        <v>390.37573564047557</v>
      </c>
      <c r="GW74" s="140">
        <v>1</v>
      </c>
      <c r="GX74" s="1" t="s">
        <v>52</v>
      </c>
      <c r="GY74" s="157">
        <v>27</v>
      </c>
      <c r="GZ74" s="158" t="s">
        <v>80</v>
      </c>
      <c r="HA74" s="158" t="s">
        <v>31</v>
      </c>
      <c r="HB74" s="159">
        <v>43771</v>
      </c>
      <c r="HC74" s="188"/>
      <c r="HD74" s="160">
        <v>2469.13</v>
      </c>
      <c r="HE74" s="186"/>
      <c r="HF74" s="186"/>
      <c r="HG74" s="186"/>
      <c r="HH74" s="227"/>
      <c r="HI74" s="229">
        <f t="shared" si="12"/>
        <v>2469.13</v>
      </c>
      <c r="HJ74" s="138">
        <f t="shared" si="93"/>
        <v>30.929999999999836</v>
      </c>
      <c r="HK74" s="141">
        <f t="shared" si="94"/>
        <v>3.7115976333624983</v>
      </c>
      <c r="HL74" s="96">
        <f t="shared" si="95"/>
        <v>34.641597633362338</v>
      </c>
      <c r="HM74" s="104">
        <f t="shared" si="96"/>
        <v>34.641597633362338</v>
      </c>
      <c r="HN74" s="104">
        <f t="shared" si="97"/>
        <v>0</v>
      </c>
      <c r="HO74" s="218">
        <f t="shared" si="98"/>
        <v>62.701291716385832</v>
      </c>
      <c r="HP74" s="218">
        <f t="shared" si="99"/>
        <v>0</v>
      </c>
      <c r="HQ74" s="143">
        <f t="shared" si="100"/>
        <v>62.701291716385832</v>
      </c>
      <c r="HR74" s="104">
        <f t="shared" si="101"/>
        <v>3.4384001620869005</v>
      </c>
      <c r="HS74" s="203">
        <f t="shared" si="102"/>
        <v>66.139691878472732</v>
      </c>
      <c r="HT74" s="234">
        <f t="shared" si="103"/>
        <v>456.51542751894829</v>
      </c>
      <c r="HU74" s="139">
        <v>1</v>
      </c>
      <c r="HV74" s="1" t="s">
        <v>52</v>
      </c>
      <c r="HW74" s="1">
        <v>27</v>
      </c>
      <c r="HX74" s="1" t="s">
        <v>80</v>
      </c>
      <c r="HY74" s="1" t="s">
        <v>31</v>
      </c>
      <c r="HZ74" s="89">
        <v>43795</v>
      </c>
      <c r="IA74" s="90"/>
      <c r="IB74" s="104">
        <v>2472.52</v>
      </c>
      <c r="IC74" s="186"/>
      <c r="ID74" s="186"/>
      <c r="IE74" s="186"/>
      <c r="IF74" s="186"/>
      <c r="IG74" s="229">
        <f t="shared" si="13"/>
        <v>2472.52</v>
      </c>
      <c r="IH74" s="138">
        <f t="shared" si="104"/>
        <v>3.3899999999998727</v>
      </c>
      <c r="II74" s="141">
        <f t="shared" si="105"/>
        <v>0.40680043485808948</v>
      </c>
      <c r="IJ74" s="142">
        <f t="shared" si="106"/>
        <v>3.7968004348579623</v>
      </c>
      <c r="IK74" s="104">
        <f t="shared" si="107"/>
        <v>3.7968004348579623</v>
      </c>
      <c r="IL74" s="104">
        <f t="shared" si="108"/>
        <v>0</v>
      </c>
      <c r="IM74" s="218">
        <f t="shared" si="109"/>
        <v>6.8722087870929123</v>
      </c>
      <c r="IN74" s="218">
        <f t="shared" si="110"/>
        <v>0</v>
      </c>
      <c r="IO74" s="143">
        <f t="shared" si="111"/>
        <v>6.8722087870929123</v>
      </c>
      <c r="IP74" s="104">
        <f t="shared" si="112"/>
        <v>0.47912340942639026</v>
      </c>
      <c r="IQ74" s="203">
        <f t="shared" si="113"/>
        <v>7.3513321965193024</v>
      </c>
      <c r="IR74" s="144">
        <f t="shared" si="114"/>
        <v>463.86675971546759</v>
      </c>
      <c r="IS74" s="139">
        <v>1</v>
      </c>
      <c r="IT74" s="1" t="s">
        <v>52</v>
      </c>
      <c r="IU74" s="1">
        <v>27</v>
      </c>
      <c r="IV74" s="1" t="s">
        <v>80</v>
      </c>
      <c r="IW74" s="1" t="s">
        <v>31</v>
      </c>
      <c r="IX74" s="89">
        <v>43830</v>
      </c>
      <c r="IY74" s="153"/>
      <c r="IZ74" s="104">
        <v>2477.8200000000002</v>
      </c>
      <c r="JA74" s="104"/>
      <c r="JB74" s="104"/>
      <c r="JC74" s="104"/>
      <c r="JD74" s="104"/>
      <c r="JE74" s="137">
        <v>2477.8200000000002</v>
      </c>
      <c r="JF74" s="138">
        <f t="shared" si="115"/>
        <v>5.3000000000001819</v>
      </c>
      <c r="JG74" s="141">
        <f t="shared" si="116"/>
        <v>0.63599954542644177</v>
      </c>
      <c r="JH74" s="96">
        <f t="shared" si="117"/>
        <v>5.9359995454266237</v>
      </c>
      <c r="JI74" s="104">
        <f t="shared" si="118"/>
        <v>5.9359995454266237</v>
      </c>
      <c r="JJ74" s="104">
        <f t="shared" si="119"/>
        <v>0</v>
      </c>
      <c r="JK74" s="218">
        <f t="shared" si="120"/>
        <v>10.744159177222189</v>
      </c>
      <c r="JL74" s="251">
        <f t="shared" si="121"/>
        <v>0</v>
      </c>
      <c r="JM74" s="259">
        <f t="shared" si="122"/>
        <v>10.744159177222189</v>
      </c>
      <c r="JN74" s="218"/>
      <c r="JO74" s="260"/>
      <c r="JP74" s="255">
        <f t="shared" si="123"/>
        <v>0.53989085769738498</v>
      </c>
      <c r="JQ74" s="203">
        <f t="shared" si="14"/>
        <v>11.284050034919574</v>
      </c>
      <c r="JR74" s="144">
        <f t="shared" si="15"/>
        <v>475.15080975038717</v>
      </c>
      <c r="JS74" s="139">
        <v>1</v>
      </c>
      <c r="JT74" s="1" t="s">
        <v>52</v>
      </c>
    </row>
    <row r="75" spans="1:280" ht="20.100000000000001" customHeight="1" x14ac:dyDescent="0.25">
      <c r="A75" s="29">
        <v>28</v>
      </c>
      <c r="B75" s="29" t="s">
        <v>167</v>
      </c>
      <c r="C75" s="50">
        <v>585.96</v>
      </c>
      <c r="D75" s="43">
        <v>208.57541726438285</v>
      </c>
      <c r="E75" s="29" t="s">
        <v>168</v>
      </c>
      <c r="F75" s="51">
        <v>43496</v>
      </c>
      <c r="G75" s="49"/>
      <c r="H75" s="33"/>
      <c r="I75" s="33"/>
      <c r="J75" s="33"/>
      <c r="K75" s="33">
        <v>-581.27</v>
      </c>
      <c r="L75" s="37">
        <v>585.96</v>
      </c>
      <c r="M75" s="30">
        <f t="shared" si="8"/>
        <v>0</v>
      </c>
      <c r="N75" s="31">
        <f t="shared" si="16"/>
        <v>0</v>
      </c>
      <c r="O75" s="32">
        <f t="shared" si="17"/>
        <v>0</v>
      </c>
      <c r="P75" s="33">
        <f t="shared" si="18"/>
        <v>0</v>
      </c>
      <c r="Q75" s="33">
        <f t="shared" si="19"/>
        <v>0</v>
      </c>
      <c r="R75" s="33">
        <f t="shared" si="20"/>
        <v>0</v>
      </c>
      <c r="S75" s="33">
        <f t="shared" si="21"/>
        <v>0</v>
      </c>
      <c r="T75" s="56">
        <f t="shared" si="22"/>
        <v>0</v>
      </c>
      <c r="U75" s="59">
        <f t="shared" si="9"/>
        <v>208.57541726438285</v>
      </c>
      <c r="V75" s="34">
        <v>2</v>
      </c>
      <c r="W75" s="29" t="s">
        <v>52</v>
      </c>
      <c r="X75" s="1">
        <v>28</v>
      </c>
      <c r="Y75" s="1" t="s">
        <v>167</v>
      </c>
      <c r="Z75" s="1" t="s">
        <v>168</v>
      </c>
      <c r="AA75" s="89">
        <v>43521</v>
      </c>
      <c r="AB75" s="90"/>
      <c r="AC75" s="1">
        <v>585.96</v>
      </c>
      <c r="AD75" s="1"/>
      <c r="AE75" s="1"/>
      <c r="AF75" s="1"/>
      <c r="AG75" s="1">
        <v>-581.27</v>
      </c>
      <c r="AH75" s="98">
        <f t="shared" si="23"/>
        <v>585.96</v>
      </c>
      <c r="AI75" s="30">
        <f t="shared" si="24"/>
        <v>0</v>
      </c>
      <c r="AJ75" s="31">
        <f t="shared" si="25"/>
        <v>0</v>
      </c>
      <c r="AK75" s="32">
        <f t="shared" si="26"/>
        <v>0</v>
      </c>
      <c r="AL75" s="33">
        <f t="shared" si="27"/>
        <v>0</v>
      </c>
      <c r="AM75" s="33">
        <f t="shared" si="28"/>
        <v>0</v>
      </c>
      <c r="AN75" s="33">
        <f t="shared" si="29"/>
        <v>0</v>
      </c>
      <c r="AO75" s="33">
        <f t="shared" si="30"/>
        <v>0</v>
      </c>
      <c r="AP75" s="56">
        <f t="shared" si="31"/>
        <v>0</v>
      </c>
      <c r="AQ75" s="118">
        <f t="shared" si="32"/>
        <v>0</v>
      </c>
      <c r="AR75" s="120">
        <f t="shared" si="33"/>
        <v>0</v>
      </c>
      <c r="AS75" s="125">
        <f t="shared" si="34"/>
        <v>0</v>
      </c>
      <c r="AT75" s="122">
        <f t="shared" si="35"/>
        <v>208.57541726438285</v>
      </c>
      <c r="AU75" s="34">
        <v>2</v>
      </c>
      <c r="AV75" s="29" t="s">
        <v>52</v>
      </c>
      <c r="AW75" s="1">
        <v>28</v>
      </c>
      <c r="AX75" s="1" t="s">
        <v>167</v>
      </c>
      <c r="AY75" s="1" t="s">
        <v>168</v>
      </c>
      <c r="AZ75" s="89">
        <v>43555</v>
      </c>
      <c r="BA75" s="90"/>
      <c r="BB75" s="1">
        <v>585.96</v>
      </c>
      <c r="BC75" s="1"/>
      <c r="BD75" s="1"/>
      <c r="BE75" s="1"/>
      <c r="BF75" s="1">
        <v>-581.27</v>
      </c>
      <c r="BG75" s="98">
        <f t="shared" si="36"/>
        <v>585.96</v>
      </c>
      <c r="BH75" s="30">
        <f t="shared" si="37"/>
        <v>0</v>
      </c>
      <c r="BI75" s="31">
        <f t="shared" si="38"/>
        <v>0</v>
      </c>
      <c r="BJ75" s="32">
        <f t="shared" si="39"/>
        <v>0</v>
      </c>
      <c r="BK75" s="33">
        <f t="shared" si="40"/>
        <v>0</v>
      </c>
      <c r="BL75" s="33">
        <f t="shared" si="41"/>
        <v>0</v>
      </c>
      <c r="BM75" s="33">
        <f t="shared" si="42"/>
        <v>0</v>
      </c>
      <c r="BN75" s="33">
        <f t="shared" si="43"/>
        <v>0</v>
      </c>
      <c r="BO75" s="56">
        <f t="shared" si="44"/>
        <v>0</v>
      </c>
      <c r="BP75" s="122">
        <f t="shared" si="45"/>
        <v>208.57541726438285</v>
      </c>
      <c r="BQ75" s="34">
        <v>2</v>
      </c>
      <c r="BR75" s="29" t="s">
        <v>52</v>
      </c>
      <c r="BS75" s="1">
        <v>28</v>
      </c>
      <c r="BT75" s="1" t="s">
        <v>167</v>
      </c>
      <c r="BU75" s="1" t="s">
        <v>168</v>
      </c>
      <c r="BV75" s="89">
        <v>43585</v>
      </c>
      <c r="BW75" s="90"/>
      <c r="BX75" s="104">
        <v>585.96</v>
      </c>
      <c r="BY75" s="104"/>
      <c r="BZ75" s="104"/>
      <c r="CA75" s="104"/>
      <c r="CB75" s="104">
        <v>-581.27</v>
      </c>
      <c r="CC75" s="137">
        <v>585.96</v>
      </c>
      <c r="CD75" s="138">
        <f t="shared" si="46"/>
        <v>0</v>
      </c>
      <c r="CE75" s="141">
        <f t="shared" si="47"/>
        <v>0</v>
      </c>
      <c r="CF75" s="142">
        <f t="shared" si="48"/>
        <v>0</v>
      </c>
      <c r="CG75" s="104">
        <f t="shared" si="49"/>
        <v>0</v>
      </c>
      <c r="CH75" s="104">
        <v>0</v>
      </c>
      <c r="CI75" s="104">
        <f t="shared" si="50"/>
        <v>0</v>
      </c>
      <c r="CJ75" s="104">
        <v>0</v>
      </c>
      <c r="CK75" s="143">
        <f t="shared" si="51"/>
        <v>0</v>
      </c>
      <c r="CL75" s="144">
        <f t="shared" si="52"/>
        <v>208.57541726438285</v>
      </c>
      <c r="CM75" s="139">
        <v>2</v>
      </c>
      <c r="CN75" s="1" t="s">
        <v>52</v>
      </c>
      <c r="CO75" s="1">
        <v>28</v>
      </c>
      <c r="CP75" s="1" t="s">
        <v>167</v>
      </c>
      <c r="CQ75" s="1" t="s">
        <v>168</v>
      </c>
      <c r="CR75" s="89">
        <v>43616</v>
      </c>
      <c r="CS75" s="153"/>
      <c r="CT75" s="104">
        <v>585.96</v>
      </c>
      <c r="CU75" s="104"/>
      <c r="CV75" s="104"/>
      <c r="CW75" s="104"/>
      <c r="CX75" s="104">
        <v>-581.27</v>
      </c>
      <c r="CY75" s="137">
        <v>585.96</v>
      </c>
      <c r="CZ75" s="104"/>
      <c r="DA75" s="138">
        <f t="shared" si="53"/>
        <v>0</v>
      </c>
      <c r="DB75" s="141">
        <f t="shared" si="54"/>
        <v>0</v>
      </c>
      <c r="DC75" s="142">
        <f t="shared" si="55"/>
        <v>0</v>
      </c>
      <c r="DD75" s="104">
        <f t="shared" si="56"/>
        <v>0</v>
      </c>
      <c r="DE75" s="104">
        <v>0</v>
      </c>
      <c r="DF75" s="104">
        <f t="shared" si="57"/>
        <v>0</v>
      </c>
      <c r="DG75" s="104">
        <v>0</v>
      </c>
      <c r="DH75" s="104">
        <f t="shared" si="58"/>
        <v>0</v>
      </c>
      <c r="DI75" s="143">
        <f t="shared" si="59"/>
        <v>0</v>
      </c>
      <c r="DJ75" s="144">
        <f t="shared" si="60"/>
        <v>208.57541726438285</v>
      </c>
      <c r="DK75" s="139">
        <v>2</v>
      </c>
      <c r="DL75" s="1" t="s">
        <v>52</v>
      </c>
      <c r="DM75" s="157">
        <v>28</v>
      </c>
      <c r="DN75" s="158" t="s">
        <v>167</v>
      </c>
      <c r="DO75" s="158" t="s">
        <v>168</v>
      </c>
      <c r="DP75" s="171"/>
      <c r="DQ75" s="159">
        <v>43646</v>
      </c>
      <c r="DR75" s="160">
        <v>585.96</v>
      </c>
      <c r="DS75" s="161"/>
      <c r="DT75" s="161"/>
      <c r="DU75" s="161"/>
      <c r="DV75" s="162">
        <f>0-581.27</f>
        <v>-581.27</v>
      </c>
      <c r="DW75" s="163">
        <f t="shared" si="10"/>
        <v>585.96</v>
      </c>
      <c r="DX75" s="138">
        <f t="shared" si="61"/>
        <v>0</v>
      </c>
      <c r="DY75" s="141">
        <f t="shared" si="62"/>
        <v>0</v>
      </c>
      <c r="DZ75" s="142">
        <f t="shared" si="63"/>
        <v>0</v>
      </c>
      <c r="EA75" s="104">
        <f t="shared" si="64"/>
        <v>0</v>
      </c>
      <c r="EB75" s="104">
        <v>0</v>
      </c>
      <c r="EC75" s="104">
        <f t="shared" si="65"/>
        <v>0</v>
      </c>
      <c r="ED75" s="104">
        <v>0</v>
      </c>
      <c r="EE75" s="143">
        <f t="shared" si="66"/>
        <v>0</v>
      </c>
      <c r="EF75" s="144">
        <f t="shared" si="67"/>
        <v>208.57541726438285</v>
      </c>
      <c r="EG75" s="139">
        <v>2</v>
      </c>
      <c r="EH75" s="1" t="s">
        <v>52</v>
      </c>
      <c r="EI75" s="1">
        <v>28</v>
      </c>
      <c r="EJ75" s="1" t="s">
        <v>167</v>
      </c>
      <c r="EK75" s="1" t="s">
        <v>168</v>
      </c>
      <c r="EL75" s="89">
        <v>43677</v>
      </c>
      <c r="EM75" s="90"/>
      <c r="EN75" s="104">
        <v>585.96</v>
      </c>
      <c r="EO75" s="104"/>
      <c r="EP75" s="104"/>
      <c r="EQ75" s="104"/>
      <c r="ER75" s="104">
        <v>-581.27</v>
      </c>
      <c r="ES75" s="137">
        <v>585.96</v>
      </c>
      <c r="ET75" s="138">
        <f t="shared" si="68"/>
        <v>0</v>
      </c>
      <c r="EU75" s="141">
        <f t="shared" si="69"/>
        <v>0</v>
      </c>
      <c r="EV75" s="96">
        <f t="shared" si="70"/>
        <v>0</v>
      </c>
      <c r="EW75" s="104">
        <f t="shared" si="71"/>
        <v>0</v>
      </c>
      <c r="EX75" s="104">
        <v>0</v>
      </c>
      <c r="EY75" s="104">
        <f t="shared" si="72"/>
        <v>0</v>
      </c>
      <c r="EZ75" s="104">
        <v>0</v>
      </c>
      <c r="FA75" s="143">
        <f t="shared" si="73"/>
        <v>0</v>
      </c>
      <c r="FB75" s="144">
        <f t="shared" si="74"/>
        <v>208.57541726438285</v>
      </c>
      <c r="FC75" s="139">
        <v>2</v>
      </c>
      <c r="FD75" s="1" t="s">
        <v>52</v>
      </c>
      <c r="FE75" s="157">
        <v>28</v>
      </c>
      <c r="FF75" s="158" t="s">
        <v>167</v>
      </c>
      <c r="FG75" s="158" t="s">
        <v>168</v>
      </c>
      <c r="FH75" s="159">
        <v>43708</v>
      </c>
      <c r="FI75" s="188"/>
      <c r="FJ75" s="160">
        <v>585.96</v>
      </c>
      <c r="FK75" s="186"/>
      <c r="FL75" s="186"/>
      <c r="FM75" s="186"/>
      <c r="FN75" s="186">
        <f>0-581.27</f>
        <v>-581.27</v>
      </c>
      <c r="FO75" s="187">
        <f t="shared" si="11"/>
        <v>585.96</v>
      </c>
      <c r="FP75" s="138">
        <f t="shared" si="75"/>
        <v>0</v>
      </c>
      <c r="FQ75" s="141">
        <f t="shared" si="76"/>
        <v>0</v>
      </c>
      <c r="FR75" s="96">
        <f t="shared" si="77"/>
        <v>0</v>
      </c>
      <c r="FS75" s="104">
        <f t="shared" si="78"/>
        <v>0</v>
      </c>
      <c r="FT75" s="104">
        <v>0</v>
      </c>
      <c r="FU75" s="104">
        <f t="shared" si="79"/>
        <v>0</v>
      </c>
      <c r="FV75" s="104">
        <v>0</v>
      </c>
      <c r="FW75" s="143">
        <f t="shared" si="80"/>
        <v>0</v>
      </c>
      <c r="FX75" s="144">
        <f t="shared" si="81"/>
        <v>208.57541726438285</v>
      </c>
      <c r="FY75" s="139">
        <v>2</v>
      </c>
      <c r="FZ75" s="1" t="s">
        <v>52</v>
      </c>
      <c r="GA75" s="1">
        <v>28</v>
      </c>
      <c r="GB75" s="1" t="s">
        <v>167</v>
      </c>
      <c r="GC75" s="1" t="s">
        <v>168</v>
      </c>
      <c r="GD75" s="89">
        <v>43735</v>
      </c>
      <c r="GE75" s="90"/>
      <c r="GF75" s="104">
        <v>585.96</v>
      </c>
      <c r="GG75" s="104"/>
      <c r="GH75" s="104"/>
      <c r="GI75" s="104"/>
      <c r="GJ75" s="104">
        <v>-581.27</v>
      </c>
      <c r="GK75" s="137">
        <v>585.96</v>
      </c>
      <c r="GL75" s="138">
        <f t="shared" si="82"/>
        <v>0</v>
      </c>
      <c r="GM75" s="141">
        <f t="shared" si="83"/>
        <v>0</v>
      </c>
      <c r="GN75" s="142">
        <f t="shared" si="84"/>
        <v>0</v>
      </c>
      <c r="GO75" s="104">
        <f t="shared" si="85"/>
        <v>0</v>
      </c>
      <c r="GP75" s="104">
        <f t="shared" si="86"/>
        <v>0</v>
      </c>
      <c r="GQ75" s="218">
        <f t="shared" si="87"/>
        <v>0</v>
      </c>
      <c r="GR75" s="218">
        <f t="shared" si="88"/>
        <v>0</v>
      </c>
      <c r="GS75" s="143">
        <f t="shared" si="89"/>
        <v>0</v>
      </c>
      <c r="GT75" s="103">
        <f t="shared" si="90"/>
        <v>0</v>
      </c>
      <c r="GU75" s="203">
        <f t="shared" si="91"/>
        <v>0</v>
      </c>
      <c r="GV75" s="144">
        <f t="shared" si="92"/>
        <v>208.57541726438285</v>
      </c>
      <c r="GW75" s="140">
        <v>2</v>
      </c>
      <c r="GX75" s="1" t="s">
        <v>52</v>
      </c>
      <c r="GY75" s="157">
        <v>28</v>
      </c>
      <c r="GZ75" s="158" t="s">
        <v>167</v>
      </c>
      <c r="HA75" s="158" t="s">
        <v>168</v>
      </c>
      <c r="HB75" s="159">
        <v>43771</v>
      </c>
      <c r="HC75" s="188"/>
      <c r="HD75" s="160">
        <v>585.96</v>
      </c>
      <c r="HE75" s="186"/>
      <c r="HF75" s="186"/>
      <c r="HG75" s="186"/>
      <c r="HH75" s="227">
        <f>0-581.27</f>
        <v>-581.27</v>
      </c>
      <c r="HI75" s="229">
        <f t="shared" si="12"/>
        <v>585.96</v>
      </c>
      <c r="HJ75" s="138">
        <f t="shared" si="93"/>
        <v>0</v>
      </c>
      <c r="HK75" s="141">
        <f t="shared" si="94"/>
        <v>0</v>
      </c>
      <c r="HL75" s="96">
        <f t="shared" si="95"/>
        <v>0</v>
      </c>
      <c r="HM75" s="104">
        <f t="shared" si="96"/>
        <v>0</v>
      </c>
      <c r="HN75" s="104">
        <f t="shared" si="97"/>
        <v>0</v>
      </c>
      <c r="HO75" s="218">
        <f t="shared" si="98"/>
        <v>0</v>
      </c>
      <c r="HP75" s="218">
        <f t="shared" si="99"/>
        <v>0</v>
      </c>
      <c r="HQ75" s="143">
        <f t="shared" si="100"/>
        <v>0</v>
      </c>
      <c r="HR75" s="104">
        <f t="shared" si="101"/>
        <v>0</v>
      </c>
      <c r="HS75" s="203">
        <f t="shared" si="102"/>
        <v>0</v>
      </c>
      <c r="HT75" s="234">
        <f t="shared" si="103"/>
        <v>208.57541726438285</v>
      </c>
      <c r="HU75" s="139">
        <v>2</v>
      </c>
      <c r="HV75" s="1" t="s">
        <v>52</v>
      </c>
      <c r="HW75" s="1">
        <v>28</v>
      </c>
      <c r="HX75" s="1" t="s">
        <v>167</v>
      </c>
      <c r="HY75" s="1" t="s">
        <v>168</v>
      </c>
      <c r="HZ75" s="89">
        <v>43795</v>
      </c>
      <c r="IA75" s="90"/>
      <c r="IB75" s="104">
        <v>585.96</v>
      </c>
      <c r="IC75" s="186"/>
      <c r="ID75" s="186"/>
      <c r="IE75" s="186"/>
      <c r="IF75" s="186">
        <f>0-581.27</f>
        <v>-581.27</v>
      </c>
      <c r="IG75" s="229">
        <f t="shared" si="13"/>
        <v>585.96</v>
      </c>
      <c r="IH75" s="138">
        <f t="shared" si="104"/>
        <v>0</v>
      </c>
      <c r="II75" s="141">
        <f t="shared" si="105"/>
        <v>0</v>
      </c>
      <c r="IJ75" s="142">
        <f t="shared" si="106"/>
        <v>0</v>
      </c>
      <c r="IK75" s="104">
        <f t="shared" si="107"/>
        <v>0</v>
      </c>
      <c r="IL75" s="104">
        <f t="shared" si="108"/>
        <v>0</v>
      </c>
      <c r="IM75" s="218">
        <f t="shared" si="109"/>
        <v>0</v>
      </c>
      <c r="IN75" s="218">
        <f t="shared" si="110"/>
        <v>0</v>
      </c>
      <c r="IO75" s="143">
        <f t="shared" si="111"/>
        <v>0</v>
      </c>
      <c r="IP75" s="104">
        <f t="shared" si="112"/>
        <v>0</v>
      </c>
      <c r="IQ75" s="203">
        <f t="shared" si="113"/>
        <v>0</v>
      </c>
      <c r="IR75" s="144">
        <f t="shared" si="114"/>
        <v>208.57541726438285</v>
      </c>
      <c r="IS75" s="139">
        <v>2</v>
      </c>
      <c r="IT75" s="1" t="s">
        <v>52</v>
      </c>
      <c r="IU75" s="1">
        <v>28</v>
      </c>
      <c r="IV75" s="1" t="s">
        <v>167</v>
      </c>
      <c r="IW75" s="1" t="s">
        <v>168</v>
      </c>
      <c r="IX75" s="89">
        <v>43830</v>
      </c>
      <c r="IY75" s="153"/>
      <c r="IZ75" s="104">
        <v>585.96</v>
      </c>
      <c r="JA75" s="104"/>
      <c r="JB75" s="104"/>
      <c r="JC75" s="104"/>
      <c r="JD75" s="104">
        <v>-581.27</v>
      </c>
      <c r="JE75" s="137">
        <v>585.96</v>
      </c>
      <c r="JF75" s="138">
        <f t="shared" si="115"/>
        <v>0</v>
      </c>
      <c r="JG75" s="141">
        <f t="shared" si="116"/>
        <v>0</v>
      </c>
      <c r="JH75" s="96">
        <f t="shared" si="117"/>
        <v>0</v>
      </c>
      <c r="JI75" s="104">
        <f t="shared" si="118"/>
        <v>0</v>
      </c>
      <c r="JJ75" s="104">
        <f t="shared" si="119"/>
        <v>0</v>
      </c>
      <c r="JK75" s="218">
        <f t="shared" si="120"/>
        <v>0</v>
      </c>
      <c r="JL75" s="251">
        <f t="shared" si="121"/>
        <v>0</v>
      </c>
      <c r="JM75" s="259">
        <f t="shared" si="122"/>
        <v>0</v>
      </c>
      <c r="JN75" s="218"/>
      <c r="JO75" s="260"/>
      <c r="JP75" s="255">
        <f t="shared" si="123"/>
        <v>0</v>
      </c>
      <c r="JQ75" s="203">
        <f t="shared" si="14"/>
        <v>0</v>
      </c>
      <c r="JR75" s="144">
        <f t="shared" si="15"/>
        <v>208.57541726438285</v>
      </c>
      <c r="JS75" s="139">
        <v>2</v>
      </c>
      <c r="JT75" s="1" t="s">
        <v>52</v>
      </c>
    </row>
    <row r="76" spans="1:280" ht="20.100000000000001" customHeight="1" x14ac:dyDescent="0.25">
      <c r="A76" s="29">
        <v>29</v>
      </c>
      <c r="B76" s="29" t="s">
        <v>81</v>
      </c>
      <c r="C76" s="50">
        <v>16.79</v>
      </c>
      <c r="D76" s="43">
        <v>-2.5346448883302912</v>
      </c>
      <c r="E76" s="29" t="s">
        <v>32</v>
      </c>
      <c r="F76" s="51">
        <v>43496</v>
      </c>
      <c r="G76" s="49"/>
      <c r="H76" s="33"/>
      <c r="I76" s="33"/>
      <c r="J76" s="33"/>
      <c r="K76" s="33"/>
      <c r="L76" s="37">
        <v>16.79</v>
      </c>
      <c r="M76" s="30">
        <f t="shared" si="8"/>
        <v>0</v>
      </c>
      <c r="N76" s="31">
        <f t="shared" si="16"/>
        <v>0</v>
      </c>
      <c r="O76" s="32">
        <f t="shared" si="17"/>
        <v>0</v>
      </c>
      <c r="P76" s="33">
        <f t="shared" si="18"/>
        <v>0</v>
      </c>
      <c r="Q76" s="33">
        <f t="shared" si="19"/>
        <v>0</v>
      </c>
      <c r="R76" s="33">
        <f t="shared" si="20"/>
        <v>0</v>
      </c>
      <c r="S76" s="33">
        <f t="shared" si="21"/>
        <v>0</v>
      </c>
      <c r="T76" s="56">
        <f t="shared" si="22"/>
        <v>0</v>
      </c>
      <c r="U76" s="59">
        <f t="shared" si="9"/>
        <v>-2.5346448883302912</v>
      </c>
      <c r="V76" s="34">
        <v>1</v>
      </c>
      <c r="W76" s="29" t="s">
        <v>52</v>
      </c>
      <c r="X76" s="1">
        <v>29</v>
      </c>
      <c r="Y76" s="1" t="s">
        <v>81</v>
      </c>
      <c r="Z76" s="1" t="s">
        <v>32</v>
      </c>
      <c r="AA76" s="89">
        <v>43521</v>
      </c>
      <c r="AB76" s="90"/>
      <c r="AC76" s="1">
        <v>16.79</v>
      </c>
      <c r="AD76" s="1"/>
      <c r="AE76" s="1"/>
      <c r="AF76" s="1"/>
      <c r="AG76" s="1"/>
      <c r="AH76" s="98">
        <f t="shared" si="23"/>
        <v>16.79</v>
      </c>
      <c r="AI76" s="30">
        <f t="shared" si="24"/>
        <v>0</v>
      </c>
      <c r="AJ76" s="31">
        <f t="shared" si="25"/>
        <v>0</v>
      </c>
      <c r="AK76" s="32">
        <f t="shared" si="26"/>
        <v>0</v>
      </c>
      <c r="AL76" s="33">
        <f t="shared" si="27"/>
        <v>0</v>
      </c>
      <c r="AM76" s="33">
        <f t="shared" si="28"/>
        <v>0</v>
      </c>
      <c r="AN76" s="33">
        <f t="shared" si="29"/>
        <v>0</v>
      </c>
      <c r="AO76" s="33">
        <f t="shared" si="30"/>
        <v>0</v>
      </c>
      <c r="AP76" s="56">
        <f t="shared" si="31"/>
        <v>0</v>
      </c>
      <c r="AQ76" s="118">
        <f t="shared" si="32"/>
        <v>0</v>
      </c>
      <c r="AR76" s="120">
        <f t="shared" si="33"/>
        <v>0</v>
      </c>
      <c r="AS76" s="125">
        <f t="shared" si="34"/>
        <v>0</v>
      </c>
      <c r="AT76" s="122">
        <f t="shared" si="35"/>
        <v>-2.5346448883302912</v>
      </c>
      <c r="AU76" s="34">
        <v>1</v>
      </c>
      <c r="AV76" s="29" t="s">
        <v>52</v>
      </c>
      <c r="AW76" s="1">
        <v>29</v>
      </c>
      <c r="AX76" s="1" t="s">
        <v>81</v>
      </c>
      <c r="AY76" s="1" t="s">
        <v>32</v>
      </c>
      <c r="AZ76" s="89">
        <v>43555</v>
      </c>
      <c r="BA76" s="90"/>
      <c r="BB76" s="1">
        <v>16.79</v>
      </c>
      <c r="BC76" s="1"/>
      <c r="BD76" s="1"/>
      <c r="BE76" s="1"/>
      <c r="BF76" s="1"/>
      <c r="BG76" s="98">
        <f t="shared" si="36"/>
        <v>16.79</v>
      </c>
      <c r="BH76" s="30">
        <f t="shared" si="37"/>
        <v>0</v>
      </c>
      <c r="BI76" s="31">
        <f t="shared" si="38"/>
        <v>0</v>
      </c>
      <c r="BJ76" s="32">
        <f t="shared" si="39"/>
        <v>0</v>
      </c>
      <c r="BK76" s="33">
        <f t="shared" si="40"/>
        <v>0</v>
      </c>
      <c r="BL76" s="33">
        <f t="shared" si="41"/>
        <v>0</v>
      </c>
      <c r="BM76" s="33">
        <f t="shared" si="42"/>
        <v>0</v>
      </c>
      <c r="BN76" s="33">
        <f t="shared" si="43"/>
        <v>0</v>
      </c>
      <c r="BO76" s="56">
        <f t="shared" si="44"/>
        <v>0</v>
      </c>
      <c r="BP76" s="122">
        <f t="shared" si="45"/>
        <v>-2.5346448883302912</v>
      </c>
      <c r="BQ76" s="34">
        <v>1</v>
      </c>
      <c r="BR76" s="29" t="s">
        <v>52</v>
      </c>
      <c r="BS76" s="1">
        <v>29</v>
      </c>
      <c r="BT76" s="1" t="s">
        <v>81</v>
      </c>
      <c r="BU76" s="1" t="s">
        <v>32</v>
      </c>
      <c r="BV76" s="89">
        <v>43585</v>
      </c>
      <c r="BW76" s="90"/>
      <c r="BX76" s="104">
        <v>16.79</v>
      </c>
      <c r="BY76" s="104"/>
      <c r="BZ76" s="104"/>
      <c r="CA76" s="104"/>
      <c r="CB76" s="104"/>
      <c r="CC76" s="137">
        <v>16.79</v>
      </c>
      <c r="CD76" s="138">
        <f t="shared" si="46"/>
        <v>0</v>
      </c>
      <c r="CE76" s="141">
        <f t="shared" si="47"/>
        <v>0</v>
      </c>
      <c r="CF76" s="142">
        <f t="shared" si="48"/>
        <v>0</v>
      </c>
      <c r="CG76" s="104">
        <f t="shared" si="49"/>
        <v>0</v>
      </c>
      <c r="CH76" s="104">
        <v>0</v>
      </c>
      <c r="CI76" s="104">
        <f t="shared" si="50"/>
        <v>0</v>
      </c>
      <c r="CJ76" s="104">
        <v>0</v>
      </c>
      <c r="CK76" s="143">
        <f t="shared" si="51"/>
        <v>0</v>
      </c>
      <c r="CL76" s="144">
        <f t="shared" si="52"/>
        <v>-2.5346448883302912</v>
      </c>
      <c r="CM76" s="139">
        <v>1</v>
      </c>
      <c r="CN76" s="1" t="s">
        <v>52</v>
      </c>
      <c r="CO76" s="1">
        <v>29</v>
      </c>
      <c r="CP76" s="1" t="s">
        <v>81</v>
      </c>
      <c r="CQ76" s="1" t="s">
        <v>32</v>
      </c>
      <c r="CR76" s="89">
        <v>43616</v>
      </c>
      <c r="CS76" s="153"/>
      <c r="CT76" s="104">
        <v>16.79</v>
      </c>
      <c r="CU76" s="104"/>
      <c r="CV76" s="104"/>
      <c r="CW76" s="104"/>
      <c r="CX76" s="104"/>
      <c r="CY76" s="137">
        <v>16.79</v>
      </c>
      <c r="CZ76" s="104"/>
      <c r="DA76" s="138">
        <f t="shared" si="53"/>
        <v>0</v>
      </c>
      <c r="DB76" s="141">
        <f t="shared" si="54"/>
        <v>0</v>
      </c>
      <c r="DC76" s="142">
        <f t="shared" si="55"/>
        <v>0</v>
      </c>
      <c r="DD76" s="104">
        <f t="shared" si="56"/>
        <v>0</v>
      </c>
      <c r="DE76" s="104">
        <v>0</v>
      </c>
      <c r="DF76" s="104">
        <f t="shared" si="57"/>
        <v>0</v>
      </c>
      <c r="DG76" s="104">
        <v>0</v>
      </c>
      <c r="DH76" s="104">
        <f t="shared" si="58"/>
        <v>0</v>
      </c>
      <c r="DI76" s="143">
        <f t="shared" si="59"/>
        <v>0</v>
      </c>
      <c r="DJ76" s="144">
        <f t="shared" si="60"/>
        <v>-2.5346448883302912</v>
      </c>
      <c r="DK76" s="139">
        <v>1</v>
      </c>
      <c r="DL76" s="1" t="s">
        <v>52</v>
      </c>
      <c r="DM76" s="157">
        <v>29</v>
      </c>
      <c r="DN76" s="158" t="s">
        <v>81</v>
      </c>
      <c r="DO76" s="158" t="s">
        <v>32</v>
      </c>
      <c r="DP76" s="171"/>
      <c r="DQ76" s="159">
        <v>43646</v>
      </c>
      <c r="DR76" s="160">
        <v>16.79</v>
      </c>
      <c r="DS76" s="161"/>
      <c r="DT76" s="161"/>
      <c r="DU76" s="161"/>
      <c r="DV76" s="162"/>
      <c r="DW76" s="163">
        <f t="shared" si="10"/>
        <v>16.79</v>
      </c>
      <c r="DX76" s="138">
        <f t="shared" si="61"/>
        <v>0</v>
      </c>
      <c r="DY76" s="141">
        <f t="shared" si="62"/>
        <v>0</v>
      </c>
      <c r="DZ76" s="142">
        <f t="shared" si="63"/>
        <v>0</v>
      </c>
      <c r="EA76" s="104">
        <f t="shared" si="64"/>
        <v>0</v>
      </c>
      <c r="EB76" s="104">
        <v>0</v>
      </c>
      <c r="EC76" s="104">
        <f t="shared" si="65"/>
        <v>0</v>
      </c>
      <c r="ED76" s="104">
        <v>0</v>
      </c>
      <c r="EE76" s="143">
        <f t="shared" si="66"/>
        <v>0</v>
      </c>
      <c r="EF76" s="144">
        <f t="shared" si="67"/>
        <v>-2.5346448883302912</v>
      </c>
      <c r="EG76" s="139">
        <v>1</v>
      </c>
      <c r="EH76" s="1" t="s">
        <v>52</v>
      </c>
      <c r="EI76" s="1">
        <v>29</v>
      </c>
      <c r="EJ76" s="1" t="s">
        <v>81</v>
      </c>
      <c r="EK76" s="1" t="s">
        <v>32</v>
      </c>
      <c r="EL76" s="89">
        <v>43677</v>
      </c>
      <c r="EM76" s="90"/>
      <c r="EN76" s="104">
        <v>16.79</v>
      </c>
      <c r="EO76" s="104"/>
      <c r="EP76" s="104"/>
      <c r="EQ76" s="104"/>
      <c r="ER76" s="104"/>
      <c r="ES76" s="137">
        <v>16.79</v>
      </c>
      <c r="ET76" s="138">
        <f t="shared" si="68"/>
        <v>0</v>
      </c>
      <c r="EU76" s="141">
        <f t="shared" si="69"/>
        <v>0</v>
      </c>
      <c r="EV76" s="96">
        <f t="shared" si="70"/>
        <v>0</v>
      </c>
      <c r="EW76" s="104">
        <f t="shared" si="71"/>
        <v>0</v>
      </c>
      <c r="EX76" s="104">
        <v>0</v>
      </c>
      <c r="EY76" s="104">
        <f t="shared" si="72"/>
        <v>0</v>
      </c>
      <c r="EZ76" s="104">
        <v>0</v>
      </c>
      <c r="FA76" s="143">
        <f t="shared" si="73"/>
        <v>0</v>
      </c>
      <c r="FB76" s="144">
        <f t="shared" si="74"/>
        <v>-2.5346448883302912</v>
      </c>
      <c r="FC76" s="139">
        <v>1</v>
      </c>
      <c r="FD76" s="1" t="s">
        <v>52</v>
      </c>
      <c r="FE76" s="157">
        <v>29</v>
      </c>
      <c r="FF76" s="158" t="s">
        <v>81</v>
      </c>
      <c r="FG76" s="158" t="s">
        <v>32</v>
      </c>
      <c r="FH76" s="159">
        <v>43708</v>
      </c>
      <c r="FI76" s="188"/>
      <c r="FJ76" s="160">
        <v>16.79</v>
      </c>
      <c r="FK76" s="186"/>
      <c r="FL76" s="186"/>
      <c r="FM76" s="186"/>
      <c r="FN76" s="186"/>
      <c r="FO76" s="187">
        <f t="shared" si="11"/>
        <v>16.79</v>
      </c>
      <c r="FP76" s="138">
        <f t="shared" si="75"/>
        <v>0</v>
      </c>
      <c r="FQ76" s="141">
        <f t="shared" si="76"/>
        <v>0</v>
      </c>
      <c r="FR76" s="96">
        <f t="shared" si="77"/>
        <v>0</v>
      </c>
      <c r="FS76" s="104">
        <f t="shared" si="78"/>
        <v>0</v>
      </c>
      <c r="FT76" s="104">
        <v>0</v>
      </c>
      <c r="FU76" s="104">
        <f t="shared" si="79"/>
        <v>0</v>
      </c>
      <c r="FV76" s="104">
        <v>0</v>
      </c>
      <c r="FW76" s="143">
        <f t="shared" si="80"/>
        <v>0</v>
      </c>
      <c r="FX76" s="144">
        <f t="shared" si="81"/>
        <v>-2.5346448883302912</v>
      </c>
      <c r="FY76" s="139">
        <v>1</v>
      </c>
      <c r="FZ76" s="1" t="s">
        <v>52</v>
      </c>
      <c r="GA76" s="1">
        <v>29</v>
      </c>
      <c r="GB76" s="1" t="s">
        <v>81</v>
      </c>
      <c r="GC76" s="1" t="s">
        <v>32</v>
      </c>
      <c r="GD76" s="89">
        <v>43735</v>
      </c>
      <c r="GE76" s="90"/>
      <c r="GF76" s="104">
        <v>16.79</v>
      </c>
      <c r="GG76" s="104"/>
      <c r="GH76" s="104"/>
      <c r="GI76" s="104"/>
      <c r="GJ76" s="104"/>
      <c r="GK76" s="137">
        <v>16.79</v>
      </c>
      <c r="GL76" s="138">
        <f t="shared" si="82"/>
        <v>0</v>
      </c>
      <c r="GM76" s="141">
        <f t="shared" si="83"/>
        <v>0</v>
      </c>
      <c r="GN76" s="142">
        <f t="shared" si="84"/>
        <v>0</v>
      </c>
      <c r="GO76" s="104">
        <f t="shared" si="85"/>
        <v>0</v>
      </c>
      <c r="GP76" s="104">
        <f t="shared" si="86"/>
        <v>0</v>
      </c>
      <c r="GQ76" s="218">
        <f t="shared" si="87"/>
        <v>0</v>
      </c>
      <c r="GR76" s="218">
        <f t="shared" si="88"/>
        <v>0</v>
      </c>
      <c r="GS76" s="143">
        <f t="shared" si="89"/>
        <v>0</v>
      </c>
      <c r="GT76" s="103">
        <f t="shared" si="90"/>
        <v>0</v>
      </c>
      <c r="GU76" s="203">
        <f t="shared" si="91"/>
        <v>0</v>
      </c>
      <c r="GV76" s="144">
        <f t="shared" si="92"/>
        <v>-2.5346448883302912</v>
      </c>
      <c r="GW76" s="140">
        <v>1</v>
      </c>
      <c r="GX76" s="1" t="s">
        <v>52</v>
      </c>
      <c r="GY76" s="157">
        <v>29</v>
      </c>
      <c r="GZ76" s="158" t="s">
        <v>81</v>
      </c>
      <c r="HA76" s="158" t="s">
        <v>32</v>
      </c>
      <c r="HB76" s="159">
        <v>43771</v>
      </c>
      <c r="HC76" s="188"/>
      <c r="HD76" s="160">
        <v>16.79</v>
      </c>
      <c r="HE76" s="186"/>
      <c r="HF76" s="186"/>
      <c r="HG76" s="186"/>
      <c r="HH76" s="227"/>
      <c r="HI76" s="229">
        <f t="shared" si="12"/>
        <v>16.79</v>
      </c>
      <c r="HJ76" s="138">
        <f t="shared" si="93"/>
        <v>0</v>
      </c>
      <c r="HK76" s="141">
        <f t="shared" si="94"/>
        <v>0</v>
      </c>
      <c r="HL76" s="96">
        <f t="shared" si="95"/>
        <v>0</v>
      </c>
      <c r="HM76" s="104">
        <f t="shared" si="96"/>
        <v>0</v>
      </c>
      <c r="HN76" s="104">
        <f t="shared" si="97"/>
        <v>0</v>
      </c>
      <c r="HO76" s="218">
        <f t="shared" si="98"/>
        <v>0</v>
      </c>
      <c r="HP76" s="218">
        <f t="shared" si="99"/>
        <v>0</v>
      </c>
      <c r="HQ76" s="143">
        <f t="shared" si="100"/>
        <v>0</v>
      </c>
      <c r="HR76" s="104">
        <f t="shared" si="101"/>
        <v>0</v>
      </c>
      <c r="HS76" s="203">
        <f t="shared" si="102"/>
        <v>0</v>
      </c>
      <c r="HT76" s="234">
        <f t="shared" si="103"/>
        <v>-2.5346448883302912</v>
      </c>
      <c r="HU76" s="139">
        <v>1</v>
      </c>
      <c r="HV76" s="1" t="s">
        <v>52</v>
      </c>
      <c r="HW76" s="1">
        <v>29</v>
      </c>
      <c r="HX76" s="1" t="s">
        <v>81</v>
      </c>
      <c r="HY76" s="1" t="s">
        <v>32</v>
      </c>
      <c r="HZ76" s="89">
        <v>43798</v>
      </c>
      <c r="IA76" s="90"/>
      <c r="IB76" s="104">
        <v>16.79</v>
      </c>
      <c r="IC76" s="186"/>
      <c r="ID76" s="186"/>
      <c r="IE76" s="186"/>
      <c r="IF76" s="186"/>
      <c r="IG76" s="229">
        <f t="shared" si="13"/>
        <v>16.79</v>
      </c>
      <c r="IH76" s="138">
        <f t="shared" si="104"/>
        <v>0</v>
      </c>
      <c r="II76" s="141">
        <f t="shared" si="105"/>
        <v>0</v>
      </c>
      <c r="IJ76" s="142">
        <f t="shared" si="106"/>
        <v>0</v>
      </c>
      <c r="IK76" s="104">
        <f t="shared" si="107"/>
        <v>0</v>
      </c>
      <c r="IL76" s="104">
        <f t="shared" si="108"/>
        <v>0</v>
      </c>
      <c r="IM76" s="218">
        <f t="shared" si="109"/>
        <v>0</v>
      </c>
      <c r="IN76" s="218">
        <f t="shared" si="110"/>
        <v>0</v>
      </c>
      <c r="IO76" s="143">
        <f t="shared" si="111"/>
        <v>0</v>
      </c>
      <c r="IP76" s="104">
        <f t="shared" si="112"/>
        <v>0</v>
      </c>
      <c r="IQ76" s="203">
        <f t="shared" si="113"/>
        <v>0</v>
      </c>
      <c r="IR76" s="144">
        <f t="shared" si="114"/>
        <v>-2.5346448883302912</v>
      </c>
      <c r="IS76" s="139">
        <v>1</v>
      </c>
      <c r="IT76" s="1" t="s">
        <v>52</v>
      </c>
      <c r="IU76" s="1">
        <v>29</v>
      </c>
      <c r="IV76" s="1" t="s">
        <v>81</v>
      </c>
      <c r="IW76" s="1" t="s">
        <v>32</v>
      </c>
      <c r="IX76" s="89">
        <v>43830</v>
      </c>
      <c r="IY76" s="153"/>
      <c r="IZ76" s="104">
        <v>16.79</v>
      </c>
      <c r="JA76" s="104"/>
      <c r="JB76" s="104"/>
      <c r="JC76" s="104"/>
      <c r="JD76" s="104"/>
      <c r="JE76" s="137">
        <v>16.79</v>
      </c>
      <c r="JF76" s="138">
        <f t="shared" si="115"/>
        <v>0</v>
      </c>
      <c r="JG76" s="141">
        <f t="shared" si="116"/>
        <v>0</v>
      </c>
      <c r="JH76" s="96">
        <f t="shared" si="117"/>
        <v>0</v>
      </c>
      <c r="JI76" s="104">
        <f t="shared" si="118"/>
        <v>0</v>
      </c>
      <c r="JJ76" s="104">
        <f t="shared" si="119"/>
        <v>0</v>
      </c>
      <c r="JK76" s="218">
        <f t="shared" si="120"/>
        <v>0</v>
      </c>
      <c r="JL76" s="251">
        <f t="shared" si="121"/>
        <v>0</v>
      </c>
      <c r="JM76" s="259">
        <f t="shared" si="122"/>
        <v>0</v>
      </c>
      <c r="JN76" s="218"/>
      <c r="JO76" s="260"/>
      <c r="JP76" s="255">
        <f t="shared" si="123"/>
        <v>0</v>
      </c>
      <c r="JQ76" s="203">
        <f t="shared" si="14"/>
        <v>0</v>
      </c>
      <c r="JR76" s="144">
        <f t="shared" si="15"/>
        <v>-2.5346448883302912</v>
      </c>
      <c r="JS76" s="139">
        <v>1</v>
      </c>
      <c r="JT76" s="1" t="s">
        <v>52</v>
      </c>
    </row>
    <row r="77" spans="1:280" ht="20.100000000000001" customHeight="1" x14ac:dyDescent="0.25">
      <c r="A77" s="29">
        <v>30</v>
      </c>
      <c r="B77" s="29" t="s">
        <v>82</v>
      </c>
      <c r="C77" s="50">
        <v>879.44</v>
      </c>
      <c r="D77" s="43">
        <v>825.87992369550705</v>
      </c>
      <c r="E77" s="29" t="s">
        <v>50</v>
      </c>
      <c r="F77" s="51">
        <v>43496</v>
      </c>
      <c r="G77" s="49">
        <v>1000</v>
      </c>
      <c r="H77" s="33"/>
      <c r="I77" s="33"/>
      <c r="J77" s="33"/>
      <c r="K77" s="33"/>
      <c r="L77" s="37">
        <v>879.74</v>
      </c>
      <c r="M77" s="30">
        <f t="shared" si="8"/>
        <v>0.29999999999995453</v>
      </c>
      <c r="N77" s="31">
        <f t="shared" si="16"/>
        <v>3.250522329136462E-2</v>
      </c>
      <c r="O77" s="32">
        <f t="shared" si="17"/>
        <v>0.33250522329131915</v>
      </c>
      <c r="P77" s="33">
        <f t="shared" si="18"/>
        <v>0.33250522329131915</v>
      </c>
      <c r="Q77" s="33">
        <f t="shared" si="19"/>
        <v>0</v>
      </c>
      <c r="R77" s="33">
        <f t="shared" si="20"/>
        <v>0.5785590885268953</v>
      </c>
      <c r="S77" s="33">
        <f t="shared" si="21"/>
        <v>0</v>
      </c>
      <c r="T77" s="56">
        <f t="shared" si="22"/>
        <v>0.5785590885268953</v>
      </c>
      <c r="U77" s="59">
        <f t="shared" si="9"/>
        <v>-173.54151721596605</v>
      </c>
      <c r="V77" s="34">
        <v>1</v>
      </c>
      <c r="W77" s="29" t="s">
        <v>52</v>
      </c>
      <c r="X77" s="1">
        <v>30</v>
      </c>
      <c r="Y77" s="1" t="s">
        <v>82</v>
      </c>
      <c r="Z77" s="1" t="s">
        <v>50</v>
      </c>
      <c r="AA77" s="89">
        <v>43521</v>
      </c>
      <c r="AB77" s="90"/>
      <c r="AC77" s="1">
        <v>879.82</v>
      </c>
      <c r="AD77" s="1"/>
      <c r="AE77" s="1"/>
      <c r="AF77" s="1"/>
      <c r="AG77" s="1"/>
      <c r="AH77" s="98">
        <f t="shared" si="23"/>
        <v>879.82</v>
      </c>
      <c r="AI77" s="30">
        <f t="shared" si="24"/>
        <v>8.0000000000040927E-2</v>
      </c>
      <c r="AJ77" s="31">
        <f t="shared" si="25"/>
        <v>2.6656378840349514E-2</v>
      </c>
      <c r="AK77" s="32">
        <f t="shared" si="26"/>
        <v>0.10665637884039045</v>
      </c>
      <c r="AL77" s="33">
        <f t="shared" si="27"/>
        <v>0.10665637884039045</v>
      </c>
      <c r="AM77" s="33">
        <f t="shared" si="28"/>
        <v>0</v>
      </c>
      <c r="AN77" s="33">
        <f t="shared" si="29"/>
        <v>0.18771522675908719</v>
      </c>
      <c r="AO77" s="33">
        <f t="shared" si="30"/>
        <v>0</v>
      </c>
      <c r="AP77" s="56">
        <f t="shared" si="31"/>
        <v>0.18771522675908719</v>
      </c>
      <c r="AQ77" s="118">
        <f t="shared" si="32"/>
        <v>6.6501044658263675E-3</v>
      </c>
      <c r="AR77" s="120">
        <f t="shared" si="33"/>
        <v>0</v>
      </c>
      <c r="AS77" s="125">
        <f t="shared" si="34"/>
        <v>0.19436533122491356</v>
      </c>
      <c r="AT77" s="122">
        <f t="shared" si="35"/>
        <v>-173.34715188474115</v>
      </c>
      <c r="AU77" s="34">
        <v>1</v>
      </c>
      <c r="AV77" s="29" t="s">
        <v>52</v>
      </c>
      <c r="AW77" s="1">
        <v>30</v>
      </c>
      <c r="AX77" s="1" t="s">
        <v>82</v>
      </c>
      <c r="AY77" s="1" t="s">
        <v>50</v>
      </c>
      <c r="AZ77" s="89">
        <v>43555</v>
      </c>
      <c r="BA77" s="90"/>
      <c r="BB77" s="1">
        <v>880.54</v>
      </c>
      <c r="BC77" s="1"/>
      <c r="BD77" s="1"/>
      <c r="BE77" s="1"/>
      <c r="BF77" s="1"/>
      <c r="BG77" s="98">
        <f t="shared" si="36"/>
        <v>880.54</v>
      </c>
      <c r="BH77" s="30">
        <f t="shared" si="37"/>
        <v>0.7199999999999136</v>
      </c>
      <c r="BI77" s="31">
        <f t="shared" si="38"/>
        <v>-0.32431270146617647</v>
      </c>
      <c r="BJ77" s="32">
        <f t="shared" si="39"/>
        <v>0.39568729853373713</v>
      </c>
      <c r="BK77" s="33">
        <f t="shared" si="40"/>
        <v>0.39568729853373713</v>
      </c>
      <c r="BL77" s="33">
        <f t="shared" si="41"/>
        <v>0</v>
      </c>
      <c r="BM77" s="33">
        <f t="shared" si="42"/>
        <v>0.69640964541937733</v>
      </c>
      <c r="BN77" s="33">
        <f t="shared" si="43"/>
        <v>0</v>
      </c>
      <c r="BO77" s="56">
        <f t="shared" si="44"/>
        <v>0.69640964541937733</v>
      </c>
      <c r="BP77" s="122">
        <f t="shared" si="45"/>
        <v>-172.65074223932177</v>
      </c>
      <c r="BQ77" s="34">
        <v>1</v>
      </c>
      <c r="BR77" s="29" t="s">
        <v>52</v>
      </c>
      <c r="BS77" s="1">
        <v>30</v>
      </c>
      <c r="BT77" s="1" t="s">
        <v>82</v>
      </c>
      <c r="BU77" s="1" t="s">
        <v>50</v>
      </c>
      <c r="BV77" s="89">
        <v>43585</v>
      </c>
      <c r="BW77" s="90"/>
      <c r="BX77" s="104">
        <v>884.43000000000006</v>
      </c>
      <c r="BY77" s="104"/>
      <c r="BZ77" s="104"/>
      <c r="CA77" s="104"/>
      <c r="CB77" s="104"/>
      <c r="CC77" s="137">
        <v>884.43000000000006</v>
      </c>
      <c r="CD77" s="138">
        <f t="shared" si="46"/>
        <v>3.8900000000001</v>
      </c>
      <c r="CE77" s="141">
        <f t="shared" si="47"/>
        <v>0.46680139167146084</v>
      </c>
      <c r="CF77" s="142">
        <f t="shared" si="48"/>
        <v>4.3568013916715609</v>
      </c>
      <c r="CG77" s="104">
        <f t="shared" si="49"/>
        <v>4.3568013916715609</v>
      </c>
      <c r="CH77" s="104">
        <v>0</v>
      </c>
      <c r="CI77" s="104">
        <f t="shared" si="50"/>
        <v>7.7551064771753788</v>
      </c>
      <c r="CJ77" s="104">
        <v>0</v>
      </c>
      <c r="CK77" s="143">
        <f t="shared" si="51"/>
        <v>7.7551064771753788</v>
      </c>
      <c r="CL77" s="144">
        <f t="shared" si="52"/>
        <v>-164.89563576214638</v>
      </c>
      <c r="CM77" s="139">
        <v>1</v>
      </c>
      <c r="CN77" s="1" t="s">
        <v>52</v>
      </c>
      <c r="CO77" s="1">
        <v>30</v>
      </c>
      <c r="CP77" s="1" t="s">
        <v>82</v>
      </c>
      <c r="CQ77" s="1" t="s">
        <v>50</v>
      </c>
      <c r="CR77" s="89">
        <v>43616</v>
      </c>
      <c r="CS77" s="153">
        <v>1000</v>
      </c>
      <c r="CT77" s="104">
        <v>965.49</v>
      </c>
      <c r="CU77" s="104"/>
      <c r="CV77" s="104"/>
      <c r="CW77" s="104"/>
      <c r="CX77" s="104"/>
      <c r="CY77" s="137">
        <v>965.49</v>
      </c>
      <c r="CZ77" s="104"/>
      <c r="DA77" s="138">
        <f t="shared" si="53"/>
        <v>81.059999999999945</v>
      </c>
      <c r="DB77" s="141">
        <f t="shared" si="54"/>
        <v>9.7272224478679057</v>
      </c>
      <c r="DC77" s="142">
        <f t="shared" si="55"/>
        <v>90.787222447867848</v>
      </c>
      <c r="DD77" s="104">
        <f t="shared" si="56"/>
        <v>90.787222447867848</v>
      </c>
      <c r="DE77" s="104">
        <v>0</v>
      </c>
      <c r="DF77" s="104">
        <f t="shared" si="57"/>
        <v>159.78551150824742</v>
      </c>
      <c r="DG77" s="104">
        <v>0</v>
      </c>
      <c r="DH77" s="104">
        <f t="shared" si="58"/>
        <v>-8.7136027833431301E-2</v>
      </c>
      <c r="DI77" s="143">
        <f t="shared" si="59"/>
        <v>159.698375480414</v>
      </c>
      <c r="DJ77" s="144">
        <f t="shared" si="60"/>
        <v>-1005.1972602817324</v>
      </c>
      <c r="DK77" s="139">
        <v>1</v>
      </c>
      <c r="DL77" s="1" t="s">
        <v>52</v>
      </c>
      <c r="DM77" s="157">
        <v>30</v>
      </c>
      <c r="DN77" s="158" t="s">
        <v>82</v>
      </c>
      <c r="DO77" s="158" t="s">
        <v>50</v>
      </c>
      <c r="DP77" s="171"/>
      <c r="DQ77" s="159">
        <v>43646</v>
      </c>
      <c r="DR77" s="160">
        <v>988.76</v>
      </c>
      <c r="DS77" s="161"/>
      <c r="DT77" s="161"/>
      <c r="DU77" s="161"/>
      <c r="DV77" s="162"/>
      <c r="DW77" s="163">
        <f t="shared" si="10"/>
        <v>988.76</v>
      </c>
      <c r="DX77" s="138">
        <f t="shared" si="61"/>
        <v>23.269999999999982</v>
      </c>
      <c r="DY77" s="141">
        <f t="shared" si="62"/>
        <v>2.7924060879840793</v>
      </c>
      <c r="DZ77" s="142">
        <f t="shared" si="63"/>
        <v>26.062406087984062</v>
      </c>
      <c r="EA77" s="104">
        <f t="shared" si="64"/>
        <v>26.062406087984062</v>
      </c>
      <c r="EB77" s="104">
        <v>0</v>
      </c>
      <c r="EC77" s="104">
        <f t="shared" si="65"/>
        <v>45.869834714851947</v>
      </c>
      <c r="ED77" s="104">
        <v>0</v>
      </c>
      <c r="EE77" s="143">
        <f t="shared" si="66"/>
        <v>45.869834714851947</v>
      </c>
      <c r="EF77" s="144">
        <f t="shared" si="67"/>
        <v>-959.32742556688049</v>
      </c>
      <c r="EG77" s="139">
        <v>1</v>
      </c>
      <c r="EH77" s="1" t="s">
        <v>52</v>
      </c>
      <c r="EI77" s="1">
        <v>30</v>
      </c>
      <c r="EJ77" s="1" t="s">
        <v>82</v>
      </c>
      <c r="EK77" s="1" t="s">
        <v>50</v>
      </c>
      <c r="EL77" s="89">
        <v>43677</v>
      </c>
      <c r="EM77" s="90"/>
      <c r="EN77" s="104">
        <v>1019.07</v>
      </c>
      <c r="EO77" s="104"/>
      <c r="EP77" s="104"/>
      <c r="EQ77" s="104"/>
      <c r="ER77" s="104"/>
      <c r="ES77" s="137">
        <v>1019.07</v>
      </c>
      <c r="ET77" s="138">
        <f t="shared" si="68"/>
        <v>30.310000000000059</v>
      </c>
      <c r="EU77" s="141">
        <f t="shared" si="69"/>
        <v>3.6372055077358403</v>
      </c>
      <c r="EV77" s="96">
        <f t="shared" si="70"/>
        <v>33.947205507735902</v>
      </c>
      <c r="EW77" s="104">
        <f t="shared" si="71"/>
        <v>33.947205507735902</v>
      </c>
      <c r="EX77" s="104">
        <v>0</v>
      </c>
      <c r="EY77" s="104">
        <f t="shared" si="72"/>
        <v>61.444441969001986</v>
      </c>
      <c r="EZ77" s="104">
        <v>0</v>
      </c>
      <c r="FA77" s="143">
        <f t="shared" si="73"/>
        <v>61.444441969001986</v>
      </c>
      <c r="FB77" s="144">
        <f t="shared" si="74"/>
        <v>-897.88298359787848</v>
      </c>
      <c r="FC77" s="139">
        <v>1</v>
      </c>
      <c r="FD77" s="1" t="s">
        <v>52</v>
      </c>
      <c r="FE77" s="157">
        <v>30</v>
      </c>
      <c r="FF77" s="158" t="s">
        <v>82</v>
      </c>
      <c r="FG77" s="158" t="s">
        <v>50</v>
      </c>
      <c r="FH77" s="159">
        <v>43708</v>
      </c>
      <c r="FI77" s="188"/>
      <c r="FJ77" s="160">
        <v>1047.19</v>
      </c>
      <c r="FK77" s="186"/>
      <c r="FL77" s="186"/>
      <c r="FM77" s="186"/>
      <c r="FN77" s="186"/>
      <c r="FO77" s="187">
        <f t="shared" si="11"/>
        <v>1047.19</v>
      </c>
      <c r="FP77" s="138">
        <f t="shared" si="75"/>
        <v>28.120000000000005</v>
      </c>
      <c r="FQ77" s="141">
        <f t="shared" si="76"/>
        <v>3.3744057483660157</v>
      </c>
      <c r="FR77" s="96">
        <f t="shared" si="77"/>
        <v>31.49440574836602</v>
      </c>
      <c r="FS77" s="104">
        <f t="shared" si="78"/>
        <v>31.49440574836602</v>
      </c>
      <c r="FT77" s="104">
        <v>0</v>
      </c>
      <c r="FU77" s="104">
        <f t="shared" si="79"/>
        <v>57.004874404542498</v>
      </c>
      <c r="FV77" s="104">
        <v>0</v>
      </c>
      <c r="FW77" s="143">
        <f t="shared" si="80"/>
        <v>57.004874404542498</v>
      </c>
      <c r="FX77" s="144">
        <f t="shared" si="81"/>
        <v>-840.87810919333594</v>
      </c>
      <c r="FY77" s="139">
        <v>1</v>
      </c>
      <c r="FZ77" s="1" t="s">
        <v>52</v>
      </c>
      <c r="GA77" s="1">
        <v>30</v>
      </c>
      <c r="GB77" s="1" t="s">
        <v>82</v>
      </c>
      <c r="GC77" s="1" t="s">
        <v>50</v>
      </c>
      <c r="GD77" s="89">
        <v>43735</v>
      </c>
      <c r="GE77" s="90"/>
      <c r="GF77" s="104">
        <v>1079.0899999999999</v>
      </c>
      <c r="GG77" s="104"/>
      <c r="GH77" s="104"/>
      <c r="GI77" s="104"/>
      <c r="GJ77" s="104"/>
      <c r="GK77" s="137">
        <v>1079.0899999999999</v>
      </c>
      <c r="GL77" s="138">
        <f t="shared" si="82"/>
        <v>31.899999999999864</v>
      </c>
      <c r="GM77" s="141">
        <f t="shared" si="83"/>
        <v>3.8279953781846947</v>
      </c>
      <c r="GN77" s="142">
        <f t="shared" si="84"/>
        <v>35.727995378184559</v>
      </c>
      <c r="GO77" s="104">
        <f t="shared" si="85"/>
        <v>35.727995378184559</v>
      </c>
      <c r="GP77" s="104">
        <f t="shared" si="86"/>
        <v>0</v>
      </c>
      <c r="GQ77" s="218">
        <f t="shared" si="87"/>
        <v>64.667671634514051</v>
      </c>
      <c r="GR77" s="218">
        <f t="shared" si="88"/>
        <v>0</v>
      </c>
      <c r="GS77" s="143">
        <f t="shared" si="89"/>
        <v>64.667671634514051</v>
      </c>
      <c r="GT77" s="103">
        <f t="shared" si="90"/>
        <v>2.6463199259640118</v>
      </c>
      <c r="GU77" s="203">
        <f t="shared" si="91"/>
        <v>67.313991560478058</v>
      </c>
      <c r="GV77" s="144">
        <f t="shared" si="92"/>
        <v>-773.56411763285791</v>
      </c>
      <c r="GW77" s="140">
        <v>1</v>
      </c>
      <c r="GX77" s="1" t="s">
        <v>52</v>
      </c>
      <c r="GY77" s="157">
        <v>30</v>
      </c>
      <c r="GZ77" s="158" t="s">
        <v>82</v>
      </c>
      <c r="HA77" s="158" t="s">
        <v>50</v>
      </c>
      <c r="HB77" s="159">
        <v>43771</v>
      </c>
      <c r="HC77" s="188"/>
      <c r="HD77" s="160">
        <v>1287.58</v>
      </c>
      <c r="HE77" s="186"/>
      <c r="HF77" s="186"/>
      <c r="HG77" s="186"/>
      <c r="HH77" s="227"/>
      <c r="HI77" s="229">
        <f t="shared" si="12"/>
        <v>1287.58</v>
      </c>
      <c r="HJ77" s="138">
        <f t="shared" si="93"/>
        <v>208.49</v>
      </c>
      <c r="HK77" s="141">
        <f t="shared" si="94"/>
        <v>25.018784047195325</v>
      </c>
      <c r="HL77" s="96">
        <f t="shared" si="95"/>
        <v>233.50878404719532</v>
      </c>
      <c r="HM77" s="104">
        <f t="shared" si="96"/>
        <v>110</v>
      </c>
      <c r="HN77" s="104">
        <f t="shared" si="97"/>
        <v>123.50878404719532</v>
      </c>
      <c r="HO77" s="218">
        <f t="shared" si="98"/>
        <v>199.1</v>
      </c>
      <c r="HP77" s="218">
        <f t="shared" si="99"/>
        <v>288.44397428429471</v>
      </c>
      <c r="HQ77" s="143">
        <f t="shared" si="100"/>
        <v>487.54397428429468</v>
      </c>
      <c r="HR77" s="104">
        <f t="shared" si="101"/>
        <v>26.735833255019234</v>
      </c>
      <c r="HS77" s="203">
        <f t="shared" si="102"/>
        <v>514.27980753931388</v>
      </c>
      <c r="HT77" s="234">
        <f t="shared" si="103"/>
        <v>-259.28431009354404</v>
      </c>
      <c r="HU77" s="139">
        <v>1</v>
      </c>
      <c r="HV77" s="1" t="s">
        <v>52</v>
      </c>
      <c r="HW77" s="1">
        <v>30</v>
      </c>
      <c r="HX77" s="1" t="s">
        <v>82</v>
      </c>
      <c r="HY77" s="1" t="s">
        <v>50</v>
      </c>
      <c r="HZ77" s="89">
        <v>43799</v>
      </c>
      <c r="IA77" s="90"/>
      <c r="IB77" s="104">
        <v>1365.82</v>
      </c>
      <c r="IC77" s="186"/>
      <c r="ID77" s="186"/>
      <c r="IE77" s="186"/>
      <c r="IF77" s="186"/>
      <c r="IG77" s="229">
        <f t="shared" si="13"/>
        <v>1365.82</v>
      </c>
      <c r="IH77" s="138">
        <f t="shared" si="104"/>
        <v>78.240000000000009</v>
      </c>
      <c r="II77" s="141">
        <f t="shared" si="105"/>
        <v>9.3888100363711278</v>
      </c>
      <c r="IJ77" s="142">
        <f t="shared" si="106"/>
        <v>87.628810036371135</v>
      </c>
      <c r="IK77" s="104">
        <f t="shared" si="107"/>
        <v>87.628810036371135</v>
      </c>
      <c r="IL77" s="104">
        <f t="shared" si="108"/>
        <v>0</v>
      </c>
      <c r="IM77" s="218">
        <f t="shared" si="109"/>
        <v>158.60814616583176</v>
      </c>
      <c r="IN77" s="218">
        <f t="shared" si="110"/>
        <v>0</v>
      </c>
      <c r="IO77" s="143">
        <f t="shared" si="111"/>
        <v>158.60814616583176</v>
      </c>
      <c r="IP77" s="104">
        <f t="shared" si="112"/>
        <v>11.057998688354626</v>
      </c>
      <c r="IQ77" s="203">
        <f t="shared" si="113"/>
        <v>169.66614485418637</v>
      </c>
      <c r="IR77" s="144">
        <f t="shared" si="114"/>
        <v>-89.618165239357666</v>
      </c>
      <c r="IS77" s="139">
        <v>1</v>
      </c>
      <c r="IT77" s="1" t="s">
        <v>52</v>
      </c>
      <c r="IU77" s="1">
        <v>30</v>
      </c>
      <c r="IV77" s="1" t="s">
        <v>82</v>
      </c>
      <c r="IW77" s="1" t="s">
        <v>50</v>
      </c>
      <c r="IX77" s="89">
        <v>43830</v>
      </c>
      <c r="IY77" s="153"/>
      <c r="IZ77" s="104">
        <v>1365.82</v>
      </c>
      <c r="JA77" s="104"/>
      <c r="JB77" s="104"/>
      <c r="JC77" s="104"/>
      <c r="JD77" s="104"/>
      <c r="JE77" s="137">
        <v>1365.82</v>
      </c>
      <c r="JF77" s="138">
        <f t="shared" si="115"/>
        <v>0</v>
      </c>
      <c r="JG77" s="141">
        <f t="shared" si="116"/>
        <v>0</v>
      </c>
      <c r="JH77" s="96">
        <f t="shared" si="117"/>
        <v>0</v>
      </c>
      <c r="JI77" s="104">
        <f t="shared" si="118"/>
        <v>0</v>
      </c>
      <c r="JJ77" s="104">
        <f t="shared" si="119"/>
        <v>0</v>
      </c>
      <c r="JK77" s="218">
        <f t="shared" si="120"/>
        <v>0</v>
      </c>
      <c r="JL77" s="251">
        <f t="shared" si="121"/>
        <v>0</v>
      </c>
      <c r="JM77" s="259">
        <f t="shared" si="122"/>
        <v>0</v>
      </c>
      <c r="JN77" s="218"/>
      <c r="JO77" s="260"/>
      <c r="JP77" s="255">
        <f t="shared" si="123"/>
        <v>0</v>
      </c>
      <c r="JQ77" s="203">
        <f t="shared" si="14"/>
        <v>0</v>
      </c>
      <c r="JR77" s="144">
        <f t="shared" si="15"/>
        <v>-89.618165239357666</v>
      </c>
      <c r="JS77" s="139">
        <v>1</v>
      </c>
      <c r="JT77" s="1" t="s">
        <v>52</v>
      </c>
    </row>
    <row r="78" spans="1:280" ht="20.100000000000001" customHeight="1" x14ac:dyDescent="0.25">
      <c r="A78" s="29">
        <v>31</v>
      </c>
      <c r="B78" s="29" t="s">
        <v>83</v>
      </c>
      <c r="C78" s="50">
        <v>4984.7300000000005</v>
      </c>
      <c r="D78" s="43">
        <v>2472.1513486398449</v>
      </c>
      <c r="E78" s="29" t="s">
        <v>33</v>
      </c>
      <c r="F78" s="51">
        <v>43496</v>
      </c>
      <c r="G78" s="49">
        <v>2000</v>
      </c>
      <c r="H78" s="33"/>
      <c r="I78" s="33"/>
      <c r="J78" s="33"/>
      <c r="K78" s="33"/>
      <c r="L78" s="37">
        <v>5179.62</v>
      </c>
      <c r="M78" s="30">
        <f t="shared" si="8"/>
        <v>194.88999999999942</v>
      </c>
      <c r="N78" s="31">
        <f t="shared" si="16"/>
        <v>21.116476557516641</v>
      </c>
      <c r="O78" s="32">
        <f t="shared" si="17"/>
        <v>216.00647655751607</v>
      </c>
      <c r="P78" s="33">
        <f t="shared" si="18"/>
        <v>110</v>
      </c>
      <c r="Q78" s="33">
        <f t="shared" si="19"/>
        <v>106.00647655751607</v>
      </c>
      <c r="R78" s="33">
        <f t="shared" si="20"/>
        <v>191.4</v>
      </c>
      <c r="S78" s="33">
        <f t="shared" si="21"/>
        <v>230.6521592508806</v>
      </c>
      <c r="T78" s="56">
        <f t="shared" si="22"/>
        <v>422.05215925088061</v>
      </c>
      <c r="U78" s="59">
        <f t="shared" si="9"/>
        <v>894.2035078907254</v>
      </c>
      <c r="V78" s="34">
        <v>1</v>
      </c>
      <c r="W78" s="29" t="s">
        <v>52</v>
      </c>
      <c r="X78" s="1">
        <v>31</v>
      </c>
      <c r="Y78" s="1" t="s">
        <v>83</v>
      </c>
      <c r="Z78" s="1" t="s">
        <v>33</v>
      </c>
      <c r="AA78" s="89">
        <v>43521</v>
      </c>
      <c r="AB78" s="90">
        <v>1000</v>
      </c>
      <c r="AC78" s="1">
        <v>5284.04</v>
      </c>
      <c r="AD78" s="1"/>
      <c r="AE78" s="1"/>
      <c r="AF78" s="1"/>
      <c r="AG78" s="1"/>
      <c r="AH78" s="98">
        <f t="shared" si="23"/>
        <v>5284.04</v>
      </c>
      <c r="AI78" s="30">
        <f t="shared" si="24"/>
        <v>104.42000000000007</v>
      </c>
      <c r="AJ78" s="31">
        <f t="shared" si="25"/>
        <v>34.793238481348425</v>
      </c>
      <c r="AK78" s="32">
        <f t="shared" si="26"/>
        <v>139.2132384813485</v>
      </c>
      <c r="AL78" s="33">
        <f t="shared" si="27"/>
        <v>110</v>
      </c>
      <c r="AM78" s="33">
        <f t="shared" si="28"/>
        <v>29.213238481348498</v>
      </c>
      <c r="AN78" s="33">
        <f t="shared" si="29"/>
        <v>193.6</v>
      </c>
      <c r="AO78" s="33">
        <f t="shared" si="30"/>
        <v>64.520238833831385</v>
      </c>
      <c r="AP78" s="56">
        <f t="shared" si="31"/>
        <v>258.12023883383137</v>
      </c>
      <c r="AQ78" s="118">
        <f t="shared" si="32"/>
        <v>2.1999999999999886</v>
      </c>
      <c r="AR78" s="120">
        <f t="shared" si="33"/>
        <v>3.4657865226299691</v>
      </c>
      <c r="AS78" s="125">
        <f t="shared" si="34"/>
        <v>263.78602535646132</v>
      </c>
      <c r="AT78" s="122">
        <f t="shared" si="35"/>
        <v>157.98953324718673</v>
      </c>
      <c r="AU78" s="34">
        <v>1</v>
      </c>
      <c r="AV78" s="29" t="s">
        <v>52</v>
      </c>
      <c r="AW78" s="1">
        <v>31</v>
      </c>
      <c r="AX78" s="1" t="s">
        <v>83</v>
      </c>
      <c r="AY78" s="1" t="s">
        <v>33</v>
      </c>
      <c r="AZ78" s="89">
        <v>43555</v>
      </c>
      <c r="BA78" s="90"/>
      <c r="BB78" s="1">
        <v>5404.8</v>
      </c>
      <c r="BC78" s="1"/>
      <c r="BD78" s="1"/>
      <c r="BE78" s="1"/>
      <c r="BF78" s="1"/>
      <c r="BG78" s="98">
        <f t="shared" si="36"/>
        <v>5404.8</v>
      </c>
      <c r="BH78" s="30">
        <f t="shared" si="37"/>
        <v>120.76000000000022</v>
      </c>
      <c r="BI78" s="31">
        <f t="shared" si="38"/>
        <v>-54.394446984805889</v>
      </c>
      <c r="BJ78" s="32">
        <f t="shared" si="39"/>
        <v>66.365553015194337</v>
      </c>
      <c r="BK78" s="33">
        <f t="shared" si="40"/>
        <v>66.365553015194337</v>
      </c>
      <c r="BL78" s="33">
        <f t="shared" si="41"/>
        <v>0</v>
      </c>
      <c r="BM78" s="33">
        <f t="shared" si="42"/>
        <v>116.80337330674203</v>
      </c>
      <c r="BN78" s="33">
        <f t="shared" si="43"/>
        <v>0</v>
      </c>
      <c r="BO78" s="56">
        <f t="shared" si="44"/>
        <v>116.80337330674203</v>
      </c>
      <c r="BP78" s="122">
        <f t="shared" si="45"/>
        <v>274.79290655392879</v>
      </c>
      <c r="BQ78" s="34">
        <v>1</v>
      </c>
      <c r="BR78" s="29" t="s">
        <v>52</v>
      </c>
      <c r="BS78" s="1">
        <v>31</v>
      </c>
      <c r="BT78" s="1" t="s">
        <v>83</v>
      </c>
      <c r="BU78" s="1" t="s">
        <v>33</v>
      </c>
      <c r="BV78" s="89">
        <v>43585</v>
      </c>
      <c r="BW78" s="90"/>
      <c r="BX78" s="104">
        <v>5514.13</v>
      </c>
      <c r="BY78" s="104"/>
      <c r="BZ78" s="104"/>
      <c r="CA78" s="104"/>
      <c r="CB78" s="104"/>
      <c r="CC78" s="137">
        <v>5514.13</v>
      </c>
      <c r="CD78" s="138">
        <f t="shared" si="46"/>
        <v>109.32999999999993</v>
      </c>
      <c r="CE78" s="141">
        <f t="shared" si="47"/>
        <v>13.119639113480583</v>
      </c>
      <c r="CF78" s="142">
        <f t="shared" si="48"/>
        <v>122.44963911348052</v>
      </c>
      <c r="CG78" s="104">
        <f t="shared" si="49"/>
        <v>122.44963911348052</v>
      </c>
      <c r="CH78" s="104">
        <v>0</v>
      </c>
      <c r="CI78" s="104">
        <f t="shared" si="50"/>
        <v>217.96035762199531</v>
      </c>
      <c r="CJ78" s="104">
        <v>0</v>
      </c>
      <c r="CK78" s="143">
        <f t="shared" si="51"/>
        <v>217.96035762199531</v>
      </c>
      <c r="CL78" s="144">
        <f t="shared" si="52"/>
        <v>492.75326417592407</v>
      </c>
      <c r="CM78" s="139">
        <v>1</v>
      </c>
      <c r="CN78" s="1" t="s">
        <v>52</v>
      </c>
      <c r="CO78" s="1">
        <v>31</v>
      </c>
      <c r="CP78" s="1" t="s">
        <v>83</v>
      </c>
      <c r="CQ78" s="1" t="s">
        <v>33</v>
      </c>
      <c r="CR78" s="89">
        <v>43616</v>
      </c>
      <c r="CS78" s="153">
        <v>1000</v>
      </c>
      <c r="CT78" s="104">
        <v>5836.33</v>
      </c>
      <c r="CU78" s="104"/>
      <c r="CV78" s="104"/>
      <c r="CW78" s="104"/>
      <c r="CX78" s="104"/>
      <c r="CY78" s="137">
        <v>5836.33</v>
      </c>
      <c r="CZ78" s="104"/>
      <c r="DA78" s="138">
        <f t="shared" si="53"/>
        <v>322.19999999999982</v>
      </c>
      <c r="DB78" s="141">
        <f t="shared" si="54"/>
        <v>38.664089226536383</v>
      </c>
      <c r="DC78" s="142">
        <f t="shared" si="55"/>
        <v>360.86408922653618</v>
      </c>
      <c r="DD78" s="104">
        <f t="shared" si="56"/>
        <v>360.86408922653618</v>
      </c>
      <c r="DE78" s="104">
        <v>0</v>
      </c>
      <c r="DF78" s="104">
        <f t="shared" si="57"/>
        <v>635.1207970387037</v>
      </c>
      <c r="DG78" s="104">
        <v>0</v>
      </c>
      <c r="DH78" s="104">
        <f t="shared" si="58"/>
        <v>-2.4489927822696123</v>
      </c>
      <c r="DI78" s="143">
        <f t="shared" si="59"/>
        <v>632.67180425643414</v>
      </c>
      <c r="DJ78" s="144">
        <f t="shared" si="60"/>
        <v>125.42506843235822</v>
      </c>
      <c r="DK78" s="139">
        <v>1</v>
      </c>
      <c r="DL78" s="1" t="s">
        <v>52</v>
      </c>
      <c r="DM78" s="157">
        <v>31</v>
      </c>
      <c r="DN78" s="158" t="s">
        <v>83</v>
      </c>
      <c r="DO78" s="158" t="s">
        <v>33</v>
      </c>
      <c r="DP78" s="171"/>
      <c r="DQ78" s="159">
        <v>43646</v>
      </c>
      <c r="DR78" s="160">
        <v>5943.74</v>
      </c>
      <c r="DS78" s="161"/>
      <c r="DT78" s="161"/>
      <c r="DU78" s="161"/>
      <c r="DV78" s="162"/>
      <c r="DW78" s="163">
        <f t="shared" si="10"/>
        <v>5943.74</v>
      </c>
      <c r="DX78" s="138">
        <f t="shared" si="61"/>
        <v>107.40999999999985</v>
      </c>
      <c r="DY78" s="141">
        <f t="shared" si="62"/>
        <v>12.889228101004289</v>
      </c>
      <c r="DZ78" s="142">
        <f t="shared" si="63"/>
        <v>120.29922810100415</v>
      </c>
      <c r="EA78" s="104">
        <f t="shared" si="64"/>
        <v>120.29922810100415</v>
      </c>
      <c r="EB78" s="104">
        <v>0</v>
      </c>
      <c r="EC78" s="104">
        <f t="shared" si="65"/>
        <v>211.7266414577673</v>
      </c>
      <c r="ED78" s="104">
        <v>0</v>
      </c>
      <c r="EE78" s="143">
        <f t="shared" si="66"/>
        <v>211.7266414577673</v>
      </c>
      <c r="EF78" s="144">
        <f t="shared" si="67"/>
        <v>337.15170989012552</v>
      </c>
      <c r="EG78" s="139">
        <v>1</v>
      </c>
      <c r="EH78" s="1" t="s">
        <v>52</v>
      </c>
      <c r="EI78" s="1">
        <v>31</v>
      </c>
      <c r="EJ78" s="1" t="s">
        <v>83</v>
      </c>
      <c r="EK78" s="1" t="s">
        <v>33</v>
      </c>
      <c r="EL78" s="89">
        <v>43677</v>
      </c>
      <c r="EM78" s="90"/>
      <c r="EN78" s="104">
        <v>6016.18</v>
      </c>
      <c r="EO78" s="104"/>
      <c r="EP78" s="104"/>
      <c r="EQ78" s="104"/>
      <c r="ER78" s="104"/>
      <c r="ES78" s="137">
        <v>6016.18</v>
      </c>
      <c r="ET78" s="138">
        <f t="shared" si="68"/>
        <v>72.440000000000509</v>
      </c>
      <c r="EU78" s="141">
        <f t="shared" si="69"/>
        <v>8.6928131633251606</v>
      </c>
      <c r="EV78" s="96">
        <f t="shared" si="70"/>
        <v>81.132813163325665</v>
      </c>
      <c r="EW78" s="104">
        <f t="shared" si="71"/>
        <v>81.132813163325665</v>
      </c>
      <c r="EX78" s="104">
        <v>0</v>
      </c>
      <c r="EY78" s="104">
        <f t="shared" si="72"/>
        <v>146.85039182561945</v>
      </c>
      <c r="EZ78" s="104">
        <v>0</v>
      </c>
      <c r="FA78" s="143">
        <f t="shared" si="73"/>
        <v>146.85039182561945</v>
      </c>
      <c r="FB78" s="144">
        <f t="shared" si="74"/>
        <v>484.00210171574497</v>
      </c>
      <c r="FC78" s="139">
        <v>1</v>
      </c>
      <c r="FD78" s="1" t="s">
        <v>52</v>
      </c>
      <c r="FE78" s="157">
        <v>31</v>
      </c>
      <c r="FF78" s="158" t="s">
        <v>83</v>
      </c>
      <c r="FG78" s="158" t="s">
        <v>33</v>
      </c>
      <c r="FH78" s="159">
        <v>43708</v>
      </c>
      <c r="FI78" s="188"/>
      <c r="FJ78" s="160">
        <v>6097.34</v>
      </c>
      <c r="FK78" s="186"/>
      <c r="FL78" s="186"/>
      <c r="FM78" s="186"/>
      <c r="FN78" s="186"/>
      <c r="FO78" s="187">
        <f t="shared" si="11"/>
        <v>6097.34</v>
      </c>
      <c r="FP78" s="138">
        <f t="shared" si="75"/>
        <v>81.159999999999854</v>
      </c>
      <c r="FQ78" s="141">
        <f t="shared" si="76"/>
        <v>9.7392165909454231</v>
      </c>
      <c r="FR78" s="96">
        <f t="shared" si="77"/>
        <v>90.899216590945272</v>
      </c>
      <c r="FS78" s="104">
        <f t="shared" si="78"/>
        <v>90.899216590945272</v>
      </c>
      <c r="FT78" s="104">
        <v>0</v>
      </c>
      <c r="FU78" s="104">
        <f t="shared" si="79"/>
        <v>164.52758202961095</v>
      </c>
      <c r="FV78" s="104">
        <v>0</v>
      </c>
      <c r="FW78" s="143">
        <f t="shared" si="80"/>
        <v>164.52758202961095</v>
      </c>
      <c r="FX78" s="144">
        <f t="shared" si="81"/>
        <v>648.5296837453559</v>
      </c>
      <c r="FY78" s="139">
        <v>1</v>
      </c>
      <c r="FZ78" s="1" t="s">
        <v>52</v>
      </c>
      <c r="GA78" s="1">
        <v>31</v>
      </c>
      <c r="GB78" s="1" t="s">
        <v>83</v>
      </c>
      <c r="GC78" s="1" t="s">
        <v>33</v>
      </c>
      <c r="GD78" s="89">
        <v>43735</v>
      </c>
      <c r="GE78" s="90">
        <v>2000</v>
      </c>
      <c r="GF78" s="104">
        <v>6221.02</v>
      </c>
      <c r="GG78" s="104"/>
      <c r="GH78" s="104"/>
      <c r="GI78" s="104"/>
      <c r="GJ78" s="104"/>
      <c r="GK78" s="137">
        <v>6221.02</v>
      </c>
      <c r="GL78" s="138">
        <f t="shared" si="82"/>
        <v>123.68000000000029</v>
      </c>
      <c r="GM78" s="141">
        <f t="shared" si="83"/>
        <v>14.841582080686088</v>
      </c>
      <c r="GN78" s="142">
        <f t="shared" si="84"/>
        <v>138.52158208068639</v>
      </c>
      <c r="GO78" s="104">
        <f t="shared" si="85"/>
        <v>110</v>
      </c>
      <c r="GP78" s="104">
        <f t="shared" si="86"/>
        <v>28.521582080686386</v>
      </c>
      <c r="GQ78" s="218">
        <f t="shared" si="87"/>
        <v>199.1</v>
      </c>
      <c r="GR78" s="218">
        <f t="shared" si="88"/>
        <v>51.624063566042359</v>
      </c>
      <c r="GS78" s="143">
        <f t="shared" si="89"/>
        <v>250.72406356604236</v>
      </c>
      <c r="GT78" s="103">
        <f t="shared" si="90"/>
        <v>10.260089292891259</v>
      </c>
      <c r="GU78" s="203">
        <f t="shared" si="91"/>
        <v>260.98415285893361</v>
      </c>
      <c r="GV78" s="144">
        <f t="shared" si="92"/>
        <v>-1090.4861633957105</v>
      </c>
      <c r="GW78" s="140">
        <v>1</v>
      </c>
      <c r="GX78" s="1" t="s">
        <v>52</v>
      </c>
      <c r="GY78" s="157">
        <v>31</v>
      </c>
      <c r="GZ78" s="158" t="s">
        <v>83</v>
      </c>
      <c r="HA78" s="158" t="s">
        <v>33</v>
      </c>
      <c r="HB78" s="159">
        <v>43771</v>
      </c>
      <c r="HC78" s="188"/>
      <c r="HD78" s="160">
        <v>6768.56</v>
      </c>
      <c r="HE78" s="186"/>
      <c r="HF78" s="186"/>
      <c r="HG78" s="186"/>
      <c r="HH78" s="227"/>
      <c r="HI78" s="229">
        <f t="shared" si="12"/>
        <v>6768.56</v>
      </c>
      <c r="HJ78" s="138">
        <f t="shared" si="93"/>
        <v>547.54</v>
      </c>
      <c r="HK78" s="141">
        <f t="shared" si="94"/>
        <v>65.704758104471807</v>
      </c>
      <c r="HL78" s="96">
        <f t="shared" si="95"/>
        <v>613.24475810447177</v>
      </c>
      <c r="HM78" s="104">
        <f t="shared" si="96"/>
        <v>110</v>
      </c>
      <c r="HN78" s="104">
        <f t="shared" si="97"/>
        <v>503.24475810447177</v>
      </c>
      <c r="HO78" s="218">
        <f t="shared" si="98"/>
        <v>199.1</v>
      </c>
      <c r="HP78" s="218">
        <f t="shared" si="99"/>
        <v>1175.2841644844018</v>
      </c>
      <c r="HQ78" s="143">
        <f t="shared" si="100"/>
        <v>1374.3841644844017</v>
      </c>
      <c r="HR78" s="104">
        <f t="shared" si="101"/>
        <v>75.368187872561251</v>
      </c>
      <c r="HS78" s="203">
        <f t="shared" si="102"/>
        <v>1449.752352356963</v>
      </c>
      <c r="HT78" s="234">
        <f t="shared" si="103"/>
        <v>359.26618896125251</v>
      </c>
      <c r="HU78" s="139">
        <v>1</v>
      </c>
      <c r="HV78" s="1" t="s">
        <v>52</v>
      </c>
      <c r="HW78" s="1">
        <v>31</v>
      </c>
      <c r="HX78" s="1" t="s">
        <v>83</v>
      </c>
      <c r="HY78" s="1" t="s">
        <v>33</v>
      </c>
      <c r="HZ78" s="89">
        <v>43799</v>
      </c>
      <c r="IA78" s="90"/>
      <c r="IB78" s="104">
        <v>6903.03</v>
      </c>
      <c r="IC78" s="186"/>
      <c r="ID78" s="186"/>
      <c r="IE78" s="186"/>
      <c r="IF78" s="186"/>
      <c r="IG78" s="229">
        <f t="shared" si="13"/>
        <v>6903.03</v>
      </c>
      <c r="IH78" s="138">
        <f t="shared" si="104"/>
        <v>134.46999999999935</v>
      </c>
      <c r="II78" s="141">
        <f t="shared" si="105"/>
        <v>16.136417249371412</v>
      </c>
      <c r="IJ78" s="142">
        <f t="shared" si="106"/>
        <v>150.60641724937076</v>
      </c>
      <c r="IK78" s="104">
        <f t="shared" si="107"/>
        <v>110</v>
      </c>
      <c r="IL78" s="104">
        <f t="shared" si="108"/>
        <v>40.606417249370764</v>
      </c>
      <c r="IM78" s="218">
        <f t="shared" si="109"/>
        <v>199.1</v>
      </c>
      <c r="IN78" s="218">
        <f t="shared" si="110"/>
        <v>87.927075421324687</v>
      </c>
      <c r="IO78" s="143">
        <f t="shared" si="111"/>
        <v>287.0270754213247</v>
      </c>
      <c r="IP78" s="104">
        <f t="shared" si="112"/>
        <v>20.011235868129841</v>
      </c>
      <c r="IQ78" s="203">
        <f t="shared" si="113"/>
        <v>307.03831128945455</v>
      </c>
      <c r="IR78" s="144">
        <f t="shared" si="114"/>
        <v>666.30450025070706</v>
      </c>
      <c r="IS78" s="139">
        <v>1</v>
      </c>
      <c r="IT78" s="1" t="s">
        <v>52</v>
      </c>
      <c r="IU78" s="1">
        <v>31</v>
      </c>
      <c r="IV78" s="1" t="s">
        <v>83</v>
      </c>
      <c r="IW78" s="1" t="s">
        <v>33</v>
      </c>
      <c r="IX78" s="89">
        <v>43830</v>
      </c>
      <c r="IY78" s="153"/>
      <c r="IZ78" s="104">
        <v>6985.37</v>
      </c>
      <c r="JA78" s="104"/>
      <c r="JB78" s="104"/>
      <c r="JC78" s="104"/>
      <c r="JD78" s="104"/>
      <c r="JE78" s="137">
        <v>6985.37</v>
      </c>
      <c r="JF78" s="138">
        <f t="shared" si="115"/>
        <v>82.340000000000146</v>
      </c>
      <c r="JG78" s="141">
        <f t="shared" si="116"/>
        <v>9.8807929378134922</v>
      </c>
      <c r="JH78" s="96">
        <f t="shared" si="117"/>
        <v>92.220792937813641</v>
      </c>
      <c r="JI78" s="104">
        <f t="shared" si="118"/>
        <v>92.220792937813641</v>
      </c>
      <c r="JJ78" s="104">
        <f t="shared" si="119"/>
        <v>0</v>
      </c>
      <c r="JK78" s="218">
        <f t="shared" si="120"/>
        <v>166.9196352174427</v>
      </c>
      <c r="JL78" s="251">
        <f t="shared" si="121"/>
        <v>0</v>
      </c>
      <c r="JM78" s="259">
        <f t="shared" si="122"/>
        <v>166.9196352174427</v>
      </c>
      <c r="JN78" s="218"/>
      <c r="JO78" s="260"/>
      <c r="JP78" s="255">
        <f t="shared" si="123"/>
        <v>8.3876628722266489</v>
      </c>
      <c r="JQ78" s="203">
        <f t="shared" si="14"/>
        <v>175.30729808966936</v>
      </c>
      <c r="JR78" s="144">
        <f t="shared" si="15"/>
        <v>841.61179834037648</v>
      </c>
      <c r="JS78" s="139">
        <v>1</v>
      </c>
      <c r="JT78" s="1" t="s">
        <v>52</v>
      </c>
    </row>
    <row r="79" spans="1:280" ht="20.100000000000001" customHeight="1" x14ac:dyDescent="0.25">
      <c r="A79" s="29">
        <v>32</v>
      </c>
      <c r="B79" s="29" t="s">
        <v>84</v>
      </c>
      <c r="C79" s="50">
        <v>8945.34</v>
      </c>
      <c r="D79" s="43">
        <v>-1107.9938798080602</v>
      </c>
      <c r="E79" s="29" t="s">
        <v>222</v>
      </c>
      <c r="F79" s="51">
        <v>43496</v>
      </c>
      <c r="G79" s="49"/>
      <c r="H79" s="33"/>
      <c r="I79" s="33"/>
      <c r="J79" s="33">
        <v>2878.42</v>
      </c>
      <c r="K79" s="33">
        <v>399.12</v>
      </c>
      <c r="L79" s="37">
        <v>10893.7</v>
      </c>
      <c r="M79" s="30">
        <f t="shared" si="8"/>
        <v>1948.3600000000006</v>
      </c>
      <c r="N79" s="31">
        <f t="shared" si="16"/>
        <v>211.10625617324266</v>
      </c>
      <c r="O79" s="32">
        <f t="shared" si="17"/>
        <v>2159.4662561732434</v>
      </c>
      <c r="P79" s="33">
        <f t="shared" si="18"/>
        <v>110</v>
      </c>
      <c r="Q79" s="33">
        <f t="shared" si="19"/>
        <v>2049.4662561732434</v>
      </c>
      <c r="R79" s="33">
        <f t="shared" si="20"/>
        <v>191.4</v>
      </c>
      <c r="S79" s="33">
        <f t="shared" si="21"/>
        <v>4459.2918531887635</v>
      </c>
      <c r="T79" s="56">
        <f t="shared" si="22"/>
        <v>4650.6918531887632</v>
      </c>
      <c r="U79" s="59">
        <f t="shared" si="9"/>
        <v>3542.6979733807029</v>
      </c>
      <c r="V79" s="34">
        <v>2</v>
      </c>
      <c r="W79" s="29" t="s">
        <v>52</v>
      </c>
      <c r="X79" s="1">
        <v>32</v>
      </c>
      <c r="Y79" s="1" t="s">
        <v>84</v>
      </c>
      <c r="Z79" s="1" t="s">
        <v>222</v>
      </c>
      <c r="AA79" s="89">
        <v>43521</v>
      </c>
      <c r="AB79" s="90">
        <v>10000</v>
      </c>
      <c r="AC79" s="1">
        <v>9346.07</v>
      </c>
      <c r="AD79" s="1"/>
      <c r="AE79" s="1"/>
      <c r="AF79" s="1">
        <v>2878.42</v>
      </c>
      <c r="AG79" s="1">
        <v>399.12</v>
      </c>
      <c r="AH79" s="98">
        <f t="shared" si="23"/>
        <v>12224.49</v>
      </c>
      <c r="AI79" s="30">
        <f t="shared" si="24"/>
        <v>1330.7899999999991</v>
      </c>
      <c r="AJ79" s="31">
        <f t="shared" si="25"/>
        <v>443.42552996163192</v>
      </c>
      <c r="AK79" s="32">
        <f t="shared" si="26"/>
        <v>1774.2155299616311</v>
      </c>
      <c r="AL79" s="33">
        <f t="shared" si="27"/>
        <v>110</v>
      </c>
      <c r="AM79" s="33">
        <f t="shared" si="28"/>
        <v>1664.2155299616311</v>
      </c>
      <c r="AN79" s="33">
        <f t="shared" si="29"/>
        <v>193.6</v>
      </c>
      <c r="AO79" s="33">
        <f t="shared" si="30"/>
        <v>3675.5796017839921</v>
      </c>
      <c r="AP79" s="56">
        <f t="shared" si="31"/>
        <v>3869.179601783992</v>
      </c>
      <c r="AQ79" s="118">
        <f t="shared" si="32"/>
        <v>2.1999999999999886</v>
      </c>
      <c r="AR79" s="120">
        <f t="shared" si="33"/>
        <v>67.005458155909764</v>
      </c>
      <c r="AS79" s="125">
        <f t="shared" si="34"/>
        <v>3938.3850599399016</v>
      </c>
      <c r="AT79" s="122">
        <f t="shared" si="35"/>
        <v>-2518.9169666793955</v>
      </c>
      <c r="AU79" s="34">
        <v>2</v>
      </c>
      <c r="AV79" s="29" t="s">
        <v>52</v>
      </c>
      <c r="AW79" s="1">
        <v>32</v>
      </c>
      <c r="AX79" s="1" t="s">
        <v>84</v>
      </c>
      <c r="AY79" s="1" t="s">
        <v>222</v>
      </c>
      <c r="AZ79" s="89">
        <v>43555</v>
      </c>
      <c r="BA79" s="90"/>
      <c r="BB79" s="1">
        <v>10345.56</v>
      </c>
      <c r="BC79" s="1"/>
      <c r="BD79" s="1"/>
      <c r="BE79" s="1">
        <v>2878.42</v>
      </c>
      <c r="BF79" s="1">
        <v>399.12</v>
      </c>
      <c r="BG79" s="98">
        <f t="shared" si="36"/>
        <v>13223.98</v>
      </c>
      <c r="BH79" s="30">
        <f t="shared" si="37"/>
        <v>999.48999999999978</v>
      </c>
      <c r="BI79" s="31">
        <f t="shared" si="38"/>
        <v>-450.20458609509376</v>
      </c>
      <c r="BJ79" s="32">
        <f t="shared" si="39"/>
        <v>549.28541390490602</v>
      </c>
      <c r="BK79" s="33">
        <f t="shared" si="40"/>
        <v>549.28541390490602</v>
      </c>
      <c r="BL79" s="33">
        <f t="shared" si="41"/>
        <v>0</v>
      </c>
      <c r="BM79" s="33">
        <f t="shared" si="42"/>
        <v>966.74232847263465</v>
      </c>
      <c r="BN79" s="33">
        <f t="shared" si="43"/>
        <v>0</v>
      </c>
      <c r="BO79" s="56">
        <f t="shared" si="44"/>
        <v>966.74232847263465</v>
      </c>
      <c r="BP79" s="122">
        <f t="shared" si="45"/>
        <v>-1552.1746382067608</v>
      </c>
      <c r="BQ79" s="34">
        <v>2</v>
      </c>
      <c r="BR79" s="29" t="s">
        <v>52</v>
      </c>
      <c r="BS79" s="1">
        <v>32</v>
      </c>
      <c r="BT79" s="1" t="s">
        <v>84</v>
      </c>
      <c r="BU79" s="1" t="s">
        <v>222</v>
      </c>
      <c r="BV79" s="89">
        <v>43585</v>
      </c>
      <c r="BW79" s="90"/>
      <c r="BX79" s="104">
        <v>11021.76</v>
      </c>
      <c r="BY79" s="104"/>
      <c r="BZ79" s="104"/>
      <c r="CA79" s="104">
        <v>2878.42</v>
      </c>
      <c r="CB79" s="104">
        <v>399.12</v>
      </c>
      <c r="CC79" s="137">
        <v>13900.18</v>
      </c>
      <c r="CD79" s="138">
        <f t="shared" si="46"/>
        <v>676.20000000000073</v>
      </c>
      <c r="CE79" s="141">
        <f t="shared" si="47"/>
        <v>81.14424191471312</v>
      </c>
      <c r="CF79" s="142">
        <f t="shared" si="48"/>
        <v>757.34424191471385</v>
      </c>
      <c r="CG79" s="104">
        <f t="shared" si="49"/>
        <v>757.34424191471385</v>
      </c>
      <c r="CH79" s="104">
        <v>0</v>
      </c>
      <c r="CI79" s="104">
        <f t="shared" si="50"/>
        <v>1348.0727506081907</v>
      </c>
      <c r="CJ79" s="104">
        <v>0</v>
      </c>
      <c r="CK79" s="143">
        <f t="shared" si="51"/>
        <v>1348.0727506081907</v>
      </c>
      <c r="CL79" s="144">
        <f t="shared" si="52"/>
        <v>-204.1018875985701</v>
      </c>
      <c r="CM79" s="139">
        <v>2</v>
      </c>
      <c r="CN79" s="1" t="s">
        <v>52</v>
      </c>
      <c r="CO79" s="1">
        <v>32</v>
      </c>
      <c r="CP79" s="1" t="s">
        <v>84</v>
      </c>
      <c r="CQ79" s="1" t="s">
        <v>222</v>
      </c>
      <c r="CR79" s="89">
        <v>43616</v>
      </c>
      <c r="CS79" s="153">
        <v>10000</v>
      </c>
      <c r="CT79" s="104">
        <v>11312.84</v>
      </c>
      <c r="CU79" s="104"/>
      <c r="CV79" s="104"/>
      <c r="CW79" s="104">
        <v>2878.42</v>
      </c>
      <c r="CX79" s="104">
        <v>399.12</v>
      </c>
      <c r="CY79" s="137">
        <v>14191.26</v>
      </c>
      <c r="CZ79" s="104"/>
      <c r="DA79" s="138">
        <f t="shared" si="53"/>
        <v>291.07999999999993</v>
      </c>
      <c r="DB79" s="141">
        <f t="shared" si="54"/>
        <v>34.929680608504697</v>
      </c>
      <c r="DC79" s="142">
        <f t="shared" si="55"/>
        <v>326.0096806085046</v>
      </c>
      <c r="DD79" s="104">
        <f t="shared" si="56"/>
        <v>326.0096806085046</v>
      </c>
      <c r="DE79" s="104">
        <v>0</v>
      </c>
      <c r="DF79" s="104">
        <f t="shared" si="57"/>
        <v>573.77703787096812</v>
      </c>
      <c r="DG79" s="104">
        <v>0</v>
      </c>
      <c r="DH79" s="104">
        <f t="shared" si="58"/>
        <v>-15.146884838294291</v>
      </c>
      <c r="DI79" s="143">
        <f t="shared" si="59"/>
        <v>558.63015303267377</v>
      </c>
      <c r="DJ79" s="144">
        <f t="shared" si="60"/>
        <v>-9645.4717345658955</v>
      </c>
      <c r="DK79" s="139">
        <v>2</v>
      </c>
      <c r="DL79" s="1" t="s">
        <v>52</v>
      </c>
      <c r="DM79" s="157">
        <v>32</v>
      </c>
      <c r="DN79" s="158" t="s">
        <v>84</v>
      </c>
      <c r="DO79" s="158" t="s">
        <v>222</v>
      </c>
      <c r="DP79" s="171"/>
      <c r="DQ79" s="159">
        <v>43646</v>
      </c>
      <c r="DR79" s="160">
        <v>11449.36</v>
      </c>
      <c r="DS79" s="161"/>
      <c r="DT79" s="161"/>
      <c r="DU79" s="161">
        <f>2878.42</f>
        <v>2878.42</v>
      </c>
      <c r="DV79" s="162">
        <f>399.12+0</f>
        <v>399.12</v>
      </c>
      <c r="DW79" s="163">
        <f t="shared" si="10"/>
        <v>14327.78</v>
      </c>
      <c r="DX79" s="138">
        <f t="shared" si="61"/>
        <v>136.52000000000044</v>
      </c>
      <c r="DY79" s="141">
        <f t="shared" si="62"/>
        <v>16.382435716870994</v>
      </c>
      <c r="DZ79" s="142">
        <f t="shared" si="63"/>
        <v>152.90243571687142</v>
      </c>
      <c r="EA79" s="104">
        <f t="shared" si="64"/>
        <v>152.90243571687142</v>
      </c>
      <c r="EB79" s="104">
        <v>0</v>
      </c>
      <c r="EC79" s="104">
        <f t="shared" si="65"/>
        <v>269.10828686169373</v>
      </c>
      <c r="ED79" s="104">
        <v>0</v>
      </c>
      <c r="EE79" s="143">
        <f t="shared" si="66"/>
        <v>269.10828686169373</v>
      </c>
      <c r="EF79" s="144">
        <f t="shared" si="67"/>
        <v>-9376.3634477042015</v>
      </c>
      <c r="EG79" s="139">
        <v>2</v>
      </c>
      <c r="EH79" s="1" t="s">
        <v>52</v>
      </c>
      <c r="EI79" s="1">
        <v>32</v>
      </c>
      <c r="EJ79" s="1" t="s">
        <v>84</v>
      </c>
      <c r="EK79" s="1" t="s">
        <v>222</v>
      </c>
      <c r="EL79" s="89">
        <v>43677</v>
      </c>
      <c r="EM79" s="90"/>
      <c r="EN79" s="104">
        <v>11494.84</v>
      </c>
      <c r="EO79" s="104"/>
      <c r="EP79" s="104"/>
      <c r="EQ79" s="104">
        <v>2878.42</v>
      </c>
      <c r="ER79" s="104">
        <v>399.12</v>
      </c>
      <c r="ES79" s="137">
        <v>14373.26</v>
      </c>
      <c r="ET79" s="138">
        <f t="shared" si="68"/>
        <v>45.479999999999563</v>
      </c>
      <c r="EU79" s="141">
        <f t="shared" si="69"/>
        <v>5.4576082643293997</v>
      </c>
      <c r="EV79" s="96">
        <f t="shared" si="70"/>
        <v>50.937608264328965</v>
      </c>
      <c r="EW79" s="104">
        <f t="shared" si="71"/>
        <v>50.937608264328965</v>
      </c>
      <c r="EX79" s="104">
        <v>0</v>
      </c>
      <c r="EY79" s="104">
        <f t="shared" si="72"/>
        <v>92.197070958435432</v>
      </c>
      <c r="EZ79" s="104">
        <v>0</v>
      </c>
      <c r="FA79" s="143">
        <f t="shared" si="73"/>
        <v>92.197070958435432</v>
      </c>
      <c r="FB79" s="144">
        <f t="shared" si="74"/>
        <v>-9284.1663767457667</v>
      </c>
      <c r="FC79" s="139">
        <v>2</v>
      </c>
      <c r="FD79" s="1" t="s">
        <v>52</v>
      </c>
      <c r="FE79" s="157">
        <v>32</v>
      </c>
      <c r="FF79" s="158" t="s">
        <v>84</v>
      </c>
      <c r="FG79" s="158" t="s">
        <v>222</v>
      </c>
      <c r="FH79" s="159">
        <v>43708</v>
      </c>
      <c r="FI79" s="188"/>
      <c r="FJ79" s="160">
        <v>11558.59</v>
      </c>
      <c r="FK79" s="186"/>
      <c r="FL79" s="186"/>
      <c r="FM79" s="186">
        <f>2878.42</f>
        <v>2878.42</v>
      </c>
      <c r="FN79" s="186">
        <f>399.12+0</f>
        <v>399.12</v>
      </c>
      <c r="FO79" s="187">
        <f t="shared" si="11"/>
        <v>14437.01</v>
      </c>
      <c r="FP79" s="138">
        <f t="shared" si="75"/>
        <v>63.75</v>
      </c>
      <c r="FQ79" s="141">
        <f t="shared" si="76"/>
        <v>7.6500130319464255</v>
      </c>
      <c r="FR79" s="96">
        <f t="shared" si="77"/>
        <v>71.400013031946429</v>
      </c>
      <c r="FS79" s="104">
        <f t="shared" si="78"/>
        <v>71.400013031946429</v>
      </c>
      <c r="FT79" s="104">
        <v>0</v>
      </c>
      <c r="FU79" s="104">
        <f t="shared" si="79"/>
        <v>129.23402358782303</v>
      </c>
      <c r="FV79" s="104">
        <v>0</v>
      </c>
      <c r="FW79" s="143">
        <f t="shared" si="80"/>
        <v>129.23402358782303</v>
      </c>
      <c r="FX79" s="144">
        <f t="shared" si="81"/>
        <v>-9154.932353157943</v>
      </c>
      <c r="FY79" s="139">
        <v>2</v>
      </c>
      <c r="FZ79" s="1" t="s">
        <v>52</v>
      </c>
      <c r="GA79" s="1">
        <v>32</v>
      </c>
      <c r="GB79" s="1" t="s">
        <v>84</v>
      </c>
      <c r="GC79" s="1" t="s">
        <v>222</v>
      </c>
      <c r="GD79" s="89">
        <v>43735</v>
      </c>
      <c r="GE79" s="90"/>
      <c r="GF79" s="104">
        <v>11597.67</v>
      </c>
      <c r="GG79" s="104"/>
      <c r="GH79" s="104"/>
      <c r="GI79" s="104">
        <v>2878.42</v>
      </c>
      <c r="GJ79" s="104">
        <v>399.12</v>
      </c>
      <c r="GK79" s="137">
        <v>14476.09</v>
      </c>
      <c r="GL79" s="138">
        <f t="shared" si="82"/>
        <v>39.079999999999927</v>
      </c>
      <c r="GM79" s="141">
        <f t="shared" si="83"/>
        <v>4.689594337914051</v>
      </c>
      <c r="GN79" s="142">
        <f t="shared" si="84"/>
        <v>43.769594337913979</v>
      </c>
      <c r="GO79" s="104">
        <f t="shared" si="85"/>
        <v>43.769594337913979</v>
      </c>
      <c r="GP79" s="104">
        <f t="shared" si="86"/>
        <v>0</v>
      </c>
      <c r="GQ79" s="218">
        <f t="shared" si="87"/>
        <v>79.222965751624301</v>
      </c>
      <c r="GR79" s="218">
        <f t="shared" si="88"/>
        <v>0</v>
      </c>
      <c r="GS79" s="143">
        <f t="shared" si="89"/>
        <v>79.222965751624301</v>
      </c>
      <c r="GT79" s="103">
        <f t="shared" si="90"/>
        <v>3.2419493011496496</v>
      </c>
      <c r="GU79" s="203">
        <f t="shared" si="91"/>
        <v>82.464915052773947</v>
      </c>
      <c r="GV79" s="144">
        <f t="shared" si="92"/>
        <v>-9072.4674381051682</v>
      </c>
      <c r="GW79" s="140">
        <v>2</v>
      </c>
      <c r="GX79" s="1" t="s">
        <v>52</v>
      </c>
      <c r="GY79" s="157">
        <v>32</v>
      </c>
      <c r="GZ79" s="158" t="s">
        <v>84</v>
      </c>
      <c r="HA79" s="158" t="s">
        <v>222</v>
      </c>
      <c r="HB79" s="159">
        <v>43771</v>
      </c>
      <c r="HC79" s="188"/>
      <c r="HD79" s="160">
        <v>12288.220000000001</v>
      </c>
      <c r="HE79" s="186"/>
      <c r="HF79" s="186"/>
      <c r="HG79" s="186">
        <f>2878.42</f>
        <v>2878.42</v>
      </c>
      <c r="HH79" s="227">
        <f>399.12+0</f>
        <v>399.12</v>
      </c>
      <c r="HI79" s="229">
        <f t="shared" si="12"/>
        <v>15166.640000000001</v>
      </c>
      <c r="HJ79" s="138">
        <f t="shared" si="93"/>
        <v>690.55000000000109</v>
      </c>
      <c r="HK79" s="141">
        <f t="shared" si="94"/>
        <v>82.865947161929867</v>
      </c>
      <c r="HL79" s="96">
        <f t="shared" si="95"/>
        <v>773.41594716193094</v>
      </c>
      <c r="HM79" s="104">
        <f t="shared" si="96"/>
        <v>110</v>
      </c>
      <c r="HN79" s="104">
        <f t="shared" si="97"/>
        <v>663.41594716193094</v>
      </c>
      <c r="HO79" s="218">
        <f t="shared" si="98"/>
        <v>199.1</v>
      </c>
      <c r="HP79" s="218">
        <f t="shared" si="99"/>
        <v>1549.3499825068714</v>
      </c>
      <c r="HQ79" s="143">
        <f t="shared" si="100"/>
        <v>1748.4499825068713</v>
      </c>
      <c r="HR79" s="104">
        <f t="shared" si="101"/>
        <v>95.881130016359336</v>
      </c>
      <c r="HS79" s="203">
        <f t="shared" si="102"/>
        <v>1844.3311125232306</v>
      </c>
      <c r="HT79" s="234">
        <f t="shared" si="103"/>
        <v>-7228.1363255819379</v>
      </c>
      <c r="HU79" s="139">
        <v>2</v>
      </c>
      <c r="HV79" s="1" t="s">
        <v>52</v>
      </c>
      <c r="HW79" s="1">
        <v>32</v>
      </c>
      <c r="HX79" s="1" t="s">
        <v>84</v>
      </c>
      <c r="HY79" s="1" t="s">
        <v>222</v>
      </c>
      <c r="HZ79" s="89">
        <v>43795</v>
      </c>
      <c r="IA79" s="90"/>
      <c r="IB79" s="104">
        <v>13334.720000000001</v>
      </c>
      <c r="IC79" s="186"/>
      <c r="ID79" s="186"/>
      <c r="IE79" s="186">
        <f>2878.42</f>
        <v>2878.42</v>
      </c>
      <c r="IF79" s="186">
        <f>399.12+0</f>
        <v>399.12</v>
      </c>
      <c r="IG79" s="229">
        <f t="shared" si="13"/>
        <v>16213.140000000001</v>
      </c>
      <c r="IH79" s="138">
        <f t="shared" si="104"/>
        <v>1046.5</v>
      </c>
      <c r="II79" s="141">
        <f t="shared" si="105"/>
        <v>125.58013424159488</v>
      </c>
      <c r="IJ79" s="142">
        <f t="shared" si="106"/>
        <v>1172.0801342415948</v>
      </c>
      <c r="IK79" s="104">
        <f t="shared" si="107"/>
        <v>110</v>
      </c>
      <c r="IL79" s="104">
        <f t="shared" si="108"/>
        <v>1062.0801342415948</v>
      </c>
      <c r="IM79" s="218">
        <f t="shared" si="109"/>
        <v>199.1</v>
      </c>
      <c r="IN79" s="218">
        <f t="shared" si="110"/>
        <v>2299.7744295798084</v>
      </c>
      <c r="IO79" s="143">
        <f t="shared" si="111"/>
        <v>2498.8744295798083</v>
      </c>
      <c r="IP79" s="104">
        <f t="shared" si="112"/>
        <v>174.21898453920139</v>
      </c>
      <c r="IQ79" s="203">
        <f t="shared" si="113"/>
        <v>2673.0934141190096</v>
      </c>
      <c r="IR79" s="144">
        <f t="shared" si="114"/>
        <v>-4555.0429114629278</v>
      </c>
      <c r="IS79" s="139">
        <v>2</v>
      </c>
      <c r="IT79" s="1" t="s">
        <v>52</v>
      </c>
      <c r="IU79" s="1">
        <v>32</v>
      </c>
      <c r="IV79" s="1" t="s">
        <v>84</v>
      </c>
      <c r="IW79" s="1" t="s">
        <v>222</v>
      </c>
      <c r="IX79" s="89">
        <v>43830</v>
      </c>
      <c r="IY79" s="153"/>
      <c r="IZ79" s="104">
        <v>15114.76</v>
      </c>
      <c r="JA79" s="104"/>
      <c r="JB79" s="104"/>
      <c r="JC79" s="104">
        <v>2878.42</v>
      </c>
      <c r="JD79" s="104">
        <v>399.12</v>
      </c>
      <c r="JE79" s="137">
        <v>17993.18</v>
      </c>
      <c r="JF79" s="138">
        <f t="shared" si="115"/>
        <v>1780.0399999999991</v>
      </c>
      <c r="JG79" s="141">
        <f t="shared" si="116"/>
        <v>213.60464732846111</v>
      </c>
      <c r="JH79" s="96">
        <f t="shared" si="117"/>
        <v>1993.6446473284602</v>
      </c>
      <c r="JI79" s="104">
        <f t="shared" si="118"/>
        <v>110</v>
      </c>
      <c r="JJ79" s="104">
        <f t="shared" si="119"/>
        <v>1883.6446473284602</v>
      </c>
      <c r="JK79" s="218">
        <f t="shared" si="120"/>
        <v>199.1</v>
      </c>
      <c r="JL79" s="251">
        <f t="shared" si="121"/>
        <v>4412.8305492504342</v>
      </c>
      <c r="JM79" s="259">
        <f t="shared" si="122"/>
        <v>4611.9305492504345</v>
      </c>
      <c r="JN79" s="218"/>
      <c r="JO79" s="260"/>
      <c r="JP79" s="255">
        <f t="shared" si="123"/>
        <v>231.74816184353494</v>
      </c>
      <c r="JQ79" s="203">
        <f t="shared" si="14"/>
        <v>4843.6787110939695</v>
      </c>
      <c r="JR79" s="144">
        <f t="shared" si="15"/>
        <v>288.63579963104166</v>
      </c>
      <c r="JS79" s="139">
        <v>2</v>
      </c>
      <c r="JT79" s="1" t="s">
        <v>52</v>
      </c>
    </row>
    <row r="80" spans="1:280" ht="20.100000000000001" customHeight="1" x14ac:dyDescent="0.25">
      <c r="A80" s="29">
        <v>33</v>
      </c>
      <c r="B80" s="29" t="s">
        <v>85</v>
      </c>
      <c r="C80" s="50">
        <v>8372.19</v>
      </c>
      <c r="D80" s="43">
        <v>3395.3088173010865</v>
      </c>
      <c r="E80" s="29" t="s">
        <v>34</v>
      </c>
      <c r="F80" s="51">
        <v>43496</v>
      </c>
      <c r="G80" s="49">
        <v>2500</v>
      </c>
      <c r="H80" s="33"/>
      <c r="I80" s="33"/>
      <c r="J80" s="33"/>
      <c r="K80" s="33"/>
      <c r="L80" s="37">
        <v>8798.7000000000007</v>
      </c>
      <c r="M80" s="30">
        <f t="shared" ref="M80:M111" si="124">L80-C80</f>
        <v>426.51000000000022</v>
      </c>
      <c r="N80" s="31">
        <f t="shared" si="16"/>
        <v>46.21267595334011</v>
      </c>
      <c r="O80" s="32">
        <f t="shared" si="17"/>
        <v>472.72267595334034</v>
      </c>
      <c r="P80" s="33">
        <f t="shared" si="18"/>
        <v>110</v>
      </c>
      <c r="Q80" s="33">
        <f t="shared" si="19"/>
        <v>362.72267595334034</v>
      </c>
      <c r="R80" s="33">
        <f t="shared" si="20"/>
        <v>191.4</v>
      </c>
      <c r="S80" s="33">
        <f t="shared" si="21"/>
        <v>789.22317894890512</v>
      </c>
      <c r="T80" s="56">
        <f t="shared" si="22"/>
        <v>980.62317894890509</v>
      </c>
      <c r="U80" s="59">
        <f t="shared" ref="U80:U111" si="125">D80-G80+T80</f>
        <v>1875.9319962499917</v>
      </c>
      <c r="V80" s="34">
        <v>1</v>
      </c>
      <c r="W80" s="29" t="s">
        <v>52</v>
      </c>
      <c r="X80" s="1">
        <v>33</v>
      </c>
      <c r="Y80" s="1" t="s">
        <v>85</v>
      </c>
      <c r="Z80" s="1" t="s">
        <v>34</v>
      </c>
      <c r="AA80" s="89">
        <v>43521</v>
      </c>
      <c r="AB80" s="90"/>
      <c r="AC80" s="1">
        <v>9103.75</v>
      </c>
      <c r="AD80" s="1"/>
      <c r="AE80" s="1"/>
      <c r="AF80" s="1"/>
      <c r="AG80" s="1"/>
      <c r="AH80" s="98">
        <f t="shared" si="23"/>
        <v>9103.75</v>
      </c>
      <c r="AI80" s="30">
        <f t="shared" si="24"/>
        <v>305.04999999999927</v>
      </c>
      <c r="AJ80" s="31">
        <f t="shared" si="25"/>
        <v>101.64410456555549</v>
      </c>
      <c r="AK80" s="32">
        <f t="shared" si="26"/>
        <v>406.69410456555477</v>
      </c>
      <c r="AL80" s="33">
        <f t="shared" si="27"/>
        <v>110</v>
      </c>
      <c r="AM80" s="33">
        <f t="shared" si="28"/>
        <v>296.69410456555477</v>
      </c>
      <c r="AN80" s="33">
        <f t="shared" si="29"/>
        <v>193.6</v>
      </c>
      <c r="AO80" s="33">
        <f t="shared" si="30"/>
        <v>655.27738389501872</v>
      </c>
      <c r="AP80" s="56">
        <f t="shared" si="31"/>
        <v>848.87738389501874</v>
      </c>
      <c r="AQ80" s="118">
        <f t="shared" si="32"/>
        <v>2.1999999999999886</v>
      </c>
      <c r="AR80" s="120">
        <f t="shared" si="33"/>
        <v>11.85889204693342</v>
      </c>
      <c r="AS80" s="125">
        <f t="shared" si="34"/>
        <v>862.9362759419522</v>
      </c>
      <c r="AT80" s="122">
        <f t="shared" si="35"/>
        <v>2738.868272191944</v>
      </c>
      <c r="AU80" s="34">
        <v>1</v>
      </c>
      <c r="AV80" s="29" t="s">
        <v>52</v>
      </c>
      <c r="AW80" s="1">
        <v>33</v>
      </c>
      <c r="AX80" s="1" t="s">
        <v>85</v>
      </c>
      <c r="AY80" s="1" t="s">
        <v>34</v>
      </c>
      <c r="AZ80" s="89">
        <v>43555</v>
      </c>
      <c r="BA80" s="90"/>
      <c r="BB80" s="1">
        <v>9478.9</v>
      </c>
      <c r="BC80" s="1"/>
      <c r="BD80" s="1"/>
      <c r="BE80" s="1"/>
      <c r="BF80" s="1"/>
      <c r="BG80" s="98">
        <f t="shared" si="36"/>
        <v>9478.9</v>
      </c>
      <c r="BH80" s="30">
        <f t="shared" si="37"/>
        <v>375.14999999999964</v>
      </c>
      <c r="BI80" s="31">
        <f t="shared" si="38"/>
        <v>-168.98043049312579</v>
      </c>
      <c r="BJ80" s="32">
        <f t="shared" si="39"/>
        <v>206.16956950687384</v>
      </c>
      <c r="BK80" s="33">
        <f t="shared" si="40"/>
        <v>206.16956950687384</v>
      </c>
      <c r="BL80" s="33">
        <f t="shared" si="41"/>
        <v>0</v>
      </c>
      <c r="BM80" s="33">
        <f t="shared" si="42"/>
        <v>362.85844233209798</v>
      </c>
      <c r="BN80" s="33">
        <f t="shared" si="43"/>
        <v>0</v>
      </c>
      <c r="BO80" s="56">
        <f t="shared" si="44"/>
        <v>362.85844233209798</v>
      </c>
      <c r="BP80" s="122">
        <f t="shared" si="45"/>
        <v>3101.7267145240421</v>
      </c>
      <c r="BQ80" s="34">
        <v>1</v>
      </c>
      <c r="BR80" s="29" t="s">
        <v>52</v>
      </c>
      <c r="BS80" s="1">
        <v>33</v>
      </c>
      <c r="BT80" s="1" t="s">
        <v>85</v>
      </c>
      <c r="BU80" s="1" t="s">
        <v>34</v>
      </c>
      <c r="BV80" s="89">
        <v>43585</v>
      </c>
      <c r="BW80" s="90"/>
      <c r="BX80" s="104">
        <v>9869.6200000000008</v>
      </c>
      <c r="BY80" s="104"/>
      <c r="BZ80" s="104"/>
      <c r="CA80" s="104"/>
      <c r="CB80" s="104"/>
      <c r="CC80" s="137">
        <v>9869.6200000000008</v>
      </c>
      <c r="CD80" s="138">
        <f t="shared" si="46"/>
        <v>390.72000000000116</v>
      </c>
      <c r="CE80" s="141">
        <f t="shared" si="47"/>
        <v>46.886539782485613</v>
      </c>
      <c r="CF80" s="142">
        <f t="shared" si="48"/>
        <v>437.60653978248678</v>
      </c>
      <c r="CG80" s="104">
        <f t="shared" si="49"/>
        <v>437.60653978248678</v>
      </c>
      <c r="CH80" s="104">
        <v>0</v>
      </c>
      <c r="CI80" s="104">
        <f t="shared" si="50"/>
        <v>778.9396408128265</v>
      </c>
      <c r="CJ80" s="104">
        <v>0</v>
      </c>
      <c r="CK80" s="143">
        <f t="shared" si="51"/>
        <v>778.9396408128265</v>
      </c>
      <c r="CL80" s="144">
        <f t="shared" si="52"/>
        <v>3880.6663553368685</v>
      </c>
      <c r="CM80" s="139">
        <v>1</v>
      </c>
      <c r="CN80" s="1" t="s">
        <v>52</v>
      </c>
      <c r="CO80" s="1">
        <v>33</v>
      </c>
      <c r="CP80" s="1" t="s">
        <v>85</v>
      </c>
      <c r="CQ80" s="1" t="s">
        <v>34</v>
      </c>
      <c r="CR80" s="89">
        <v>43616</v>
      </c>
      <c r="CS80" s="153">
        <v>5000</v>
      </c>
      <c r="CT80" s="104">
        <v>10180.85</v>
      </c>
      <c r="CU80" s="104"/>
      <c r="CV80" s="104"/>
      <c r="CW80" s="104"/>
      <c r="CX80" s="104"/>
      <c r="CY80" s="137">
        <v>10180.85</v>
      </c>
      <c r="CZ80" s="104"/>
      <c r="DA80" s="138">
        <f t="shared" si="53"/>
        <v>311.22999999999956</v>
      </c>
      <c r="DB80" s="141">
        <f t="shared" si="54"/>
        <v>37.347686188624792</v>
      </c>
      <c r="DC80" s="142">
        <f t="shared" si="55"/>
        <v>348.57768618862434</v>
      </c>
      <c r="DD80" s="104">
        <f t="shared" si="56"/>
        <v>348.57768618862434</v>
      </c>
      <c r="DE80" s="104">
        <v>0</v>
      </c>
      <c r="DF80" s="104">
        <f t="shared" si="57"/>
        <v>613.49672769197889</v>
      </c>
      <c r="DG80" s="104">
        <v>0</v>
      </c>
      <c r="DH80" s="104">
        <f t="shared" si="58"/>
        <v>-8.7521307956497427</v>
      </c>
      <c r="DI80" s="143">
        <f t="shared" si="59"/>
        <v>604.7445968963292</v>
      </c>
      <c r="DJ80" s="144">
        <f t="shared" si="60"/>
        <v>-514.58904776680231</v>
      </c>
      <c r="DK80" s="139">
        <v>1</v>
      </c>
      <c r="DL80" s="1" t="s">
        <v>52</v>
      </c>
      <c r="DM80" s="157">
        <v>33</v>
      </c>
      <c r="DN80" s="158" t="s">
        <v>85</v>
      </c>
      <c r="DO80" s="158" t="s">
        <v>34</v>
      </c>
      <c r="DP80" s="171"/>
      <c r="DQ80" s="159">
        <v>43646</v>
      </c>
      <c r="DR80" s="160">
        <v>10428.93</v>
      </c>
      <c r="DS80" s="161"/>
      <c r="DT80" s="161"/>
      <c r="DU80" s="161"/>
      <c r="DV80" s="162"/>
      <c r="DW80" s="163">
        <f t="shared" si="10"/>
        <v>10428.93</v>
      </c>
      <c r="DX80" s="138">
        <f t="shared" si="61"/>
        <v>248.07999999999993</v>
      </c>
      <c r="DY80" s="141">
        <f t="shared" si="62"/>
        <v>29.769664903613698</v>
      </c>
      <c r="DZ80" s="142">
        <f t="shared" si="63"/>
        <v>277.84966490361364</v>
      </c>
      <c r="EA80" s="104">
        <f t="shared" si="64"/>
        <v>277.84966490361364</v>
      </c>
      <c r="EB80" s="104">
        <v>0</v>
      </c>
      <c r="EC80" s="104">
        <f t="shared" si="65"/>
        <v>489.01541023036003</v>
      </c>
      <c r="ED80" s="104">
        <v>0</v>
      </c>
      <c r="EE80" s="143">
        <f t="shared" si="66"/>
        <v>489.01541023036003</v>
      </c>
      <c r="EF80" s="144">
        <f t="shared" si="67"/>
        <v>-25.573637536442277</v>
      </c>
      <c r="EG80" s="139">
        <v>1</v>
      </c>
      <c r="EH80" s="1" t="s">
        <v>52</v>
      </c>
      <c r="EI80" s="1">
        <v>33</v>
      </c>
      <c r="EJ80" s="1" t="s">
        <v>85</v>
      </c>
      <c r="EK80" s="1" t="s">
        <v>34</v>
      </c>
      <c r="EL80" s="89">
        <v>43677</v>
      </c>
      <c r="EM80" s="90"/>
      <c r="EN80" s="104">
        <v>10655.4</v>
      </c>
      <c r="EO80" s="104"/>
      <c r="EP80" s="104"/>
      <c r="EQ80" s="104"/>
      <c r="ER80" s="104"/>
      <c r="ES80" s="137">
        <v>10655.4</v>
      </c>
      <c r="ET80" s="138">
        <f t="shared" si="68"/>
        <v>226.46999999999935</v>
      </c>
      <c r="EU80" s="141">
        <f t="shared" si="69"/>
        <v>27.176441152653638</v>
      </c>
      <c r="EV80" s="96">
        <f t="shared" si="70"/>
        <v>253.64644115265298</v>
      </c>
      <c r="EW80" s="104">
        <f t="shared" si="71"/>
        <v>253.64644115265298</v>
      </c>
      <c r="EX80" s="104">
        <v>0</v>
      </c>
      <c r="EY80" s="104">
        <f t="shared" si="72"/>
        <v>459.10005848630192</v>
      </c>
      <c r="EZ80" s="104">
        <v>0</v>
      </c>
      <c r="FA80" s="143">
        <f t="shared" si="73"/>
        <v>459.10005848630192</v>
      </c>
      <c r="FB80" s="144">
        <f t="shared" si="74"/>
        <v>433.52642094985964</v>
      </c>
      <c r="FC80" s="139">
        <v>1</v>
      </c>
      <c r="FD80" s="1" t="s">
        <v>52</v>
      </c>
      <c r="FE80" s="157">
        <v>33</v>
      </c>
      <c r="FF80" s="158" t="s">
        <v>85</v>
      </c>
      <c r="FG80" s="158" t="s">
        <v>34</v>
      </c>
      <c r="FH80" s="159">
        <v>43708</v>
      </c>
      <c r="FI80" s="188"/>
      <c r="FJ80" s="160">
        <v>10969.5</v>
      </c>
      <c r="FK80" s="186"/>
      <c r="FL80" s="186"/>
      <c r="FM80" s="186"/>
      <c r="FN80" s="186"/>
      <c r="FO80" s="187">
        <f t="shared" si="11"/>
        <v>10969.5</v>
      </c>
      <c r="FP80" s="138">
        <f t="shared" si="75"/>
        <v>314.10000000000036</v>
      </c>
      <c r="FQ80" s="141">
        <f t="shared" si="76"/>
        <v>37.692064209166666</v>
      </c>
      <c r="FR80" s="96">
        <f t="shared" si="77"/>
        <v>351.79206420916705</v>
      </c>
      <c r="FS80" s="104">
        <f t="shared" si="78"/>
        <v>351.79206420916705</v>
      </c>
      <c r="FT80" s="104">
        <v>0</v>
      </c>
      <c r="FU80" s="104">
        <f t="shared" si="79"/>
        <v>636.74363621859243</v>
      </c>
      <c r="FV80" s="104">
        <v>0</v>
      </c>
      <c r="FW80" s="143">
        <f t="shared" si="80"/>
        <v>636.74363621859243</v>
      </c>
      <c r="FX80" s="144">
        <f t="shared" si="81"/>
        <v>1070.270057168452</v>
      </c>
      <c r="FY80" s="139">
        <v>1</v>
      </c>
      <c r="FZ80" s="1" t="s">
        <v>52</v>
      </c>
      <c r="GA80" s="1">
        <v>33</v>
      </c>
      <c r="GB80" s="1" t="s">
        <v>85</v>
      </c>
      <c r="GC80" s="1" t="s">
        <v>34</v>
      </c>
      <c r="GD80" s="89">
        <v>43735</v>
      </c>
      <c r="GE80" s="90">
        <v>3000</v>
      </c>
      <c r="GF80" s="104">
        <v>11247.77</v>
      </c>
      <c r="GG80" s="104"/>
      <c r="GH80" s="104"/>
      <c r="GI80" s="104"/>
      <c r="GJ80" s="104"/>
      <c r="GK80" s="137">
        <v>11247.77</v>
      </c>
      <c r="GL80" s="138">
        <f t="shared" si="82"/>
        <v>278.27000000000044</v>
      </c>
      <c r="GM80" s="141">
        <f t="shared" si="83"/>
        <v>33.392359682992513</v>
      </c>
      <c r="GN80" s="142">
        <f t="shared" si="84"/>
        <v>311.66235968299293</v>
      </c>
      <c r="GO80" s="104">
        <f t="shared" si="85"/>
        <v>110</v>
      </c>
      <c r="GP80" s="104">
        <f t="shared" si="86"/>
        <v>201.66235968299293</v>
      </c>
      <c r="GQ80" s="218">
        <f t="shared" si="87"/>
        <v>199.1</v>
      </c>
      <c r="GR80" s="218">
        <f t="shared" si="88"/>
        <v>365.00887102621721</v>
      </c>
      <c r="GS80" s="143">
        <f t="shared" si="89"/>
        <v>564.10887102621723</v>
      </c>
      <c r="GT80" s="103">
        <f t="shared" si="90"/>
        <v>23.084371341630401</v>
      </c>
      <c r="GU80" s="203">
        <f t="shared" si="91"/>
        <v>587.19324236784769</v>
      </c>
      <c r="GV80" s="144">
        <f t="shared" si="92"/>
        <v>-1342.5367004637003</v>
      </c>
      <c r="GW80" s="140">
        <v>1</v>
      </c>
      <c r="GX80" s="1" t="s">
        <v>52</v>
      </c>
      <c r="GY80" s="157">
        <v>33</v>
      </c>
      <c r="GZ80" s="158" t="s">
        <v>85</v>
      </c>
      <c r="HA80" s="158" t="s">
        <v>34</v>
      </c>
      <c r="HB80" s="159">
        <v>43771</v>
      </c>
      <c r="HC80" s="188"/>
      <c r="HD80" s="160">
        <v>11610.81</v>
      </c>
      <c r="HE80" s="186"/>
      <c r="HF80" s="186"/>
      <c r="HG80" s="186"/>
      <c r="HH80" s="227"/>
      <c r="HI80" s="229">
        <f t="shared" si="12"/>
        <v>11610.81</v>
      </c>
      <c r="HJ80" s="138">
        <f t="shared" si="93"/>
        <v>363.03999999999905</v>
      </c>
      <c r="HK80" s="141">
        <f t="shared" si="94"/>
        <v>43.564772221659389</v>
      </c>
      <c r="HL80" s="96">
        <f t="shared" si="95"/>
        <v>406.60477222165844</v>
      </c>
      <c r="HM80" s="104">
        <f t="shared" si="96"/>
        <v>110</v>
      </c>
      <c r="HN80" s="104">
        <f t="shared" si="97"/>
        <v>296.60477222165844</v>
      </c>
      <c r="HO80" s="218">
        <f t="shared" si="98"/>
        <v>199.1</v>
      </c>
      <c r="HP80" s="218">
        <f t="shared" si="99"/>
        <v>692.69453141576707</v>
      </c>
      <c r="HQ80" s="143">
        <f t="shared" si="100"/>
        <v>891.7945314157671</v>
      </c>
      <c r="HR80" s="104">
        <f t="shared" si="101"/>
        <v>48.904039732356132</v>
      </c>
      <c r="HS80" s="203">
        <f t="shared" si="102"/>
        <v>940.69857114812328</v>
      </c>
      <c r="HT80" s="234">
        <f t="shared" si="103"/>
        <v>-401.83812931557702</v>
      </c>
      <c r="HU80" s="139">
        <v>1</v>
      </c>
      <c r="HV80" s="1" t="s">
        <v>52</v>
      </c>
      <c r="HW80" s="1">
        <v>33</v>
      </c>
      <c r="HX80" s="1" t="s">
        <v>85</v>
      </c>
      <c r="HY80" s="1" t="s">
        <v>34</v>
      </c>
      <c r="HZ80" s="89">
        <v>43798</v>
      </c>
      <c r="IA80" s="90"/>
      <c r="IB80" s="104">
        <v>11969.26</v>
      </c>
      <c r="IC80" s="186"/>
      <c r="ID80" s="186"/>
      <c r="IE80" s="186"/>
      <c r="IF80" s="186"/>
      <c r="IG80" s="229">
        <f t="shared" si="13"/>
        <v>11969.26</v>
      </c>
      <c r="IH80" s="138">
        <f t="shared" si="104"/>
        <v>358.45000000000073</v>
      </c>
      <c r="II80" s="141">
        <f t="shared" si="105"/>
        <v>43.014045980792908</v>
      </c>
      <c r="IJ80" s="142">
        <f t="shared" si="106"/>
        <v>401.46404598079363</v>
      </c>
      <c r="IK80" s="104">
        <f t="shared" si="107"/>
        <v>110</v>
      </c>
      <c r="IL80" s="104">
        <f t="shared" si="108"/>
        <v>291.46404598079363</v>
      </c>
      <c r="IM80" s="218">
        <f t="shared" si="109"/>
        <v>199.1</v>
      </c>
      <c r="IN80" s="218">
        <f t="shared" si="110"/>
        <v>631.12145541367136</v>
      </c>
      <c r="IO80" s="143">
        <f t="shared" si="111"/>
        <v>830.22145541367138</v>
      </c>
      <c r="IP80" s="104">
        <f t="shared" si="112"/>
        <v>57.882195756890951</v>
      </c>
      <c r="IQ80" s="203">
        <f t="shared" si="113"/>
        <v>888.10365117056233</v>
      </c>
      <c r="IR80" s="144">
        <f t="shared" si="114"/>
        <v>486.26552185498531</v>
      </c>
      <c r="IS80" s="139">
        <v>1</v>
      </c>
      <c r="IT80" s="1" t="s">
        <v>52</v>
      </c>
      <c r="IU80" s="1">
        <v>33</v>
      </c>
      <c r="IV80" s="1" t="s">
        <v>85</v>
      </c>
      <c r="IW80" s="1" t="s">
        <v>34</v>
      </c>
      <c r="IX80" s="89">
        <v>43830</v>
      </c>
      <c r="IY80" s="153"/>
      <c r="IZ80" s="104">
        <v>12350.380000000001</v>
      </c>
      <c r="JA80" s="104"/>
      <c r="JB80" s="104"/>
      <c r="JC80" s="104"/>
      <c r="JD80" s="104"/>
      <c r="JE80" s="137">
        <v>12350.380000000001</v>
      </c>
      <c r="JF80" s="138">
        <f t="shared" si="115"/>
        <v>381.1200000000008</v>
      </c>
      <c r="JG80" s="141">
        <f t="shared" si="116"/>
        <v>45.73436731187126</v>
      </c>
      <c r="JH80" s="96">
        <f t="shared" si="117"/>
        <v>426.85436731187207</v>
      </c>
      <c r="JI80" s="104">
        <f t="shared" si="118"/>
        <v>110</v>
      </c>
      <c r="JJ80" s="104">
        <f t="shared" si="119"/>
        <v>316.85436731187207</v>
      </c>
      <c r="JK80" s="218">
        <f t="shared" si="120"/>
        <v>199.1</v>
      </c>
      <c r="JL80" s="251">
        <f t="shared" si="121"/>
        <v>742.29745707096322</v>
      </c>
      <c r="JM80" s="259">
        <f t="shared" si="122"/>
        <v>941.39745707096324</v>
      </c>
      <c r="JN80" s="218"/>
      <c r="JO80" s="260"/>
      <c r="JP80" s="255">
        <f t="shared" ref="JP80:JP111" si="126">$IY$4/$IY$6*JM80</f>
        <v>47.304947008760138</v>
      </c>
      <c r="JQ80" s="203">
        <f t="shared" ref="JQ80:JQ111" si="127">JM80+JP80</f>
        <v>988.70240407972335</v>
      </c>
      <c r="JR80" s="144">
        <f t="shared" ref="JR80:JR111" si="128">IR80-IY80+JQ80</f>
        <v>1474.9679259347085</v>
      </c>
      <c r="JS80" s="139">
        <v>1</v>
      </c>
      <c r="JT80" s="1" t="s">
        <v>52</v>
      </c>
    </row>
    <row r="81" spans="1:280" ht="19.5" customHeight="1" x14ac:dyDescent="0.25">
      <c r="A81" s="29">
        <v>34</v>
      </c>
      <c r="B81" s="29" t="s">
        <v>86</v>
      </c>
      <c r="C81" s="50">
        <v>51.67</v>
      </c>
      <c r="D81" s="43">
        <v>-200.48161674213517</v>
      </c>
      <c r="E81" s="29" t="s">
        <v>254</v>
      </c>
      <c r="F81" s="51">
        <v>43496</v>
      </c>
      <c r="G81" s="49"/>
      <c r="H81" s="33"/>
      <c r="I81" s="33"/>
      <c r="J81" s="33">
        <v>51.15</v>
      </c>
      <c r="K81" s="33"/>
      <c r="L81" s="37">
        <v>51.67</v>
      </c>
      <c r="M81" s="30">
        <f t="shared" si="124"/>
        <v>0</v>
      </c>
      <c r="N81" s="31">
        <f t="shared" si="16"/>
        <v>0</v>
      </c>
      <c r="O81" s="32">
        <f t="shared" si="17"/>
        <v>0</v>
      </c>
      <c r="P81" s="33">
        <f t="shared" si="18"/>
        <v>0</v>
      </c>
      <c r="Q81" s="33">
        <f t="shared" si="19"/>
        <v>0</v>
      </c>
      <c r="R81" s="33">
        <f t="shared" si="20"/>
        <v>0</v>
      </c>
      <c r="S81" s="33">
        <f t="shared" si="21"/>
        <v>0</v>
      </c>
      <c r="T81" s="56">
        <f t="shared" si="22"/>
        <v>0</v>
      </c>
      <c r="U81" s="59">
        <f t="shared" si="125"/>
        <v>-200.48161674213517</v>
      </c>
      <c r="V81" s="34">
        <v>2</v>
      </c>
      <c r="W81" s="29" t="s">
        <v>52</v>
      </c>
      <c r="X81" s="1">
        <v>34</v>
      </c>
      <c r="Y81" s="1" t="s">
        <v>86</v>
      </c>
      <c r="Z81" s="1" t="s">
        <v>254</v>
      </c>
      <c r="AA81" s="89">
        <v>43521</v>
      </c>
      <c r="AB81" s="90"/>
      <c r="AC81" s="1">
        <v>0.52</v>
      </c>
      <c r="AD81" s="1"/>
      <c r="AE81" s="1"/>
      <c r="AF81" s="1">
        <v>51.15</v>
      </c>
      <c r="AG81" s="1"/>
      <c r="AH81" s="98">
        <f t="shared" si="23"/>
        <v>51.67</v>
      </c>
      <c r="AI81" s="30">
        <f t="shared" si="24"/>
        <v>0</v>
      </c>
      <c r="AJ81" s="31">
        <f t="shared" si="25"/>
        <v>0</v>
      </c>
      <c r="AK81" s="32">
        <f t="shared" si="26"/>
        <v>0</v>
      </c>
      <c r="AL81" s="33">
        <f t="shared" si="27"/>
        <v>0</v>
      </c>
      <c r="AM81" s="33">
        <f t="shared" si="28"/>
        <v>0</v>
      </c>
      <c r="AN81" s="33">
        <f t="shared" si="29"/>
        <v>0</v>
      </c>
      <c r="AO81" s="33">
        <f t="shared" si="30"/>
        <v>0</v>
      </c>
      <c r="AP81" s="56">
        <f t="shared" si="31"/>
        <v>0</v>
      </c>
      <c r="AQ81" s="118">
        <f t="shared" si="32"/>
        <v>0</v>
      </c>
      <c r="AR81" s="120">
        <f t="shared" si="33"/>
        <v>0</v>
      </c>
      <c r="AS81" s="125">
        <f t="shared" si="34"/>
        <v>0</v>
      </c>
      <c r="AT81" s="122">
        <f t="shared" si="35"/>
        <v>-200.48161674213517</v>
      </c>
      <c r="AU81" s="34">
        <v>2</v>
      </c>
      <c r="AV81" s="29" t="s">
        <v>52</v>
      </c>
      <c r="AW81" s="1">
        <v>34</v>
      </c>
      <c r="AX81" s="1" t="s">
        <v>86</v>
      </c>
      <c r="AY81" s="1" t="s">
        <v>254</v>
      </c>
      <c r="AZ81" s="89">
        <v>43555</v>
      </c>
      <c r="BA81" s="90"/>
      <c r="BB81" s="1">
        <v>0.52</v>
      </c>
      <c r="BC81" s="1"/>
      <c r="BD81" s="1"/>
      <c r="BE81" s="1">
        <v>51.15</v>
      </c>
      <c r="BF81" s="1"/>
      <c r="BG81" s="98">
        <f t="shared" si="36"/>
        <v>51.67</v>
      </c>
      <c r="BH81" s="30">
        <f t="shared" si="37"/>
        <v>0</v>
      </c>
      <c r="BI81" s="31">
        <f t="shared" si="38"/>
        <v>0</v>
      </c>
      <c r="BJ81" s="32">
        <f t="shared" si="39"/>
        <v>0</v>
      </c>
      <c r="BK81" s="33">
        <f t="shared" si="40"/>
        <v>0</v>
      </c>
      <c r="BL81" s="33">
        <f t="shared" si="41"/>
        <v>0</v>
      </c>
      <c r="BM81" s="33">
        <f t="shared" si="42"/>
        <v>0</v>
      </c>
      <c r="BN81" s="33">
        <f t="shared" si="43"/>
        <v>0</v>
      </c>
      <c r="BO81" s="56">
        <f t="shared" si="44"/>
        <v>0</v>
      </c>
      <c r="BP81" s="122">
        <f t="shared" si="45"/>
        <v>-200.48161674213517</v>
      </c>
      <c r="BQ81" s="34">
        <v>2</v>
      </c>
      <c r="BR81" s="29" t="s">
        <v>52</v>
      </c>
      <c r="BS81" s="1">
        <v>34</v>
      </c>
      <c r="BT81" s="1" t="s">
        <v>86</v>
      </c>
      <c r="BU81" s="1" t="s">
        <v>254</v>
      </c>
      <c r="BV81" s="89">
        <v>43585</v>
      </c>
      <c r="BW81" s="90"/>
      <c r="BX81" s="104">
        <v>0.89</v>
      </c>
      <c r="BY81" s="104"/>
      <c r="BZ81" s="104"/>
      <c r="CA81" s="104">
        <v>51.15</v>
      </c>
      <c r="CB81" s="104"/>
      <c r="CC81" s="137">
        <v>52.04</v>
      </c>
      <c r="CD81" s="138">
        <f t="shared" si="46"/>
        <v>0.36999999999999744</v>
      </c>
      <c r="CE81" s="141">
        <f t="shared" si="47"/>
        <v>4.4400132369777606E-2</v>
      </c>
      <c r="CF81" s="142">
        <f t="shared" si="48"/>
        <v>0.41440013236977502</v>
      </c>
      <c r="CG81" s="104">
        <f t="shared" si="49"/>
        <v>0.41440013236977502</v>
      </c>
      <c r="CH81" s="104">
        <v>0</v>
      </c>
      <c r="CI81" s="104">
        <f t="shared" si="50"/>
        <v>0.73763223561819957</v>
      </c>
      <c r="CJ81" s="104">
        <v>0</v>
      </c>
      <c r="CK81" s="143">
        <f t="shared" si="51"/>
        <v>0.73763223561819957</v>
      </c>
      <c r="CL81" s="144">
        <f t="shared" si="52"/>
        <v>-199.74398450651697</v>
      </c>
      <c r="CM81" s="139">
        <v>2</v>
      </c>
      <c r="CN81" s="1" t="s">
        <v>52</v>
      </c>
      <c r="CO81" s="1">
        <v>34</v>
      </c>
      <c r="CP81" s="1" t="s">
        <v>86</v>
      </c>
      <c r="CQ81" s="1" t="s">
        <v>254</v>
      </c>
      <c r="CR81" s="89">
        <v>43616</v>
      </c>
      <c r="CS81" s="153"/>
      <c r="CT81" s="104">
        <v>10.220000000000001</v>
      </c>
      <c r="CU81" s="104"/>
      <c r="CV81" s="104"/>
      <c r="CW81" s="104">
        <v>51.15</v>
      </c>
      <c r="CX81" s="104"/>
      <c r="CY81" s="137">
        <v>61.37</v>
      </c>
      <c r="CZ81" s="104"/>
      <c r="DA81" s="138">
        <f t="shared" si="53"/>
        <v>9.3299999999999983</v>
      </c>
      <c r="DB81" s="141">
        <f t="shared" si="54"/>
        <v>1.1196025837479349</v>
      </c>
      <c r="DC81" s="142">
        <f t="shared" si="55"/>
        <v>10.449602583747932</v>
      </c>
      <c r="DD81" s="104">
        <f t="shared" si="56"/>
        <v>10.449602583747932</v>
      </c>
      <c r="DE81" s="104">
        <v>0</v>
      </c>
      <c r="DF81" s="104">
        <f t="shared" si="57"/>
        <v>18.391300547396362</v>
      </c>
      <c r="DG81" s="104">
        <v>0</v>
      </c>
      <c r="DH81" s="104">
        <f t="shared" si="58"/>
        <v>-8.2880026473955079E-3</v>
      </c>
      <c r="DI81" s="143">
        <f t="shared" si="59"/>
        <v>18.383012544748965</v>
      </c>
      <c r="DJ81" s="144">
        <f t="shared" si="60"/>
        <v>-181.360971961768</v>
      </c>
      <c r="DK81" s="139">
        <v>2</v>
      </c>
      <c r="DL81" s="1" t="s">
        <v>52</v>
      </c>
      <c r="DM81" s="157">
        <v>34</v>
      </c>
      <c r="DN81" s="158" t="s">
        <v>86</v>
      </c>
      <c r="DO81" s="158" t="s">
        <v>254</v>
      </c>
      <c r="DP81" s="171"/>
      <c r="DQ81" s="159">
        <v>43646</v>
      </c>
      <c r="DR81" s="160">
        <v>17.43</v>
      </c>
      <c r="DS81" s="161"/>
      <c r="DT81" s="161"/>
      <c r="DU81" s="161">
        <f>5.29+45.86</f>
        <v>51.15</v>
      </c>
      <c r="DV81" s="162"/>
      <c r="DW81" s="163">
        <f t="shared" si="10"/>
        <v>68.58</v>
      </c>
      <c r="DX81" s="138">
        <f t="shared" si="61"/>
        <v>7.2100000000000009</v>
      </c>
      <c r="DY81" s="141">
        <f t="shared" si="62"/>
        <v>0.86520188630705763</v>
      </c>
      <c r="DZ81" s="142">
        <f t="shared" si="63"/>
        <v>8.0752018863070578</v>
      </c>
      <c r="EA81" s="104">
        <f t="shared" si="64"/>
        <v>8.0752018863070578</v>
      </c>
      <c r="EB81" s="104">
        <v>0</v>
      </c>
      <c r="EC81" s="104">
        <f t="shared" si="65"/>
        <v>14.212355319900421</v>
      </c>
      <c r="ED81" s="104">
        <v>0</v>
      </c>
      <c r="EE81" s="143">
        <f t="shared" si="66"/>
        <v>14.212355319900421</v>
      </c>
      <c r="EF81" s="144">
        <f t="shared" si="67"/>
        <v>-167.14861664186759</v>
      </c>
      <c r="EG81" s="139">
        <v>2</v>
      </c>
      <c r="EH81" s="1" t="s">
        <v>52</v>
      </c>
      <c r="EI81" s="1">
        <v>34</v>
      </c>
      <c r="EJ81" s="1" t="s">
        <v>86</v>
      </c>
      <c r="EK81" s="1" t="s">
        <v>254</v>
      </c>
      <c r="EL81" s="89">
        <v>43677</v>
      </c>
      <c r="EM81" s="90"/>
      <c r="EN81" s="104">
        <v>19.3</v>
      </c>
      <c r="EO81" s="104"/>
      <c r="EP81" s="104"/>
      <c r="EQ81" s="104">
        <v>51.15</v>
      </c>
      <c r="ER81" s="104"/>
      <c r="ES81" s="137">
        <v>70.45</v>
      </c>
      <c r="ET81" s="138">
        <f t="shared" si="68"/>
        <v>1.8700000000000045</v>
      </c>
      <c r="EU81" s="141">
        <f t="shared" si="69"/>
        <v>0.22440033980422383</v>
      </c>
      <c r="EV81" s="96">
        <f t="shared" si="70"/>
        <v>2.0944003398042286</v>
      </c>
      <c r="EW81" s="104">
        <f t="shared" si="71"/>
        <v>2.0944003398042286</v>
      </c>
      <c r="EX81" s="104">
        <v>0</v>
      </c>
      <c r="EY81" s="104">
        <f t="shared" si="72"/>
        <v>3.790864615045654</v>
      </c>
      <c r="EZ81" s="104">
        <v>0</v>
      </c>
      <c r="FA81" s="143">
        <f t="shared" si="73"/>
        <v>3.790864615045654</v>
      </c>
      <c r="FB81" s="144">
        <f t="shared" si="74"/>
        <v>-163.35775202682194</v>
      </c>
      <c r="FC81" s="139">
        <v>2</v>
      </c>
      <c r="FD81" s="1" t="s">
        <v>52</v>
      </c>
      <c r="FE81" s="157">
        <v>34</v>
      </c>
      <c r="FF81" s="158" t="s">
        <v>86</v>
      </c>
      <c r="FG81" s="158" t="s">
        <v>254</v>
      </c>
      <c r="FH81" s="159">
        <v>43708</v>
      </c>
      <c r="FI81" s="188"/>
      <c r="FJ81" s="160">
        <v>19.88</v>
      </c>
      <c r="FK81" s="186"/>
      <c r="FL81" s="186"/>
      <c r="FM81" s="186">
        <f>5.29+45.86</f>
        <v>51.15</v>
      </c>
      <c r="FN81" s="186"/>
      <c r="FO81" s="187">
        <f t="shared" si="11"/>
        <v>71.03</v>
      </c>
      <c r="FP81" s="138">
        <f t="shared" si="75"/>
        <v>0.57999999999999829</v>
      </c>
      <c r="FQ81" s="141">
        <f t="shared" si="76"/>
        <v>6.9600118565159422E-2</v>
      </c>
      <c r="FR81" s="96">
        <f t="shared" si="77"/>
        <v>0.64960011856515776</v>
      </c>
      <c r="FS81" s="104">
        <f t="shared" si="78"/>
        <v>0.64960011856515776</v>
      </c>
      <c r="FT81" s="104">
        <v>0</v>
      </c>
      <c r="FU81" s="104">
        <f t="shared" si="79"/>
        <v>1.1757762146029356</v>
      </c>
      <c r="FV81" s="104">
        <v>0</v>
      </c>
      <c r="FW81" s="143">
        <f t="shared" si="80"/>
        <v>1.1757762146029356</v>
      </c>
      <c r="FX81" s="144">
        <f t="shared" si="81"/>
        <v>-162.18197581221901</v>
      </c>
      <c r="FY81" s="139">
        <v>2</v>
      </c>
      <c r="FZ81" s="1" t="s">
        <v>52</v>
      </c>
      <c r="GA81" s="1">
        <v>34</v>
      </c>
      <c r="GB81" s="1" t="s">
        <v>86</v>
      </c>
      <c r="GC81" s="1" t="s">
        <v>254</v>
      </c>
      <c r="GD81" s="89">
        <v>43735</v>
      </c>
      <c r="GE81" s="90"/>
      <c r="GF81" s="104">
        <v>19.88</v>
      </c>
      <c r="GG81" s="104"/>
      <c r="GH81" s="104"/>
      <c r="GI81" s="104">
        <v>51.15</v>
      </c>
      <c r="GJ81" s="104"/>
      <c r="GK81" s="137">
        <v>71.03</v>
      </c>
      <c r="GL81" s="138">
        <f t="shared" si="82"/>
        <v>0</v>
      </c>
      <c r="GM81" s="141">
        <f t="shared" si="83"/>
        <v>0</v>
      </c>
      <c r="GN81" s="142">
        <f t="shared" si="84"/>
        <v>0</v>
      </c>
      <c r="GO81" s="104">
        <f t="shared" si="85"/>
        <v>0</v>
      </c>
      <c r="GP81" s="104">
        <f t="shared" si="86"/>
        <v>0</v>
      </c>
      <c r="GQ81" s="218">
        <f t="shared" si="87"/>
        <v>0</v>
      </c>
      <c r="GR81" s="218">
        <f t="shared" si="88"/>
        <v>0</v>
      </c>
      <c r="GS81" s="143">
        <f t="shared" si="89"/>
        <v>0</v>
      </c>
      <c r="GT81" s="103">
        <f t="shared" si="90"/>
        <v>0</v>
      </c>
      <c r="GU81" s="203">
        <f t="shared" si="91"/>
        <v>0</v>
      </c>
      <c r="GV81" s="144">
        <f t="shared" si="92"/>
        <v>-162.18197581221901</v>
      </c>
      <c r="GW81" s="140">
        <v>2</v>
      </c>
      <c r="GX81" s="1" t="s">
        <v>52</v>
      </c>
      <c r="GY81" s="157">
        <v>34</v>
      </c>
      <c r="GZ81" s="158" t="s">
        <v>86</v>
      </c>
      <c r="HA81" s="158" t="s">
        <v>254</v>
      </c>
      <c r="HB81" s="159">
        <v>43771</v>
      </c>
      <c r="HC81" s="188"/>
      <c r="HD81" s="160">
        <v>19.88</v>
      </c>
      <c r="HE81" s="186"/>
      <c r="HF81" s="186"/>
      <c r="HG81" s="186">
        <f>5.29+45.86</f>
        <v>51.15</v>
      </c>
      <c r="HH81" s="227"/>
      <c r="HI81" s="229">
        <f t="shared" si="12"/>
        <v>71.03</v>
      </c>
      <c r="HJ81" s="138">
        <f t="shared" si="93"/>
        <v>0</v>
      </c>
      <c r="HK81" s="141">
        <f t="shared" si="94"/>
        <v>0</v>
      </c>
      <c r="HL81" s="96">
        <f t="shared" si="95"/>
        <v>0</v>
      </c>
      <c r="HM81" s="104">
        <f t="shared" si="96"/>
        <v>0</v>
      </c>
      <c r="HN81" s="104">
        <f t="shared" si="97"/>
        <v>0</v>
      </c>
      <c r="HO81" s="218">
        <f t="shared" si="98"/>
        <v>0</v>
      </c>
      <c r="HP81" s="218">
        <f t="shared" si="99"/>
        <v>0</v>
      </c>
      <c r="HQ81" s="143">
        <f t="shared" si="100"/>
        <v>0</v>
      </c>
      <c r="HR81" s="104">
        <f t="shared" si="101"/>
        <v>0</v>
      </c>
      <c r="HS81" s="203">
        <f t="shared" si="102"/>
        <v>0</v>
      </c>
      <c r="HT81" s="234">
        <f t="shared" si="103"/>
        <v>-162.18197581221901</v>
      </c>
      <c r="HU81" s="139">
        <v>2</v>
      </c>
      <c r="HV81" s="1" t="s">
        <v>52</v>
      </c>
      <c r="HW81" s="1">
        <v>34</v>
      </c>
      <c r="HX81" s="1" t="s">
        <v>86</v>
      </c>
      <c r="HY81" s="1" t="s">
        <v>254</v>
      </c>
      <c r="HZ81" s="89">
        <v>43795</v>
      </c>
      <c r="IA81" s="90"/>
      <c r="IB81" s="104">
        <v>19.88</v>
      </c>
      <c r="IC81" s="186"/>
      <c r="ID81" s="186"/>
      <c r="IE81" s="186">
        <f>5.29+45.86</f>
        <v>51.15</v>
      </c>
      <c r="IF81" s="186"/>
      <c r="IG81" s="229">
        <f t="shared" si="13"/>
        <v>71.03</v>
      </c>
      <c r="IH81" s="138">
        <f t="shared" si="104"/>
        <v>0</v>
      </c>
      <c r="II81" s="141">
        <f t="shared" si="105"/>
        <v>0</v>
      </c>
      <c r="IJ81" s="142">
        <f t="shared" si="106"/>
        <v>0</v>
      </c>
      <c r="IK81" s="104">
        <f t="shared" si="107"/>
        <v>0</v>
      </c>
      <c r="IL81" s="104">
        <f t="shared" si="108"/>
        <v>0</v>
      </c>
      <c r="IM81" s="218">
        <f t="shared" si="109"/>
        <v>0</v>
      </c>
      <c r="IN81" s="218">
        <f t="shared" si="110"/>
        <v>0</v>
      </c>
      <c r="IO81" s="143">
        <f t="shared" si="111"/>
        <v>0</v>
      </c>
      <c r="IP81" s="104">
        <f t="shared" si="112"/>
        <v>0</v>
      </c>
      <c r="IQ81" s="203">
        <f t="shared" si="113"/>
        <v>0</v>
      </c>
      <c r="IR81" s="144">
        <f t="shared" si="114"/>
        <v>-162.18197581221901</v>
      </c>
      <c r="IS81" s="139">
        <v>2</v>
      </c>
      <c r="IT81" s="1" t="s">
        <v>52</v>
      </c>
      <c r="IU81" s="1">
        <v>34</v>
      </c>
      <c r="IV81" s="1" t="s">
        <v>86</v>
      </c>
      <c r="IW81" s="1" t="s">
        <v>254</v>
      </c>
      <c r="IX81" s="89">
        <v>43830</v>
      </c>
      <c r="IY81" s="153"/>
      <c r="IZ81" s="104">
        <v>19.88</v>
      </c>
      <c r="JA81" s="104"/>
      <c r="JB81" s="104"/>
      <c r="JC81" s="104">
        <v>51.15</v>
      </c>
      <c r="JD81" s="104"/>
      <c r="JE81" s="137">
        <v>71.03</v>
      </c>
      <c r="JF81" s="138">
        <f t="shared" si="115"/>
        <v>0</v>
      </c>
      <c r="JG81" s="141">
        <f t="shared" si="116"/>
        <v>0</v>
      </c>
      <c r="JH81" s="96">
        <f t="shared" si="117"/>
        <v>0</v>
      </c>
      <c r="JI81" s="104">
        <f t="shared" si="118"/>
        <v>0</v>
      </c>
      <c r="JJ81" s="104">
        <f t="shared" si="119"/>
        <v>0</v>
      </c>
      <c r="JK81" s="218">
        <f t="shared" si="120"/>
        <v>0</v>
      </c>
      <c r="JL81" s="251">
        <f t="shared" si="121"/>
        <v>0</v>
      </c>
      <c r="JM81" s="259">
        <f t="shared" si="122"/>
        <v>0</v>
      </c>
      <c r="JN81" s="218"/>
      <c r="JO81" s="260"/>
      <c r="JP81" s="255">
        <f t="shared" si="126"/>
        <v>0</v>
      </c>
      <c r="JQ81" s="203">
        <f t="shared" si="127"/>
        <v>0</v>
      </c>
      <c r="JR81" s="144">
        <f t="shared" si="128"/>
        <v>-162.18197581221901</v>
      </c>
      <c r="JS81" s="139">
        <v>2</v>
      </c>
      <c r="JT81" s="1" t="s">
        <v>52</v>
      </c>
    </row>
    <row r="82" spans="1:280" ht="20.100000000000001" customHeight="1" x14ac:dyDescent="0.25">
      <c r="A82" s="29">
        <v>35</v>
      </c>
      <c r="B82" s="29" t="s">
        <v>87</v>
      </c>
      <c r="C82" s="50">
        <v>26.2</v>
      </c>
      <c r="D82" s="43">
        <v>-51.238534857738266</v>
      </c>
      <c r="E82" s="29" t="s">
        <v>35</v>
      </c>
      <c r="F82" s="51">
        <v>43496</v>
      </c>
      <c r="G82" s="49"/>
      <c r="H82" s="33"/>
      <c r="I82" s="33"/>
      <c r="J82" s="33"/>
      <c r="K82" s="33"/>
      <c r="L82" s="37">
        <v>26.2</v>
      </c>
      <c r="M82" s="30">
        <f t="shared" si="124"/>
        <v>0</v>
      </c>
      <c r="N82" s="31">
        <f t="shared" si="16"/>
        <v>0</v>
      </c>
      <c r="O82" s="32">
        <f t="shared" si="17"/>
        <v>0</v>
      </c>
      <c r="P82" s="33">
        <f t="shared" si="18"/>
        <v>0</v>
      </c>
      <c r="Q82" s="33">
        <f t="shared" si="19"/>
        <v>0</v>
      </c>
      <c r="R82" s="33">
        <f t="shared" si="20"/>
        <v>0</v>
      </c>
      <c r="S82" s="33">
        <f t="shared" si="21"/>
        <v>0</v>
      </c>
      <c r="T82" s="56">
        <f t="shared" si="22"/>
        <v>0</v>
      </c>
      <c r="U82" s="59">
        <f t="shared" si="125"/>
        <v>-51.238534857738266</v>
      </c>
      <c r="V82" s="34">
        <v>1</v>
      </c>
      <c r="W82" s="29" t="s">
        <v>52</v>
      </c>
      <c r="X82" s="1">
        <v>35</v>
      </c>
      <c r="Y82" s="1" t="s">
        <v>87</v>
      </c>
      <c r="Z82" s="1" t="s">
        <v>35</v>
      </c>
      <c r="AA82" s="89">
        <v>43521</v>
      </c>
      <c r="AB82" s="90"/>
      <c r="AC82" s="1">
        <v>26.2</v>
      </c>
      <c r="AD82" s="1"/>
      <c r="AE82" s="1"/>
      <c r="AF82" s="1"/>
      <c r="AG82" s="1"/>
      <c r="AH82" s="98">
        <f t="shared" si="23"/>
        <v>26.2</v>
      </c>
      <c r="AI82" s="30">
        <f t="shared" si="24"/>
        <v>0</v>
      </c>
      <c r="AJ82" s="31">
        <f t="shared" si="25"/>
        <v>0</v>
      </c>
      <c r="AK82" s="32">
        <f t="shared" si="26"/>
        <v>0</v>
      </c>
      <c r="AL82" s="33">
        <f t="shared" si="27"/>
        <v>0</v>
      </c>
      <c r="AM82" s="33">
        <f t="shared" si="28"/>
        <v>0</v>
      </c>
      <c r="AN82" s="33">
        <f t="shared" si="29"/>
        <v>0</v>
      </c>
      <c r="AO82" s="33">
        <f t="shared" si="30"/>
        <v>0</v>
      </c>
      <c r="AP82" s="56">
        <f t="shared" si="31"/>
        <v>0</v>
      </c>
      <c r="AQ82" s="118">
        <f t="shared" si="32"/>
        <v>0</v>
      </c>
      <c r="AR82" s="120">
        <f t="shared" si="33"/>
        <v>0</v>
      </c>
      <c r="AS82" s="125">
        <f t="shared" si="34"/>
        <v>0</v>
      </c>
      <c r="AT82" s="122">
        <f t="shared" si="35"/>
        <v>-51.238534857738266</v>
      </c>
      <c r="AU82" s="34">
        <v>1</v>
      </c>
      <c r="AV82" s="29" t="s">
        <v>52</v>
      </c>
      <c r="AW82" s="1">
        <v>35</v>
      </c>
      <c r="AX82" s="1" t="s">
        <v>87</v>
      </c>
      <c r="AY82" s="1" t="s">
        <v>35</v>
      </c>
      <c r="AZ82" s="89">
        <v>43555</v>
      </c>
      <c r="BA82" s="90"/>
      <c r="BB82" s="1">
        <v>27.95</v>
      </c>
      <c r="BC82" s="1"/>
      <c r="BD82" s="1"/>
      <c r="BE82" s="1"/>
      <c r="BF82" s="1"/>
      <c r="BG82" s="98">
        <f t="shared" si="36"/>
        <v>27.95</v>
      </c>
      <c r="BH82" s="30">
        <f t="shared" si="37"/>
        <v>1.75</v>
      </c>
      <c r="BI82" s="31">
        <f t="shared" si="38"/>
        <v>-0.78826003828594016</v>
      </c>
      <c r="BJ82" s="32">
        <f t="shared" si="39"/>
        <v>0.96173996171405984</v>
      </c>
      <c r="BK82" s="33">
        <f t="shared" si="40"/>
        <v>0.96173996171405984</v>
      </c>
      <c r="BL82" s="33">
        <f t="shared" si="41"/>
        <v>0</v>
      </c>
      <c r="BM82" s="33">
        <f t="shared" si="42"/>
        <v>1.6926623326167454</v>
      </c>
      <c r="BN82" s="33">
        <f t="shared" si="43"/>
        <v>0</v>
      </c>
      <c r="BO82" s="56">
        <f t="shared" si="44"/>
        <v>1.6926623326167454</v>
      </c>
      <c r="BP82" s="122">
        <f t="shared" si="45"/>
        <v>-49.545872525121517</v>
      </c>
      <c r="BQ82" s="34">
        <v>1</v>
      </c>
      <c r="BR82" s="29" t="s">
        <v>52</v>
      </c>
      <c r="BS82" s="1">
        <v>35</v>
      </c>
      <c r="BT82" s="1" t="s">
        <v>87</v>
      </c>
      <c r="BU82" s="1" t="s">
        <v>35</v>
      </c>
      <c r="BV82" s="89">
        <v>43585</v>
      </c>
      <c r="BW82" s="90"/>
      <c r="BX82" s="104">
        <v>28.990000000000002</v>
      </c>
      <c r="BY82" s="104"/>
      <c r="BZ82" s="104"/>
      <c r="CA82" s="104"/>
      <c r="CB82" s="104"/>
      <c r="CC82" s="137">
        <v>28.990000000000002</v>
      </c>
      <c r="CD82" s="138">
        <f t="shared" si="46"/>
        <v>1.0400000000000027</v>
      </c>
      <c r="CE82" s="141">
        <f t="shared" si="47"/>
        <v>0.1248003720664031</v>
      </c>
      <c r="CF82" s="142">
        <f t="shared" si="48"/>
        <v>1.1648003720664057</v>
      </c>
      <c r="CG82" s="104">
        <f t="shared" si="49"/>
        <v>1.1648003720664057</v>
      </c>
      <c r="CH82" s="104">
        <v>0</v>
      </c>
      <c r="CI82" s="104">
        <f t="shared" si="50"/>
        <v>2.0733446622782021</v>
      </c>
      <c r="CJ82" s="104">
        <v>0</v>
      </c>
      <c r="CK82" s="143">
        <f t="shared" si="51"/>
        <v>2.0733446622782021</v>
      </c>
      <c r="CL82" s="144">
        <f t="shared" si="52"/>
        <v>-47.472527862843314</v>
      </c>
      <c r="CM82" s="139">
        <v>1</v>
      </c>
      <c r="CN82" s="1" t="s">
        <v>52</v>
      </c>
      <c r="CO82" s="1">
        <v>35</v>
      </c>
      <c r="CP82" s="1" t="s">
        <v>87</v>
      </c>
      <c r="CQ82" s="1" t="s">
        <v>35</v>
      </c>
      <c r="CR82" s="89">
        <v>43616</v>
      </c>
      <c r="CS82" s="153"/>
      <c r="CT82" s="104">
        <v>28.990000000000002</v>
      </c>
      <c r="CU82" s="104"/>
      <c r="CV82" s="104"/>
      <c r="CW82" s="104"/>
      <c r="CX82" s="104"/>
      <c r="CY82" s="137">
        <v>28.990000000000002</v>
      </c>
      <c r="CZ82" s="104"/>
      <c r="DA82" s="138">
        <f t="shared" si="53"/>
        <v>0</v>
      </c>
      <c r="DB82" s="141">
        <f t="shared" si="54"/>
        <v>0</v>
      </c>
      <c r="DC82" s="142">
        <f t="shared" si="55"/>
        <v>0</v>
      </c>
      <c r="DD82" s="104">
        <f t="shared" si="56"/>
        <v>0</v>
      </c>
      <c r="DE82" s="104">
        <v>0</v>
      </c>
      <c r="DF82" s="104">
        <f t="shared" si="57"/>
        <v>0</v>
      </c>
      <c r="DG82" s="104">
        <v>0</v>
      </c>
      <c r="DH82" s="104">
        <f t="shared" si="58"/>
        <v>-2.3296007441328134E-2</v>
      </c>
      <c r="DI82" s="143">
        <f t="shared" si="59"/>
        <v>-2.3296007441328134E-2</v>
      </c>
      <c r="DJ82" s="144">
        <f t="shared" si="60"/>
        <v>-47.495823870284646</v>
      </c>
      <c r="DK82" s="139">
        <v>1</v>
      </c>
      <c r="DL82" s="1" t="s">
        <v>52</v>
      </c>
      <c r="DM82" s="157">
        <v>35</v>
      </c>
      <c r="DN82" s="158" t="s">
        <v>87</v>
      </c>
      <c r="DO82" s="158" t="s">
        <v>35</v>
      </c>
      <c r="DP82" s="171"/>
      <c r="DQ82" s="159">
        <v>43646</v>
      </c>
      <c r="DR82" s="160">
        <v>30.75</v>
      </c>
      <c r="DS82" s="161"/>
      <c r="DT82" s="161"/>
      <c r="DU82" s="161"/>
      <c r="DV82" s="162"/>
      <c r="DW82" s="163">
        <f t="shared" si="10"/>
        <v>30.75</v>
      </c>
      <c r="DX82" s="138">
        <f t="shared" si="61"/>
        <v>1.759999999999998</v>
      </c>
      <c r="DY82" s="141">
        <f t="shared" si="62"/>
        <v>0.21120046045775584</v>
      </c>
      <c r="DZ82" s="142">
        <f t="shared" si="63"/>
        <v>1.9712004604577538</v>
      </c>
      <c r="EA82" s="104">
        <f t="shared" si="64"/>
        <v>1.9712004604577538</v>
      </c>
      <c r="EB82" s="104">
        <v>0</v>
      </c>
      <c r="EC82" s="104">
        <f t="shared" si="65"/>
        <v>3.4693128104056465</v>
      </c>
      <c r="ED82" s="104">
        <v>0</v>
      </c>
      <c r="EE82" s="143">
        <f t="shared" si="66"/>
        <v>3.4693128104056465</v>
      </c>
      <c r="EF82" s="144">
        <f t="shared" si="67"/>
        <v>-44.026511059878999</v>
      </c>
      <c r="EG82" s="139">
        <v>1</v>
      </c>
      <c r="EH82" s="1" t="s">
        <v>52</v>
      </c>
      <c r="EI82" s="1">
        <v>35</v>
      </c>
      <c r="EJ82" s="1" t="s">
        <v>87</v>
      </c>
      <c r="EK82" s="1" t="s">
        <v>35</v>
      </c>
      <c r="EL82" s="89">
        <v>43677</v>
      </c>
      <c r="EM82" s="90"/>
      <c r="EN82" s="104">
        <v>32.090000000000003</v>
      </c>
      <c r="EO82" s="104"/>
      <c r="EP82" s="104"/>
      <c r="EQ82" s="104"/>
      <c r="ER82" s="104"/>
      <c r="ES82" s="137">
        <v>32.090000000000003</v>
      </c>
      <c r="ET82" s="138">
        <f t="shared" si="68"/>
        <v>1.3400000000000034</v>
      </c>
      <c r="EU82" s="141">
        <f t="shared" si="69"/>
        <v>0.16080024349607486</v>
      </c>
      <c r="EV82" s="96">
        <f t="shared" si="70"/>
        <v>1.5008002434960783</v>
      </c>
      <c r="EW82" s="104">
        <f t="shared" si="71"/>
        <v>1.5008002434960783</v>
      </c>
      <c r="EX82" s="104">
        <v>0</v>
      </c>
      <c r="EY82" s="104">
        <f t="shared" si="72"/>
        <v>2.7164484407279019</v>
      </c>
      <c r="EZ82" s="104">
        <v>0</v>
      </c>
      <c r="FA82" s="143">
        <f t="shared" si="73"/>
        <v>2.7164484407279019</v>
      </c>
      <c r="FB82" s="144">
        <f t="shared" si="74"/>
        <v>-41.310062619151097</v>
      </c>
      <c r="FC82" s="139">
        <v>1</v>
      </c>
      <c r="FD82" s="1" t="s">
        <v>52</v>
      </c>
      <c r="FE82" s="157">
        <v>35</v>
      </c>
      <c r="FF82" s="158" t="s">
        <v>87</v>
      </c>
      <c r="FG82" s="158" t="s">
        <v>35</v>
      </c>
      <c r="FH82" s="159">
        <v>43708</v>
      </c>
      <c r="FI82" s="188"/>
      <c r="FJ82" s="160">
        <v>32.910000000000004</v>
      </c>
      <c r="FK82" s="186"/>
      <c r="FL82" s="186"/>
      <c r="FM82" s="186"/>
      <c r="FN82" s="186"/>
      <c r="FO82" s="187">
        <f t="shared" si="11"/>
        <v>32.910000000000004</v>
      </c>
      <c r="FP82" s="138">
        <f t="shared" si="75"/>
        <v>0.82000000000000028</v>
      </c>
      <c r="FQ82" s="141">
        <f t="shared" si="76"/>
        <v>9.8400167626605028E-2</v>
      </c>
      <c r="FR82" s="96">
        <f t="shared" si="77"/>
        <v>0.91840016762660537</v>
      </c>
      <c r="FS82" s="104">
        <f t="shared" si="78"/>
        <v>0.91840016762660537</v>
      </c>
      <c r="FT82" s="104">
        <v>0</v>
      </c>
      <c r="FU82" s="104">
        <f t="shared" si="79"/>
        <v>1.6623043034041558</v>
      </c>
      <c r="FV82" s="104">
        <v>0</v>
      </c>
      <c r="FW82" s="143">
        <f t="shared" si="80"/>
        <v>1.6623043034041558</v>
      </c>
      <c r="FX82" s="144">
        <f t="shared" si="81"/>
        <v>-39.647758315746941</v>
      </c>
      <c r="FY82" s="139">
        <v>1</v>
      </c>
      <c r="FZ82" s="1" t="s">
        <v>52</v>
      </c>
      <c r="GA82" s="1">
        <v>35</v>
      </c>
      <c r="GB82" s="1" t="s">
        <v>87</v>
      </c>
      <c r="GC82" s="1" t="s">
        <v>35</v>
      </c>
      <c r="GD82" s="89">
        <v>43735</v>
      </c>
      <c r="GE82" s="90">
        <v>100</v>
      </c>
      <c r="GF82" s="104">
        <v>32.910000000000004</v>
      </c>
      <c r="GG82" s="104"/>
      <c r="GH82" s="104"/>
      <c r="GI82" s="104"/>
      <c r="GJ82" s="104"/>
      <c r="GK82" s="137">
        <v>32.910000000000004</v>
      </c>
      <c r="GL82" s="138">
        <f t="shared" si="82"/>
        <v>0</v>
      </c>
      <c r="GM82" s="141">
        <f t="shared" si="83"/>
        <v>0</v>
      </c>
      <c r="GN82" s="142">
        <f t="shared" si="84"/>
        <v>0</v>
      </c>
      <c r="GO82" s="104">
        <f t="shared" si="85"/>
        <v>0</v>
      </c>
      <c r="GP82" s="104">
        <f t="shared" si="86"/>
        <v>0</v>
      </c>
      <c r="GQ82" s="218">
        <f t="shared" si="87"/>
        <v>0</v>
      </c>
      <c r="GR82" s="218">
        <f t="shared" si="88"/>
        <v>0</v>
      </c>
      <c r="GS82" s="143">
        <f t="shared" si="89"/>
        <v>0</v>
      </c>
      <c r="GT82" s="103">
        <f t="shared" si="90"/>
        <v>0</v>
      </c>
      <c r="GU82" s="203">
        <f t="shared" si="91"/>
        <v>0</v>
      </c>
      <c r="GV82" s="144">
        <f t="shared" si="92"/>
        <v>-139.64775831574696</v>
      </c>
      <c r="GW82" s="140">
        <v>1</v>
      </c>
      <c r="GX82" s="1" t="s">
        <v>52</v>
      </c>
      <c r="GY82" s="157">
        <v>35</v>
      </c>
      <c r="GZ82" s="158" t="s">
        <v>87</v>
      </c>
      <c r="HA82" s="158" t="s">
        <v>35</v>
      </c>
      <c r="HB82" s="159">
        <v>43771</v>
      </c>
      <c r="HC82" s="188"/>
      <c r="HD82" s="160">
        <v>33.4</v>
      </c>
      <c r="HE82" s="186"/>
      <c r="HF82" s="186"/>
      <c r="HG82" s="186"/>
      <c r="HH82" s="227"/>
      <c r="HI82" s="229">
        <f t="shared" si="12"/>
        <v>33.4</v>
      </c>
      <c r="HJ82" s="138">
        <f t="shared" si="93"/>
        <v>0.48999999999999488</v>
      </c>
      <c r="HK82" s="141">
        <f t="shared" si="94"/>
        <v>5.8799962507197372E-2</v>
      </c>
      <c r="HL82" s="96">
        <f t="shared" si="95"/>
        <v>0.54879996250719221</v>
      </c>
      <c r="HM82" s="104">
        <f t="shared" si="96"/>
        <v>0.54879996250719221</v>
      </c>
      <c r="HN82" s="104">
        <f t="shared" si="97"/>
        <v>0</v>
      </c>
      <c r="HO82" s="218">
        <f t="shared" si="98"/>
        <v>0.99332793213801795</v>
      </c>
      <c r="HP82" s="218">
        <f t="shared" si="99"/>
        <v>0</v>
      </c>
      <c r="HQ82" s="143">
        <f t="shared" si="100"/>
        <v>0.99332793213801795</v>
      </c>
      <c r="HR82" s="104">
        <f t="shared" si="101"/>
        <v>5.4471906867849085E-2</v>
      </c>
      <c r="HS82" s="203">
        <f t="shared" si="102"/>
        <v>1.0477998390058669</v>
      </c>
      <c r="HT82" s="234">
        <f t="shared" si="103"/>
        <v>-138.59995847674108</v>
      </c>
      <c r="HU82" s="139">
        <v>1</v>
      </c>
      <c r="HV82" s="1" t="s">
        <v>52</v>
      </c>
      <c r="HW82" s="1">
        <v>35</v>
      </c>
      <c r="HX82" s="1" t="s">
        <v>87</v>
      </c>
      <c r="HY82" s="1" t="s">
        <v>35</v>
      </c>
      <c r="HZ82" s="89">
        <v>43799</v>
      </c>
      <c r="IA82" s="90"/>
      <c r="IB82" s="104">
        <v>33.4</v>
      </c>
      <c r="IC82" s="186"/>
      <c r="ID82" s="186"/>
      <c r="IE82" s="186"/>
      <c r="IF82" s="186"/>
      <c r="IG82" s="229">
        <f t="shared" si="13"/>
        <v>33.4</v>
      </c>
      <c r="IH82" s="138">
        <f t="shared" si="104"/>
        <v>0</v>
      </c>
      <c r="II82" s="141">
        <f t="shared" si="105"/>
        <v>0</v>
      </c>
      <c r="IJ82" s="142">
        <f t="shared" si="106"/>
        <v>0</v>
      </c>
      <c r="IK82" s="104">
        <f t="shared" si="107"/>
        <v>0</v>
      </c>
      <c r="IL82" s="104">
        <f t="shared" si="108"/>
        <v>0</v>
      </c>
      <c r="IM82" s="218">
        <f t="shared" si="109"/>
        <v>0</v>
      </c>
      <c r="IN82" s="218">
        <f t="shared" si="110"/>
        <v>0</v>
      </c>
      <c r="IO82" s="143">
        <f t="shared" si="111"/>
        <v>0</v>
      </c>
      <c r="IP82" s="104">
        <f t="shared" si="112"/>
        <v>0</v>
      </c>
      <c r="IQ82" s="203">
        <f t="shared" si="113"/>
        <v>0</v>
      </c>
      <c r="IR82" s="144">
        <f t="shared" si="114"/>
        <v>-138.59995847674108</v>
      </c>
      <c r="IS82" s="139">
        <v>1</v>
      </c>
      <c r="IT82" s="1" t="s">
        <v>52</v>
      </c>
      <c r="IU82" s="1">
        <v>35</v>
      </c>
      <c r="IV82" s="1" t="s">
        <v>87</v>
      </c>
      <c r="IW82" s="1" t="s">
        <v>35</v>
      </c>
      <c r="IX82" s="89">
        <v>43830</v>
      </c>
      <c r="IY82" s="153"/>
      <c r="IZ82" s="104">
        <v>33.4</v>
      </c>
      <c r="JA82" s="104"/>
      <c r="JB82" s="104"/>
      <c r="JC82" s="104"/>
      <c r="JD82" s="104"/>
      <c r="JE82" s="137">
        <v>33.4</v>
      </c>
      <c r="JF82" s="138">
        <f t="shared" si="115"/>
        <v>0</v>
      </c>
      <c r="JG82" s="141">
        <f t="shared" si="116"/>
        <v>0</v>
      </c>
      <c r="JH82" s="96">
        <f t="shared" si="117"/>
        <v>0</v>
      </c>
      <c r="JI82" s="104">
        <f t="shared" si="118"/>
        <v>0</v>
      </c>
      <c r="JJ82" s="104">
        <f t="shared" si="119"/>
        <v>0</v>
      </c>
      <c r="JK82" s="218">
        <f t="shared" si="120"/>
        <v>0</v>
      </c>
      <c r="JL82" s="251">
        <f t="shared" si="121"/>
        <v>0</v>
      </c>
      <c r="JM82" s="259">
        <f t="shared" si="122"/>
        <v>0</v>
      </c>
      <c r="JN82" s="218"/>
      <c r="JO82" s="260"/>
      <c r="JP82" s="255">
        <f t="shared" si="126"/>
        <v>0</v>
      </c>
      <c r="JQ82" s="203">
        <f t="shared" si="127"/>
        <v>0</v>
      </c>
      <c r="JR82" s="144">
        <f t="shared" si="128"/>
        <v>-138.59995847674108</v>
      </c>
      <c r="JS82" s="139">
        <v>1</v>
      </c>
      <c r="JT82" s="1" t="s">
        <v>52</v>
      </c>
    </row>
    <row r="83" spans="1:280" ht="20.100000000000001" customHeight="1" x14ac:dyDescent="0.25">
      <c r="A83" s="29">
        <v>36</v>
      </c>
      <c r="B83" s="29" t="s">
        <v>88</v>
      </c>
      <c r="C83" s="50">
        <v>610</v>
      </c>
      <c r="D83" s="43">
        <v>-285.05130220612807</v>
      </c>
      <c r="E83" s="29" t="s">
        <v>36</v>
      </c>
      <c r="F83" s="51">
        <v>43496</v>
      </c>
      <c r="G83" s="49"/>
      <c r="H83" s="33"/>
      <c r="I83" s="33"/>
      <c r="J83" s="33"/>
      <c r="K83" s="33"/>
      <c r="L83" s="37">
        <v>610</v>
      </c>
      <c r="M83" s="30">
        <f t="shared" si="124"/>
        <v>0</v>
      </c>
      <c r="N83" s="31">
        <f t="shared" si="16"/>
        <v>0</v>
      </c>
      <c r="O83" s="32">
        <f t="shared" si="17"/>
        <v>0</v>
      </c>
      <c r="P83" s="33">
        <f t="shared" si="18"/>
        <v>0</v>
      </c>
      <c r="Q83" s="33">
        <f t="shared" si="19"/>
        <v>0</v>
      </c>
      <c r="R83" s="33">
        <f t="shared" si="20"/>
        <v>0</v>
      </c>
      <c r="S83" s="33">
        <f t="shared" si="21"/>
        <v>0</v>
      </c>
      <c r="T83" s="56">
        <f t="shared" si="22"/>
        <v>0</v>
      </c>
      <c r="U83" s="59">
        <f t="shared" si="125"/>
        <v>-285.05130220612807</v>
      </c>
      <c r="V83" s="34">
        <v>1</v>
      </c>
      <c r="W83" s="29" t="s">
        <v>52</v>
      </c>
      <c r="X83" s="1">
        <v>36</v>
      </c>
      <c r="Y83" s="1" t="s">
        <v>88</v>
      </c>
      <c r="Z83" s="1" t="s">
        <v>36</v>
      </c>
      <c r="AA83" s="89">
        <v>43521</v>
      </c>
      <c r="AB83" s="90"/>
      <c r="AC83" s="1">
        <v>610</v>
      </c>
      <c r="AD83" s="1"/>
      <c r="AE83" s="1"/>
      <c r="AF83" s="1"/>
      <c r="AG83" s="1"/>
      <c r="AH83" s="98">
        <f t="shared" si="23"/>
        <v>610</v>
      </c>
      <c r="AI83" s="30">
        <f t="shared" si="24"/>
        <v>0</v>
      </c>
      <c r="AJ83" s="31">
        <f t="shared" si="25"/>
        <v>0</v>
      </c>
      <c r="AK83" s="32">
        <f t="shared" si="26"/>
        <v>0</v>
      </c>
      <c r="AL83" s="33">
        <f t="shared" si="27"/>
        <v>0</v>
      </c>
      <c r="AM83" s="33">
        <f t="shared" si="28"/>
        <v>0</v>
      </c>
      <c r="AN83" s="33">
        <f t="shared" si="29"/>
        <v>0</v>
      </c>
      <c r="AO83" s="33">
        <f t="shared" si="30"/>
        <v>0</v>
      </c>
      <c r="AP83" s="56">
        <f t="shared" si="31"/>
        <v>0</v>
      </c>
      <c r="AQ83" s="118">
        <f t="shared" si="32"/>
        <v>0</v>
      </c>
      <c r="AR83" s="120">
        <f t="shared" si="33"/>
        <v>0</v>
      </c>
      <c r="AS83" s="125">
        <f t="shared" si="34"/>
        <v>0</v>
      </c>
      <c r="AT83" s="122">
        <f t="shared" si="35"/>
        <v>-285.05130220612807</v>
      </c>
      <c r="AU83" s="34">
        <v>1</v>
      </c>
      <c r="AV83" s="29" t="s">
        <v>52</v>
      </c>
      <c r="AW83" s="1">
        <v>36</v>
      </c>
      <c r="AX83" s="1" t="s">
        <v>88</v>
      </c>
      <c r="AY83" s="1" t="s">
        <v>36</v>
      </c>
      <c r="AZ83" s="89">
        <v>43555</v>
      </c>
      <c r="BA83" s="90"/>
      <c r="BB83" s="1">
        <v>610</v>
      </c>
      <c r="BC83" s="1"/>
      <c r="BD83" s="1"/>
      <c r="BE83" s="1"/>
      <c r="BF83" s="1"/>
      <c r="BG83" s="98">
        <f t="shared" si="36"/>
        <v>610</v>
      </c>
      <c r="BH83" s="30">
        <f t="shared" si="37"/>
        <v>0</v>
      </c>
      <c r="BI83" s="31">
        <f t="shared" si="38"/>
        <v>0</v>
      </c>
      <c r="BJ83" s="32">
        <f t="shared" si="39"/>
        <v>0</v>
      </c>
      <c r="BK83" s="33">
        <f t="shared" si="40"/>
        <v>0</v>
      </c>
      <c r="BL83" s="33">
        <f t="shared" si="41"/>
        <v>0</v>
      </c>
      <c r="BM83" s="33">
        <f t="shared" si="42"/>
        <v>0</v>
      </c>
      <c r="BN83" s="33">
        <f t="shared" si="43"/>
        <v>0</v>
      </c>
      <c r="BO83" s="56">
        <f t="shared" si="44"/>
        <v>0</v>
      </c>
      <c r="BP83" s="122">
        <f t="shared" si="45"/>
        <v>-285.05130220612807</v>
      </c>
      <c r="BQ83" s="34">
        <v>1</v>
      </c>
      <c r="BR83" s="29" t="s">
        <v>52</v>
      </c>
      <c r="BS83" s="1">
        <v>36</v>
      </c>
      <c r="BT83" s="1" t="s">
        <v>88</v>
      </c>
      <c r="BU83" s="1" t="s">
        <v>36</v>
      </c>
      <c r="BV83" s="89">
        <v>43585</v>
      </c>
      <c r="BW83" s="90"/>
      <c r="BX83" s="104">
        <v>610</v>
      </c>
      <c r="BY83" s="104"/>
      <c r="BZ83" s="104"/>
      <c r="CA83" s="104"/>
      <c r="CB83" s="104"/>
      <c r="CC83" s="137">
        <v>610</v>
      </c>
      <c r="CD83" s="138">
        <f t="shared" si="46"/>
        <v>0</v>
      </c>
      <c r="CE83" s="141">
        <f t="shared" si="47"/>
        <v>0</v>
      </c>
      <c r="CF83" s="142">
        <f t="shared" si="48"/>
        <v>0</v>
      </c>
      <c r="CG83" s="104">
        <f t="shared" si="49"/>
        <v>0</v>
      </c>
      <c r="CH83" s="104">
        <v>0</v>
      </c>
      <c r="CI83" s="104">
        <f t="shared" si="50"/>
        <v>0</v>
      </c>
      <c r="CJ83" s="104">
        <v>0</v>
      </c>
      <c r="CK83" s="143">
        <f t="shared" si="51"/>
        <v>0</v>
      </c>
      <c r="CL83" s="144">
        <f t="shared" si="52"/>
        <v>-285.05130220612807</v>
      </c>
      <c r="CM83" s="139">
        <v>1</v>
      </c>
      <c r="CN83" s="1" t="s">
        <v>52</v>
      </c>
      <c r="CO83" s="1">
        <v>36</v>
      </c>
      <c r="CP83" s="1" t="s">
        <v>88</v>
      </c>
      <c r="CQ83" s="1" t="s">
        <v>36</v>
      </c>
      <c r="CR83" s="89">
        <v>43616</v>
      </c>
      <c r="CS83" s="153"/>
      <c r="CT83" s="104">
        <v>629.41</v>
      </c>
      <c r="CU83" s="104"/>
      <c r="CV83" s="104"/>
      <c r="CW83" s="104"/>
      <c r="CX83" s="104"/>
      <c r="CY83" s="137">
        <v>629.41</v>
      </c>
      <c r="CZ83" s="104"/>
      <c r="DA83" s="138">
        <f t="shared" si="53"/>
        <v>19.409999999999968</v>
      </c>
      <c r="DB83" s="141">
        <f t="shared" si="54"/>
        <v>2.3292053751926458</v>
      </c>
      <c r="DC83" s="142">
        <f t="shared" si="55"/>
        <v>21.739205375192615</v>
      </c>
      <c r="DD83" s="104">
        <f t="shared" si="56"/>
        <v>21.739205375192615</v>
      </c>
      <c r="DE83" s="104">
        <v>0</v>
      </c>
      <c r="DF83" s="104">
        <f t="shared" si="57"/>
        <v>38.261001460339003</v>
      </c>
      <c r="DG83" s="104">
        <v>0</v>
      </c>
      <c r="DH83" s="104">
        <f t="shared" si="58"/>
        <v>0</v>
      </c>
      <c r="DI83" s="143">
        <f t="shared" si="59"/>
        <v>38.261001460339003</v>
      </c>
      <c r="DJ83" s="144">
        <f t="shared" si="60"/>
        <v>-246.79030074578907</v>
      </c>
      <c r="DK83" s="139">
        <v>1</v>
      </c>
      <c r="DL83" s="1" t="s">
        <v>52</v>
      </c>
      <c r="DM83" s="157">
        <v>36</v>
      </c>
      <c r="DN83" s="158" t="s">
        <v>88</v>
      </c>
      <c r="DO83" s="158" t="s">
        <v>36</v>
      </c>
      <c r="DP83" s="171">
        <v>300</v>
      </c>
      <c r="DQ83" s="159">
        <v>43646</v>
      </c>
      <c r="DR83" s="160">
        <v>649.56000000000006</v>
      </c>
      <c r="DS83" s="161"/>
      <c r="DT83" s="161"/>
      <c r="DU83" s="161"/>
      <c r="DV83" s="162"/>
      <c r="DW83" s="163">
        <f t="shared" si="10"/>
        <v>649.56000000000006</v>
      </c>
      <c r="DX83" s="138">
        <f t="shared" si="61"/>
        <v>20.150000000000091</v>
      </c>
      <c r="DY83" s="141">
        <f t="shared" si="62"/>
        <v>2.4180052717180707</v>
      </c>
      <c r="DZ83" s="142">
        <f t="shared" si="63"/>
        <v>22.56800527171816</v>
      </c>
      <c r="EA83" s="104">
        <f t="shared" si="64"/>
        <v>22.56800527171816</v>
      </c>
      <c r="EB83" s="104">
        <v>0</v>
      </c>
      <c r="EC83" s="104">
        <f t="shared" si="65"/>
        <v>39.71968927822396</v>
      </c>
      <c r="ED83" s="104">
        <v>0</v>
      </c>
      <c r="EE83" s="143">
        <f t="shared" si="66"/>
        <v>39.71968927822396</v>
      </c>
      <c r="EF83" s="144">
        <f t="shared" si="67"/>
        <v>-507.07061146756513</v>
      </c>
      <c r="EG83" s="139">
        <v>1</v>
      </c>
      <c r="EH83" s="1" t="s">
        <v>52</v>
      </c>
      <c r="EI83" s="1">
        <v>36</v>
      </c>
      <c r="EJ83" s="1" t="s">
        <v>88</v>
      </c>
      <c r="EK83" s="1" t="s">
        <v>36</v>
      </c>
      <c r="EL83" s="89">
        <v>43677</v>
      </c>
      <c r="EM83" s="90"/>
      <c r="EN83" s="104">
        <v>667.98</v>
      </c>
      <c r="EO83" s="104"/>
      <c r="EP83" s="104"/>
      <c r="EQ83" s="104"/>
      <c r="ER83" s="104"/>
      <c r="ES83" s="137">
        <v>667.98</v>
      </c>
      <c r="ET83" s="138">
        <f t="shared" si="68"/>
        <v>18.419999999999959</v>
      </c>
      <c r="EU83" s="141">
        <f t="shared" si="69"/>
        <v>2.2104033471624511</v>
      </c>
      <c r="EV83" s="96">
        <f t="shared" si="70"/>
        <v>20.63040334716241</v>
      </c>
      <c r="EW83" s="104">
        <f t="shared" si="71"/>
        <v>20.63040334716241</v>
      </c>
      <c r="EX83" s="104">
        <v>0</v>
      </c>
      <c r="EY83" s="104">
        <f t="shared" si="72"/>
        <v>37.341030058363962</v>
      </c>
      <c r="EZ83" s="104">
        <v>0</v>
      </c>
      <c r="FA83" s="143">
        <f t="shared" si="73"/>
        <v>37.341030058363962</v>
      </c>
      <c r="FB83" s="144">
        <f t="shared" si="74"/>
        <v>-469.72958140920116</v>
      </c>
      <c r="FC83" s="139">
        <v>1</v>
      </c>
      <c r="FD83" s="1" t="s">
        <v>52</v>
      </c>
      <c r="FE83" s="157">
        <v>36</v>
      </c>
      <c r="FF83" s="158" t="s">
        <v>88</v>
      </c>
      <c r="FG83" s="158" t="s">
        <v>36</v>
      </c>
      <c r="FH83" s="159">
        <v>43708</v>
      </c>
      <c r="FI83" s="188"/>
      <c r="FJ83" s="160">
        <v>693.54</v>
      </c>
      <c r="FK83" s="186"/>
      <c r="FL83" s="186"/>
      <c r="FM83" s="186"/>
      <c r="FN83" s="186"/>
      <c r="FO83" s="187">
        <f t="shared" si="11"/>
        <v>693.54</v>
      </c>
      <c r="FP83" s="138">
        <f t="shared" si="75"/>
        <v>25.559999999999945</v>
      </c>
      <c r="FQ83" s="141">
        <f t="shared" si="76"/>
        <v>3.0672052250439248</v>
      </c>
      <c r="FR83" s="96">
        <f t="shared" si="77"/>
        <v>28.62720522504387</v>
      </c>
      <c r="FS83" s="104">
        <f t="shared" si="78"/>
        <v>28.62720522504387</v>
      </c>
      <c r="FT83" s="104">
        <v>0</v>
      </c>
      <c r="FU83" s="104">
        <f t="shared" si="79"/>
        <v>51.815241457329407</v>
      </c>
      <c r="FV83" s="104">
        <v>0</v>
      </c>
      <c r="FW83" s="143">
        <f t="shared" si="80"/>
        <v>51.815241457329407</v>
      </c>
      <c r="FX83" s="144">
        <f t="shared" si="81"/>
        <v>-417.91433995187174</v>
      </c>
      <c r="FY83" s="139">
        <v>1</v>
      </c>
      <c r="FZ83" s="1" t="s">
        <v>52</v>
      </c>
      <c r="GA83" s="1">
        <v>36</v>
      </c>
      <c r="GB83" s="1" t="s">
        <v>88</v>
      </c>
      <c r="GC83" s="1" t="s">
        <v>36</v>
      </c>
      <c r="GD83" s="89">
        <v>43735</v>
      </c>
      <c r="GE83" s="90"/>
      <c r="GF83" s="104">
        <v>705.37</v>
      </c>
      <c r="GG83" s="104"/>
      <c r="GH83" s="104"/>
      <c r="GI83" s="104"/>
      <c r="GJ83" s="104"/>
      <c r="GK83" s="137">
        <v>705.37</v>
      </c>
      <c r="GL83" s="138">
        <f t="shared" si="82"/>
        <v>11.830000000000041</v>
      </c>
      <c r="GM83" s="141">
        <f t="shared" si="83"/>
        <v>1.4195982860164669</v>
      </c>
      <c r="GN83" s="142">
        <f t="shared" si="84"/>
        <v>13.249598286016507</v>
      </c>
      <c r="GO83" s="104">
        <f t="shared" si="85"/>
        <v>13.249598286016507</v>
      </c>
      <c r="GP83" s="104">
        <f t="shared" si="86"/>
        <v>0</v>
      </c>
      <c r="GQ83" s="218">
        <f t="shared" si="87"/>
        <v>23.981772897689879</v>
      </c>
      <c r="GR83" s="218">
        <f t="shared" si="88"/>
        <v>0</v>
      </c>
      <c r="GS83" s="143">
        <f t="shared" si="89"/>
        <v>23.981772897689879</v>
      </c>
      <c r="GT83" s="103">
        <f t="shared" si="90"/>
        <v>0.98137820451894986</v>
      </c>
      <c r="GU83" s="203">
        <f t="shared" si="91"/>
        <v>24.96315110220883</v>
      </c>
      <c r="GV83" s="144">
        <f t="shared" si="92"/>
        <v>-392.95118884966291</v>
      </c>
      <c r="GW83" s="140">
        <v>1</v>
      </c>
      <c r="GX83" s="1" t="s">
        <v>52</v>
      </c>
      <c r="GY83" s="157">
        <v>36</v>
      </c>
      <c r="GZ83" s="158" t="s">
        <v>88</v>
      </c>
      <c r="HA83" s="158" t="s">
        <v>36</v>
      </c>
      <c r="HB83" s="159">
        <v>43771</v>
      </c>
      <c r="HC83" s="188"/>
      <c r="HD83" s="160">
        <v>713.01</v>
      </c>
      <c r="HE83" s="186"/>
      <c r="HF83" s="186"/>
      <c r="HG83" s="186"/>
      <c r="HH83" s="227"/>
      <c r="HI83" s="229">
        <f t="shared" si="12"/>
        <v>713.01</v>
      </c>
      <c r="HJ83" s="138">
        <f t="shared" si="93"/>
        <v>7.6399999999999864</v>
      </c>
      <c r="HK83" s="141">
        <f t="shared" si="94"/>
        <v>0.91679941541835064</v>
      </c>
      <c r="HL83" s="96">
        <f t="shared" si="95"/>
        <v>8.5567994154183378</v>
      </c>
      <c r="HM83" s="104">
        <f t="shared" si="96"/>
        <v>8.5567994154183378</v>
      </c>
      <c r="HN83" s="104">
        <f t="shared" si="97"/>
        <v>0</v>
      </c>
      <c r="HO83" s="218">
        <f t="shared" si="98"/>
        <v>15.487806941907191</v>
      </c>
      <c r="HP83" s="218">
        <f t="shared" si="99"/>
        <v>0</v>
      </c>
      <c r="HQ83" s="143">
        <f t="shared" si="100"/>
        <v>15.487806941907191</v>
      </c>
      <c r="HR83" s="104">
        <f t="shared" si="101"/>
        <v>0.84931707851096061</v>
      </c>
      <c r="HS83" s="203">
        <f t="shared" si="102"/>
        <v>16.337124020418152</v>
      </c>
      <c r="HT83" s="234">
        <f t="shared" si="103"/>
        <v>-376.61406482924474</v>
      </c>
      <c r="HU83" s="139">
        <v>1</v>
      </c>
      <c r="HV83" s="1" t="s">
        <v>52</v>
      </c>
      <c r="HW83" s="1">
        <v>36</v>
      </c>
      <c r="HX83" s="1" t="s">
        <v>88</v>
      </c>
      <c r="HY83" s="1" t="s">
        <v>36</v>
      </c>
      <c r="HZ83" s="89">
        <v>43798</v>
      </c>
      <c r="IA83" s="90"/>
      <c r="IB83" s="104">
        <v>713.5</v>
      </c>
      <c r="IC83" s="186"/>
      <c r="ID83" s="186"/>
      <c r="IE83" s="186"/>
      <c r="IF83" s="186"/>
      <c r="IG83" s="229">
        <f t="shared" si="13"/>
        <v>713.5</v>
      </c>
      <c r="IH83" s="138">
        <f t="shared" si="104"/>
        <v>0.49000000000000909</v>
      </c>
      <c r="II83" s="141">
        <f t="shared" si="105"/>
        <v>5.8800062855597357E-2</v>
      </c>
      <c r="IJ83" s="142">
        <f t="shared" si="106"/>
        <v>0.54880006285560645</v>
      </c>
      <c r="IK83" s="104">
        <f t="shared" si="107"/>
        <v>0.54880006285560645</v>
      </c>
      <c r="IL83" s="104">
        <f t="shared" si="108"/>
        <v>0</v>
      </c>
      <c r="IM83" s="218">
        <f t="shared" si="109"/>
        <v>0.99332811376864771</v>
      </c>
      <c r="IN83" s="218">
        <f t="shared" si="110"/>
        <v>0</v>
      </c>
      <c r="IO83" s="143">
        <f t="shared" si="111"/>
        <v>0.99332811376864771</v>
      </c>
      <c r="IP83" s="104">
        <f t="shared" si="112"/>
        <v>6.9253826141281533E-2</v>
      </c>
      <c r="IQ83" s="203">
        <f t="shared" si="113"/>
        <v>1.0625819399099292</v>
      </c>
      <c r="IR83" s="144">
        <f t="shared" si="114"/>
        <v>-375.55148288933481</v>
      </c>
      <c r="IS83" s="139">
        <v>1</v>
      </c>
      <c r="IT83" s="1" t="s">
        <v>52</v>
      </c>
      <c r="IU83" s="1">
        <v>36</v>
      </c>
      <c r="IV83" s="1" t="s">
        <v>88</v>
      </c>
      <c r="IW83" s="1" t="s">
        <v>36</v>
      </c>
      <c r="IX83" s="89">
        <v>43830</v>
      </c>
      <c r="IY83" s="153"/>
      <c r="IZ83" s="104">
        <v>713.5</v>
      </c>
      <c r="JA83" s="104"/>
      <c r="JB83" s="104"/>
      <c r="JC83" s="104"/>
      <c r="JD83" s="104"/>
      <c r="JE83" s="137">
        <v>713.5</v>
      </c>
      <c r="JF83" s="138">
        <f t="shared" si="115"/>
        <v>0</v>
      </c>
      <c r="JG83" s="141">
        <f t="shared" si="116"/>
        <v>0</v>
      </c>
      <c r="JH83" s="96">
        <f t="shared" si="117"/>
        <v>0</v>
      </c>
      <c r="JI83" s="104">
        <f t="shared" si="118"/>
        <v>0</v>
      </c>
      <c r="JJ83" s="104">
        <f t="shared" si="119"/>
        <v>0</v>
      </c>
      <c r="JK83" s="218">
        <f t="shared" si="120"/>
        <v>0</v>
      </c>
      <c r="JL83" s="251">
        <f t="shared" si="121"/>
        <v>0</v>
      </c>
      <c r="JM83" s="259">
        <f t="shared" si="122"/>
        <v>0</v>
      </c>
      <c r="JN83" s="218"/>
      <c r="JO83" s="260"/>
      <c r="JP83" s="255">
        <f t="shared" si="126"/>
        <v>0</v>
      </c>
      <c r="JQ83" s="203">
        <f t="shared" si="127"/>
        <v>0</v>
      </c>
      <c r="JR83" s="144">
        <f t="shared" si="128"/>
        <v>-375.55148288933481</v>
      </c>
      <c r="JS83" s="139">
        <v>1</v>
      </c>
      <c r="JT83" s="1" t="s">
        <v>52</v>
      </c>
    </row>
    <row r="84" spans="1:280" ht="20.100000000000001" customHeight="1" x14ac:dyDescent="0.25">
      <c r="A84" s="29">
        <v>37</v>
      </c>
      <c r="B84" s="29" t="s">
        <v>89</v>
      </c>
      <c r="C84" s="50">
        <v>2863.98</v>
      </c>
      <c r="D84" s="43">
        <v>396.91227240903839</v>
      </c>
      <c r="E84" s="29" t="s">
        <v>37</v>
      </c>
      <c r="F84" s="51">
        <v>43496</v>
      </c>
      <c r="G84" s="49">
        <v>500</v>
      </c>
      <c r="H84" s="33"/>
      <c r="I84" s="33"/>
      <c r="J84" s="33"/>
      <c r="K84" s="33"/>
      <c r="L84" s="37">
        <v>2865.78</v>
      </c>
      <c r="M84" s="30">
        <f t="shared" si="124"/>
        <v>1.8000000000001819</v>
      </c>
      <c r="N84" s="31">
        <f t="shared" si="16"/>
        <v>0.195031339748237</v>
      </c>
      <c r="O84" s="32">
        <f t="shared" si="17"/>
        <v>1.995031339748419</v>
      </c>
      <c r="P84" s="33">
        <f t="shared" si="18"/>
        <v>1.995031339748419</v>
      </c>
      <c r="Q84" s="33">
        <f t="shared" si="19"/>
        <v>0</v>
      </c>
      <c r="R84" s="33">
        <f t="shared" si="20"/>
        <v>3.4713545311622491</v>
      </c>
      <c r="S84" s="33">
        <f t="shared" si="21"/>
        <v>0</v>
      </c>
      <c r="T84" s="56">
        <f t="shared" si="22"/>
        <v>3.4713545311622491</v>
      </c>
      <c r="U84" s="59">
        <f t="shared" si="125"/>
        <v>-99.616373059799358</v>
      </c>
      <c r="V84" s="34">
        <v>1</v>
      </c>
      <c r="W84" s="29" t="s">
        <v>52</v>
      </c>
      <c r="X84" s="1">
        <v>37</v>
      </c>
      <c r="Y84" s="1" t="s">
        <v>89</v>
      </c>
      <c r="Z84" s="1" t="s">
        <v>37</v>
      </c>
      <c r="AA84" s="89">
        <v>43521</v>
      </c>
      <c r="AB84" s="90"/>
      <c r="AC84" s="1">
        <v>2866.08</v>
      </c>
      <c r="AD84" s="1"/>
      <c r="AE84" s="1"/>
      <c r="AF84" s="1"/>
      <c r="AG84" s="1"/>
      <c r="AH84" s="98">
        <f t="shared" si="23"/>
        <v>2866.08</v>
      </c>
      <c r="AI84" s="30">
        <f t="shared" si="24"/>
        <v>0.29999999999972715</v>
      </c>
      <c r="AJ84" s="31">
        <f t="shared" si="25"/>
        <v>9.9961420651168614E-2</v>
      </c>
      <c r="AK84" s="32">
        <f t="shared" si="26"/>
        <v>0.39996142065089579</v>
      </c>
      <c r="AL84" s="33">
        <f t="shared" si="27"/>
        <v>0.39996142065089579</v>
      </c>
      <c r="AM84" s="33">
        <f t="shared" si="28"/>
        <v>0</v>
      </c>
      <c r="AN84" s="33">
        <f t="shared" si="29"/>
        <v>0.70393210034557663</v>
      </c>
      <c r="AO84" s="33">
        <f t="shared" si="30"/>
        <v>0</v>
      </c>
      <c r="AP84" s="56">
        <f t="shared" si="31"/>
        <v>0.70393210034557663</v>
      </c>
      <c r="AQ84" s="118">
        <f t="shared" si="32"/>
        <v>3.9900626794968197E-2</v>
      </c>
      <c r="AR84" s="120">
        <f t="shared" si="33"/>
        <v>0</v>
      </c>
      <c r="AS84" s="125">
        <f t="shared" si="34"/>
        <v>0.74383272714054482</v>
      </c>
      <c r="AT84" s="122">
        <f t="shared" si="35"/>
        <v>-98.872540332658815</v>
      </c>
      <c r="AU84" s="34">
        <v>1</v>
      </c>
      <c r="AV84" s="29" t="s">
        <v>52</v>
      </c>
      <c r="AW84" s="1">
        <v>37</v>
      </c>
      <c r="AX84" s="1" t="s">
        <v>89</v>
      </c>
      <c r="AY84" s="1" t="s">
        <v>37</v>
      </c>
      <c r="AZ84" s="89">
        <v>43555</v>
      </c>
      <c r="BA84" s="90"/>
      <c r="BB84" s="1">
        <v>2870.23</v>
      </c>
      <c r="BC84" s="1"/>
      <c r="BD84" s="1"/>
      <c r="BE84" s="1"/>
      <c r="BF84" s="1"/>
      <c r="BG84" s="98">
        <f t="shared" si="36"/>
        <v>2870.23</v>
      </c>
      <c r="BH84" s="30">
        <f t="shared" si="37"/>
        <v>4.1500000000000909</v>
      </c>
      <c r="BI84" s="31">
        <f t="shared" si="38"/>
        <v>-1.8693023765066989</v>
      </c>
      <c r="BJ84" s="32">
        <f t="shared" si="39"/>
        <v>2.280697623493392</v>
      </c>
      <c r="BK84" s="33">
        <f t="shared" si="40"/>
        <v>2.280697623493392</v>
      </c>
      <c r="BL84" s="33">
        <f t="shared" si="41"/>
        <v>0</v>
      </c>
      <c r="BM84" s="33">
        <f t="shared" si="42"/>
        <v>4.0140278173483699</v>
      </c>
      <c r="BN84" s="33">
        <f t="shared" si="43"/>
        <v>0</v>
      </c>
      <c r="BO84" s="56">
        <f t="shared" si="44"/>
        <v>4.0140278173483699</v>
      </c>
      <c r="BP84" s="122">
        <f t="shared" si="45"/>
        <v>-94.858512515310451</v>
      </c>
      <c r="BQ84" s="34">
        <v>1</v>
      </c>
      <c r="BR84" s="29" t="s">
        <v>52</v>
      </c>
      <c r="BS84" s="1">
        <v>37</v>
      </c>
      <c r="BT84" s="1" t="s">
        <v>89</v>
      </c>
      <c r="BU84" s="1" t="s">
        <v>37</v>
      </c>
      <c r="BV84" s="89">
        <v>43585</v>
      </c>
      <c r="BW84" s="90"/>
      <c r="BX84" s="104">
        <v>2876.8</v>
      </c>
      <c r="BY84" s="104"/>
      <c r="BZ84" s="104"/>
      <c r="CA84" s="104"/>
      <c r="CB84" s="104"/>
      <c r="CC84" s="137">
        <v>2876.8</v>
      </c>
      <c r="CD84" s="138">
        <f t="shared" si="46"/>
        <v>6.5700000000001637</v>
      </c>
      <c r="CE84" s="141">
        <f t="shared" si="47"/>
        <v>0.78840235045796792</v>
      </c>
      <c r="CF84" s="142">
        <f t="shared" si="48"/>
        <v>7.3584023504581317</v>
      </c>
      <c r="CG84" s="104">
        <f t="shared" si="49"/>
        <v>7.3584023504581317</v>
      </c>
      <c r="CH84" s="104">
        <v>0</v>
      </c>
      <c r="CI84" s="104">
        <f t="shared" si="50"/>
        <v>13.097956183815475</v>
      </c>
      <c r="CJ84" s="104">
        <v>0</v>
      </c>
      <c r="CK84" s="143">
        <f t="shared" si="51"/>
        <v>13.097956183815475</v>
      </c>
      <c r="CL84" s="144">
        <f t="shared" si="52"/>
        <v>-81.760556331494982</v>
      </c>
      <c r="CM84" s="139">
        <v>1</v>
      </c>
      <c r="CN84" s="1" t="s">
        <v>52</v>
      </c>
      <c r="CO84" s="1">
        <v>37</v>
      </c>
      <c r="CP84" s="1" t="s">
        <v>89</v>
      </c>
      <c r="CQ84" s="1" t="s">
        <v>37</v>
      </c>
      <c r="CR84" s="89">
        <v>43616</v>
      </c>
      <c r="CS84" s="153"/>
      <c r="CT84" s="104">
        <v>2932.65</v>
      </c>
      <c r="CU84" s="104"/>
      <c r="CV84" s="104"/>
      <c r="CW84" s="104"/>
      <c r="CX84" s="104"/>
      <c r="CY84" s="137">
        <v>2932.65</v>
      </c>
      <c r="CZ84" s="104"/>
      <c r="DA84" s="138">
        <f t="shared" si="53"/>
        <v>55.849999999999909</v>
      </c>
      <c r="DB84" s="141">
        <f t="shared" si="54"/>
        <v>6.7020154664868246</v>
      </c>
      <c r="DC84" s="142">
        <f t="shared" si="55"/>
        <v>62.552015466486736</v>
      </c>
      <c r="DD84" s="104">
        <f t="shared" si="56"/>
        <v>62.552015466486736</v>
      </c>
      <c r="DE84" s="104">
        <v>0</v>
      </c>
      <c r="DF84" s="104">
        <f t="shared" si="57"/>
        <v>110.09154722101665</v>
      </c>
      <c r="DG84" s="104">
        <v>0</v>
      </c>
      <c r="DH84" s="104">
        <f t="shared" si="58"/>
        <v>-0.14716804700916278</v>
      </c>
      <c r="DI84" s="143">
        <f t="shared" si="59"/>
        <v>109.94437917400749</v>
      </c>
      <c r="DJ84" s="144">
        <f t="shared" si="60"/>
        <v>28.183822842512512</v>
      </c>
      <c r="DK84" s="139">
        <v>1</v>
      </c>
      <c r="DL84" s="1" t="s">
        <v>52</v>
      </c>
      <c r="DM84" s="157">
        <v>37</v>
      </c>
      <c r="DN84" s="158" t="s">
        <v>89</v>
      </c>
      <c r="DO84" s="158" t="s">
        <v>37</v>
      </c>
      <c r="DP84" s="171"/>
      <c r="DQ84" s="159">
        <v>43646</v>
      </c>
      <c r="DR84" s="160">
        <v>3051.87</v>
      </c>
      <c r="DS84" s="161"/>
      <c r="DT84" s="161"/>
      <c r="DU84" s="161"/>
      <c r="DV84" s="162"/>
      <c r="DW84" s="163">
        <f t="shared" si="10"/>
        <v>3051.87</v>
      </c>
      <c r="DX84" s="138">
        <f t="shared" si="61"/>
        <v>119.2199999999998</v>
      </c>
      <c r="DY84" s="141">
        <f t="shared" si="62"/>
        <v>14.306431190780476</v>
      </c>
      <c r="DZ84" s="142">
        <f t="shared" si="63"/>
        <v>133.52643119078027</v>
      </c>
      <c r="EA84" s="104">
        <f t="shared" si="64"/>
        <v>133.52643119078027</v>
      </c>
      <c r="EB84" s="104">
        <v>0</v>
      </c>
      <c r="EC84" s="104">
        <f t="shared" si="65"/>
        <v>235.00651889577327</v>
      </c>
      <c r="ED84" s="104">
        <v>0</v>
      </c>
      <c r="EE84" s="143">
        <f t="shared" si="66"/>
        <v>235.00651889577327</v>
      </c>
      <c r="EF84" s="144">
        <f t="shared" si="67"/>
        <v>263.19034173828578</v>
      </c>
      <c r="EG84" s="139">
        <v>1</v>
      </c>
      <c r="EH84" s="1" t="s">
        <v>52</v>
      </c>
      <c r="EI84" s="1">
        <v>37</v>
      </c>
      <c r="EJ84" s="1" t="s">
        <v>89</v>
      </c>
      <c r="EK84" s="1" t="s">
        <v>37</v>
      </c>
      <c r="EL84" s="89">
        <v>43677</v>
      </c>
      <c r="EM84" s="90"/>
      <c r="EN84" s="104">
        <v>3225.55</v>
      </c>
      <c r="EO84" s="104"/>
      <c r="EP84" s="104"/>
      <c r="EQ84" s="104"/>
      <c r="ER84" s="104"/>
      <c r="ES84" s="137">
        <v>3225.55</v>
      </c>
      <c r="ET84" s="138">
        <f t="shared" si="68"/>
        <v>173.68000000000029</v>
      </c>
      <c r="EU84" s="141">
        <f t="shared" si="69"/>
        <v>20.841631559998699</v>
      </c>
      <c r="EV84" s="96">
        <f t="shared" si="70"/>
        <v>194.52163155999898</v>
      </c>
      <c r="EW84" s="104">
        <f t="shared" si="71"/>
        <v>194.52163155999898</v>
      </c>
      <c r="EX84" s="104">
        <v>0</v>
      </c>
      <c r="EY84" s="104">
        <f t="shared" si="72"/>
        <v>352.08415312359818</v>
      </c>
      <c r="EZ84" s="104">
        <v>0</v>
      </c>
      <c r="FA84" s="143">
        <f t="shared" si="73"/>
        <v>352.08415312359818</v>
      </c>
      <c r="FB84" s="144">
        <f t="shared" si="74"/>
        <v>615.27449486188402</v>
      </c>
      <c r="FC84" s="139">
        <v>1</v>
      </c>
      <c r="FD84" s="1" t="s">
        <v>52</v>
      </c>
      <c r="FE84" s="157">
        <v>37</v>
      </c>
      <c r="FF84" s="158" t="s">
        <v>89</v>
      </c>
      <c r="FG84" s="158" t="s">
        <v>37</v>
      </c>
      <c r="FH84" s="159">
        <v>43708</v>
      </c>
      <c r="FI84" s="188"/>
      <c r="FJ84" s="160">
        <v>3337.25</v>
      </c>
      <c r="FK84" s="186"/>
      <c r="FL84" s="186"/>
      <c r="FM84" s="186"/>
      <c r="FN84" s="186"/>
      <c r="FO84" s="187">
        <f t="shared" si="11"/>
        <v>3337.25</v>
      </c>
      <c r="FP84" s="138">
        <f t="shared" si="75"/>
        <v>111.69999999999982</v>
      </c>
      <c r="FQ84" s="141">
        <f t="shared" si="76"/>
        <v>13.404022834014341</v>
      </c>
      <c r="FR84" s="96">
        <f t="shared" si="77"/>
        <v>125.10402283401416</v>
      </c>
      <c r="FS84" s="104">
        <f t="shared" si="78"/>
        <v>125.10402283401416</v>
      </c>
      <c r="FT84" s="104">
        <v>0</v>
      </c>
      <c r="FU84" s="104">
        <f t="shared" si="79"/>
        <v>226.43828132956563</v>
      </c>
      <c r="FV84" s="104">
        <v>0</v>
      </c>
      <c r="FW84" s="143">
        <f t="shared" si="80"/>
        <v>226.43828132956563</v>
      </c>
      <c r="FX84" s="144">
        <f t="shared" si="81"/>
        <v>841.71277619144962</v>
      </c>
      <c r="FY84" s="139">
        <v>1</v>
      </c>
      <c r="FZ84" s="1" t="s">
        <v>52</v>
      </c>
      <c r="GA84" s="1">
        <v>37</v>
      </c>
      <c r="GB84" s="1" t="s">
        <v>89</v>
      </c>
      <c r="GC84" s="1" t="s">
        <v>37</v>
      </c>
      <c r="GD84" s="89">
        <v>43735</v>
      </c>
      <c r="GE84" s="90">
        <v>690</v>
      </c>
      <c r="GF84" s="104">
        <v>3379.35</v>
      </c>
      <c r="GG84" s="104"/>
      <c r="GH84" s="104"/>
      <c r="GI84" s="104"/>
      <c r="GJ84" s="104"/>
      <c r="GK84" s="137">
        <v>3379.35</v>
      </c>
      <c r="GL84" s="138">
        <f t="shared" si="82"/>
        <v>42.099999999999909</v>
      </c>
      <c r="GM84" s="141">
        <f t="shared" si="83"/>
        <v>5.0519939003628842</v>
      </c>
      <c r="GN84" s="142">
        <f t="shared" si="84"/>
        <v>47.151993900362797</v>
      </c>
      <c r="GO84" s="104">
        <f t="shared" si="85"/>
        <v>47.151993900362797</v>
      </c>
      <c r="GP84" s="104">
        <f t="shared" si="86"/>
        <v>0</v>
      </c>
      <c r="GQ84" s="218">
        <f t="shared" si="87"/>
        <v>85.34510895965667</v>
      </c>
      <c r="GR84" s="218">
        <f t="shared" si="88"/>
        <v>0</v>
      </c>
      <c r="GS84" s="143">
        <f t="shared" si="89"/>
        <v>85.34510895965667</v>
      </c>
      <c r="GT84" s="103">
        <f t="shared" si="90"/>
        <v>3.4924786483725754</v>
      </c>
      <c r="GU84" s="203">
        <f t="shared" si="91"/>
        <v>88.837587608029253</v>
      </c>
      <c r="GV84" s="144">
        <f t="shared" si="92"/>
        <v>240.55036379947887</v>
      </c>
      <c r="GW84" s="140">
        <v>1</v>
      </c>
      <c r="GX84" s="1" t="s">
        <v>52</v>
      </c>
      <c r="GY84" s="157">
        <v>37</v>
      </c>
      <c r="GZ84" s="158" t="s">
        <v>89</v>
      </c>
      <c r="HA84" s="158" t="s">
        <v>37</v>
      </c>
      <c r="HB84" s="159">
        <v>43771</v>
      </c>
      <c r="HC84" s="188"/>
      <c r="HD84" s="160">
        <v>3398.4700000000003</v>
      </c>
      <c r="HE84" s="186"/>
      <c r="HF84" s="186"/>
      <c r="HG84" s="186"/>
      <c r="HH84" s="227"/>
      <c r="HI84" s="229">
        <f t="shared" si="12"/>
        <v>3398.4700000000003</v>
      </c>
      <c r="HJ84" s="138">
        <f t="shared" si="93"/>
        <v>19.120000000000346</v>
      </c>
      <c r="HK84" s="141">
        <f t="shared" si="94"/>
        <v>2.2943985370156037</v>
      </c>
      <c r="HL84" s="96">
        <f t="shared" si="95"/>
        <v>21.414398537015948</v>
      </c>
      <c r="HM84" s="104">
        <f t="shared" si="96"/>
        <v>21.414398537015948</v>
      </c>
      <c r="HN84" s="104">
        <f t="shared" si="97"/>
        <v>0</v>
      </c>
      <c r="HO84" s="218">
        <f t="shared" si="98"/>
        <v>38.760061351998871</v>
      </c>
      <c r="HP84" s="218">
        <f t="shared" si="99"/>
        <v>0</v>
      </c>
      <c r="HQ84" s="143">
        <f t="shared" si="100"/>
        <v>38.760061351998871</v>
      </c>
      <c r="HR84" s="104">
        <f t="shared" si="101"/>
        <v>2.1255160394149071</v>
      </c>
      <c r="HS84" s="203">
        <f t="shared" si="102"/>
        <v>40.885577391413776</v>
      </c>
      <c r="HT84" s="234">
        <f t="shared" si="103"/>
        <v>281.43594119089266</v>
      </c>
      <c r="HU84" s="139">
        <v>1</v>
      </c>
      <c r="HV84" s="1" t="s">
        <v>52</v>
      </c>
      <c r="HW84" s="1">
        <v>37</v>
      </c>
      <c r="HX84" s="1" t="s">
        <v>89</v>
      </c>
      <c r="HY84" s="1" t="s">
        <v>37</v>
      </c>
      <c r="HZ84" s="89">
        <v>43799</v>
      </c>
      <c r="IA84" s="90"/>
      <c r="IB84" s="104">
        <v>3398.4700000000003</v>
      </c>
      <c r="IC84" s="186"/>
      <c r="ID84" s="186"/>
      <c r="IE84" s="186"/>
      <c r="IF84" s="186"/>
      <c r="IG84" s="229">
        <f t="shared" si="13"/>
        <v>3398.4700000000003</v>
      </c>
      <c r="IH84" s="138">
        <f t="shared" si="104"/>
        <v>0</v>
      </c>
      <c r="II84" s="141">
        <f t="shared" si="105"/>
        <v>0</v>
      </c>
      <c r="IJ84" s="142">
        <f t="shared" si="106"/>
        <v>0</v>
      </c>
      <c r="IK84" s="104">
        <f t="shared" si="107"/>
        <v>0</v>
      </c>
      <c r="IL84" s="104">
        <f t="shared" si="108"/>
        <v>0</v>
      </c>
      <c r="IM84" s="218">
        <f t="shared" si="109"/>
        <v>0</v>
      </c>
      <c r="IN84" s="218">
        <f t="shared" si="110"/>
        <v>0</v>
      </c>
      <c r="IO84" s="143">
        <f t="shared" si="111"/>
        <v>0</v>
      </c>
      <c r="IP84" s="104">
        <f t="shared" si="112"/>
        <v>0</v>
      </c>
      <c r="IQ84" s="203">
        <f t="shared" si="113"/>
        <v>0</v>
      </c>
      <c r="IR84" s="144">
        <f t="shared" si="114"/>
        <v>281.43594119089266</v>
      </c>
      <c r="IS84" s="139">
        <v>1</v>
      </c>
      <c r="IT84" s="1" t="s">
        <v>52</v>
      </c>
      <c r="IU84" s="1">
        <v>37</v>
      </c>
      <c r="IV84" s="1" t="s">
        <v>89</v>
      </c>
      <c r="IW84" s="1" t="s">
        <v>37</v>
      </c>
      <c r="IX84" s="89">
        <v>43830</v>
      </c>
      <c r="IY84" s="153"/>
      <c r="IZ84" s="104">
        <v>3402.08</v>
      </c>
      <c r="JA84" s="104"/>
      <c r="JB84" s="104"/>
      <c r="JC84" s="104"/>
      <c r="JD84" s="104"/>
      <c r="JE84" s="137">
        <v>3402.08</v>
      </c>
      <c r="JF84" s="138">
        <f t="shared" si="115"/>
        <v>3.6099999999996726</v>
      </c>
      <c r="JG84" s="141">
        <f t="shared" si="116"/>
        <v>0.43319969037531464</v>
      </c>
      <c r="JH84" s="96">
        <f t="shared" si="117"/>
        <v>4.0431996903749869</v>
      </c>
      <c r="JI84" s="104">
        <f t="shared" si="118"/>
        <v>4.0431996903749869</v>
      </c>
      <c r="JJ84" s="104">
        <f t="shared" si="119"/>
        <v>0</v>
      </c>
      <c r="JK84" s="218">
        <f t="shared" si="120"/>
        <v>7.3181914395787269</v>
      </c>
      <c r="JL84" s="251">
        <f t="shared" si="121"/>
        <v>0</v>
      </c>
      <c r="JM84" s="259">
        <f t="shared" si="122"/>
        <v>7.3181914395787269</v>
      </c>
      <c r="JN84" s="218"/>
      <c r="JO84" s="260"/>
      <c r="JP84" s="255">
        <f t="shared" si="126"/>
        <v>0.3677369804315691</v>
      </c>
      <c r="JQ84" s="203">
        <f t="shared" si="127"/>
        <v>7.6859284200102955</v>
      </c>
      <c r="JR84" s="144">
        <f t="shared" si="128"/>
        <v>289.12186961090293</v>
      </c>
      <c r="JS84" s="139">
        <v>1</v>
      </c>
      <c r="JT84" s="1" t="s">
        <v>52</v>
      </c>
    </row>
    <row r="85" spans="1:280" ht="20.100000000000001" customHeight="1" x14ac:dyDescent="0.25">
      <c r="A85" s="29">
        <v>38</v>
      </c>
      <c r="B85" s="29" t="s">
        <v>90</v>
      </c>
      <c r="C85" s="50">
        <v>63.56</v>
      </c>
      <c r="D85" s="43">
        <v>-392.47887123683626</v>
      </c>
      <c r="E85" s="29" t="s">
        <v>38</v>
      </c>
      <c r="F85" s="51">
        <v>43496</v>
      </c>
      <c r="G85" s="49"/>
      <c r="H85" s="33"/>
      <c r="I85" s="33"/>
      <c r="J85" s="33"/>
      <c r="K85" s="33"/>
      <c r="L85" s="37">
        <v>63.56</v>
      </c>
      <c r="M85" s="30">
        <f t="shared" si="124"/>
        <v>0</v>
      </c>
      <c r="N85" s="31">
        <f t="shared" si="16"/>
        <v>0</v>
      </c>
      <c r="O85" s="32">
        <f t="shared" si="17"/>
        <v>0</v>
      </c>
      <c r="P85" s="33">
        <f t="shared" si="18"/>
        <v>0</v>
      </c>
      <c r="Q85" s="33">
        <f t="shared" si="19"/>
        <v>0</v>
      </c>
      <c r="R85" s="33">
        <f t="shared" si="20"/>
        <v>0</v>
      </c>
      <c r="S85" s="33">
        <f t="shared" si="21"/>
        <v>0</v>
      </c>
      <c r="T85" s="56">
        <f t="shared" si="22"/>
        <v>0</v>
      </c>
      <c r="U85" s="59">
        <f t="shared" si="125"/>
        <v>-392.47887123683626</v>
      </c>
      <c r="V85" s="34">
        <v>1</v>
      </c>
      <c r="W85" s="29" t="s">
        <v>52</v>
      </c>
      <c r="X85" s="1">
        <v>38</v>
      </c>
      <c r="Y85" s="1" t="s">
        <v>90</v>
      </c>
      <c r="Z85" s="1" t="s">
        <v>38</v>
      </c>
      <c r="AA85" s="89">
        <v>43521</v>
      </c>
      <c r="AB85" s="90"/>
      <c r="AC85" s="1">
        <v>63.56</v>
      </c>
      <c r="AD85" s="1"/>
      <c r="AE85" s="1"/>
      <c r="AF85" s="1"/>
      <c r="AG85" s="1"/>
      <c r="AH85" s="98">
        <f t="shared" si="23"/>
        <v>63.56</v>
      </c>
      <c r="AI85" s="30">
        <f t="shared" si="24"/>
        <v>0</v>
      </c>
      <c r="AJ85" s="31">
        <f t="shared" si="25"/>
        <v>0</v>
      </c>
      <c r="AK85" s="32">
        <f t="shared" si="26"/>
        <v>0</v>
      </c>
      <c r="AL85" s="33">
        <f t="shared" si="27"/>
        <v>0</v>
      </c>
      <c r="AM85" s="33">
        <f t="shared" si="28"/>
        <v>0</v>
      </c>
      <c r="AN85" s="33">
        <f t="shared" si="29"/>
        <v>0</v>
      </c>
      <c r="AO85" s="33">
        <f t="shared" si="30"/>
        <v>0</v>
      </c>
      <c r="AP85" s="56">
        <f t="shared" si="31"/>
        <v>0</v>
      </c>
      <c r="AQ85" s="118">
        <f t="shared" si="32"/>
        <v>0</v>
      </c>
      <c r="AR85" s="120">
        <f t="shared" si="33"/>
        <v>0</v>
      </c>
      <c r="AS85" s="125">
        <f t="shared" si="34"/>
        <v>0</v>
      </c>
      <c r="AT85" s="122">
        <f t="shared" si="35"/>
        <v>-392.47887123683626</v>
      </c>
      <c r="AU85" s="34">
        <v>1</v>
      </c>
      <c r="AV85" s="29" t="s">
        <v>52</v>
      </c>
      <c r="AW85" s="1">
        <v>38</v>
      </c>
      <c r="AX85" s="1" t="s">
        <v>90</v>
      </c>
      <c r="AY85" s="1" t="s">
        <v>38</v>
      </c>
      <c r="AZ85" s="89">
        <v>43555</v>
      </c>
      <c r="BA85" s="90"/>
      <c r="BB85" s="1">
        <v>63.56</v>
      </c>
      <c r="BC85" s="1"/>
      <c r="BD85" s="1"/>
      <c r="BE85" s="1"/>
      <c r="BF85" s="1"/>
      <c r="BG85" s="98">
        <f t="shared" si="36"/>
        <v>63.56</v>
      </c>
      <c r="BH85" s="30">
        <f t="shared" si="37"/>
        <v>0</v>
      </c>
      <c r="BI85" s="31">
        <f t="shared" si="38"/>
        <v>0</v>
      </c>
      <c r="BJ85" s="32">
        <f t="shared" si="39"/>
        <v>0</v>
      </c>
      <c r="BK85" s="33">
        <f t="shared" si="40"/>
        <v>0</v>
      </c>
      <c r="BL85" s="33">
        <f t="shared" si="41"/>
        <v>0</v>
      </c>
      <c r="BM85" s="33">
        <f t="shared" si="42"/>
        <v>0</v>
      </c>
      <c r="BN85" s="33">
        <f t="shared" si="43"/>
        <v>0</v>
      </c>
      <c r="BO85" s="56">
        <f t="shared" si="44"/>
        <v>0</v>
      </c>
      <c r="BP85" s="122">
        <f t="shared" si="45"/>
        <v>-392.47887123683626</v>
      </c>
      <c r="BQ85" s="34">
        <v>1</v>
      </c>
      <c r="BR85" s="29" t="s">
        <v>52</v>
      </c>
      <c r="BS85" s="1">
        <v>38</v>
      </c>
      <c r="BT85" s="1" t="s">
        <v>90</v>
      </c>
      <c r="BU85" s="1" t="s">
        <v>38</v>
      </c>
      <c r="BV85" s="89">
        <v>43585</v>
      </c>
      <c r="BW85" s="90"/>
      <c r="BX85" s="104">
        <v>63.56</v>
      </c>
      <c r="BY85" s="104"/>
      <c r="BZ85" s="104"/>
      <c r="CA85" s="104"/>
      <c r="CB85" s="104"/>
      <c r="CC85" s="137">
        <v>63.56</v>
      </c>
      <c r="CD85" s="138">
        <f t="shared" si="46"/>
        <v>0</v>
      </c>
      <c r="CE85" s="141">
        <f t="shared" si="47"/>
        <v>0</v>
      </c>
      <c r="CF85" s="142">
        <f t="shared" si="48"/>
        <v>0</v>
      </c>
      <c r="CG85" s="104">
        <f t="shared" si="49"/>
        <v>0</v>
      </c>
      <c r="CH85" s="104">
        <v>0</v>
      </c>
      <c r="CI85" s="104">
        <f t="shared" si="50"/>
        <v>0</v>
      </c>
      <c r="CJ85" s="104">
        <v>0</v>
      </c>
      <c r="CK85" s="143">
        <f t="shared" si="51"/>
        <v>0</v>
      </c>
      <c r="CL85" s="144">
        <f t="shared" si="52"/>
        <v>-392.47887123683626</v>
      </c>
      <c r="CM85" s="139">
        <v>1</v>
      </c>
      <c r="CN85" s="1" t="s">
        <v>52</v>
      </c>
      <c r="CO85" s="1">
        <v>38</v>
      </c>
      <c r="CP85" s="1" t="s">
        <v>90</v>
      </c>
      <c r="CQ85" s="1" t="s">
        <v>38</v>
      </c>
      <c r="CR85" s="89">
        <v>43616</v>
      </c>
      <c r="CS85" s="153"/>
      <c r="CT85" s="104">
        <v>63.56</v>
      </c>
      <c r="CU85" s="104"/>
      <c r="CV85" s="104"/>
      <c r="CW85" s="104"/>
      <c r="CX85" s="104"/>
      <c r="CY85" s="137">
        <v>63.56</v>
      </c>
      <c r="CZ85" s="104"/>
      <c r="DA85" s="138">
        <f t="shared" si="53"/>
        <v>0</v>
      </c>
      <c r="DB85" s="141">
        <f t="shared" si="54"/>
        <v>0</v>
      </c>
      <c r="DC85" s="142">
        <f t="shared" si="55"/>
        <v>0</v>
      </c>
      <c r="DD85" s="104">
        <f t="shared" si="56"/>
        <v>0</v>
      </c>
      <c r="DE85" s="104">
        <v>0</v>
      </c>
      <c r="DF85" s="104">
        <f t="shared" si="57"/>
        <v>0</v>
      </c>
      <c r="DG85" s="104">
        <v>0</v>
      </c>
      <c r="DH85" s="104">
        <f t="shared" si="58"/>
        <v>0</v>
      </c>
      <c r="DI85" s="143">
        <f t="shared" si="59"/>
        <v>0</v>
      </c>
      <c r="DJ85" s="144">
        <f t="shared" si="60"/>
        <v>-392.47887123683626</v>
      </c>
      <c r="DK85" s="139">
        <v>1</v>
      </c>
      <c r="DL85" s="1" t="s">
        <v>52</v>
      </c>
      <c r="DM85" s="157">
        <v>38</v>
      </c>
      <c r="DN85" s="158" t="s">
        <v>90</v>
      </c>
      <c r="DO85" s="158" t="s">
        <v>38</v>
      </c>
      <c r="DP85" s="171"/>
      <c r="DQ85" s="159">
        <v>43646</v>
      </c>
      <c r="DR85" s="160">
        <v>63.56</v>
      </c>
      <c r="DS85" s="161"/>
      <c r="DT85" s="161"/>
      <c r="DU85" s="161"/>
      <c r="DV85" s="162"/>
      <c r="DW85" s="163">
        <f t="shared" si="10"/>
        <v>63.56</v>
      </c>
      <c r="DX85" s="138">
        <f t="shared" si="61"/>
        <v>0</v>
      </c>
      <c r="DY85" s="141">
        <f t="shared" si="62"/>
        <v>0</v>
      </c>
      <c r="DZ85" s="142">
        <f t="shared" si="63"/>
        <v>0</v>
      </c>
      <c r="EA85" s="104">
        <f t="shared" si="64"/>
        <v>0</v>
      </c>
      <c r="EB85" s="104">
        <v>0</v>
      </c>
      <c r="EC85" s="104">
        <f t="shared" si="65"/>
        <v>0</v>
      </c>
      <c r="ED85" s="104">
        <v>0</v>
      </c>
      <c r="EE85" s="143">
        <f t="shared" si="66"/>
        <v>0</v>
      </c>
      <c r="EF85" s="144">
        <f t="shared" si="67"/>
        <v>-392.47887123683626</v>
      </c>
      <c r="EG85" s="139">
        <v>1</v>
      </c>
      <c r="EH85" s="1" t="s">
        <v>52</v>
      </c>
      <c r="EI85" s="1">
        <v>38</v>
      </c>
      <c r="EJ85" s="1" t="s">
        <v>90</v>
      </c>
      <c r="EK85" s="1" t="s">
        <v>38</v>
      </c>
      <c r="EL85" s="89">
        <v>43677</v>
      </c>
      <c r="EM85" s="90"/>
      <c r="EN85" s="104">
        <v>63.56</v>
      </c>
      <c r="EO85" s="104"/>
      <c r="EP85" s="104"/>
      <c r="EQ85" s="104"/>
      <c r="ER85" s="104"/>
      <c r="ES85" s="137">
        <v>63.56</v>
      </c>
      <c r="ET85" s="138">
        <f t="shared" si="68"/>
        <v>0</v>
      </c>
      <c r="EU85" s="141">
        <f t="shared" si="69"/>
        <v>0</v>
      </c>
      <c r="EV85" s="96">
        <f t="shared" si="70"/>
        <v>0</v>
      </c>
      <c r="EW85" s="104">
        <f t="shared" si="71"/>
        <v>0</v>
      </c>
      <c r="EX85" s="104">
        <v>0</v>
      </c>
      <c r="EY85" s="104">
        <f t="shared" si="72"/>
        <v>0</v>
      </c>
      <c r="EZ85" s="104">
        <v>0</v>
      </c>
      <c r="FA85" s="143">
        <f t="shared" si="73"/>
        <v>0</v>
      </c>
      <c r="FB85" s="144">
        <f t="shared" si="74"/>
        <v>-392.47887123683626</v>
      </c>
      <c r="FC85" s="139">
        <v>1</v>
      </c>
      <c r="FD85" s="1" t="s">
        <v>52</v>
      </c>
      <c r="FE85" s="157">
        <v>38</v>
      </c>
      <c r="FF85" s="158" t="s">
        <v>90</v>
      </c>
      <c r="FG85" s="158" t="s">
        <v>38</v>
      </c>
      <c r="FH85" s="159">
        <v>43708</v>
      </c>
      <c r="FI85" s="188"/>
      <c r="FJ85" s="160">
        <v>63.56</v>
      </c>
      <c r="FK85" s="186"/>
      <c r="FL85" s="186"/>
      <c r="FM85" s="186"/>
      <c r="FN85" s="186"/>
      <c r="FO85" s="187">
        <f t="shared" si="11"/>
        <v>63.56</v>
      </c>
      <c r="FP85" s="138">
        <f t="shared" si="75"/>
        <v>0</v>
      </c>
      <c r="FQ85" s="141">
        <f t="shared" si="76"/>
        <v>0</v>
      </c>
      <c r="FR85" s="96">
        <f t="shared" si="77"/>
        <v>0</v>
      </c>
      <c r="FS85" s="104">
        <f t="shared" si="78"/>
        <v>0</v>
      </c>
      <c r="FT85" s="104">
        <v>0</v>
      </c>
      <c r="FU85" s="104">
        <f t="shared" si="79"/>
        <v>0</v>
      </c>
      <c r="FV85" s="104">
        <v>0</v>
      </c>
      <c r="FW85" s="143">
        <f t="shared" si="80"/>
        <v>0</v>
      </c>
      <c r="FX85" s="144">
        <f t="shared" si="81"/>
        <v>-392.47887123683626</v>
      </c>
      <c r="FY85" s="139">
        <v>1</v>
      </c>
      <c r="FZ85" s="1" t="s">
        <v>52</v>
      </c>
      <c r="GA85" s="1">
        <v>38</v>
      </c>
      <c r="GB85" s="1" t="s">
        <v>90</v>
      </c>
      <c r="GC85" s="1" t="s">
        <v>38</v>
      </c>
      <c r="GD85" s="89">
        <v>43735</v>
      </c>
      <c r="GE85" s="90"/>
      <c r="GF85" s="104">
        <v>63.56</v>
      </c>
      <c r="GG85" s="104"/>
      <c r="GH85" s="104"/>
      <c r="GI85" s="104"/>
      <c r="GJ85" s="104"/>
      <c r="GK85" s="137">
        <v>63.56</v>
      </c>
      <c r="GL85" s="138">
        <f t="shared" si="82"/>
        <v>0</v>
      </c>
      <c r="GM85" s="141">
        <f t="shared" si="83"/>
        <v>0</v>
      </c>
      <c r="GN85" s="142">
        <f t="shared" si="84"/>
        <v>0</v>
      </c>
      <c r="GO85" s="104">
        <f t="shared" si="85"/>
        <v>0</v>
      </c>
      <c r="GP85" s="104">
        <f t="shared" si="86"/>
        <v>0</v>
      </c>
      <c r="GQ85" s="218">
        <f t="shared" si="87"/>
        <v>0</v>
      </c>
      <c r="GR85" s="218">
        <f t="shared" si="88"/>
        <v>0</v>
      </c>
      <c r="GS85" s="143">
        <f t="shared" si="89"/>
        <v>0</v>
      </c>
      <c r="GT85" s="103">
        <f t="shared" si="90"/>
        <v>0</v>
      </c>
      <c r="GU85" s="203">
        <f t="shared" si="91"/>
        <v>0</v>
      </c>
      <c r="GV85" s="144">
        <f t="shared" si="92"/>
        <v>-392.47887123683626</v>
      </c>
      <c r="GW85" s="140">
        <v>1</v>
      </c>
      <c r="GX85" s="1" t="s">
        <v>52</v>
      </c>
      <c r="GY85" s="157">
        <v>38</v>
      </c>
      <c r="GZ85" s="158" t="s">
        <v>90</v>
      </c>
      <c r="HA85" s="158" t="s">
        <v>38</v>
      </c>
      <c r="HB85" s="159">
        <v>43771</v>
      </c>
      <c r="HC85" s="188"/>
      <c r="HD85" s="160">
        <v>63.56</v>
      </c>
      <c r="HE85" s="186"/>
      <c r="HF85" s="186"/>
      <c r="HG85" s="186"/>
      <c r="HH85" s="227"/>
      <c r="HI85" s="229">
        <f t="shared" si="12"/>
        <v>63.56</v>
      </c>
      <c r="HJ85" s="138">
        <f t="shared" si="93"/>
        <v>0</v>
      </c>
      <c r="HK85" s="141">
        <f t="shared" si="94"/>
        <v>0</v>
      </c>
      <c r="HL85" s="96">
        <f t="shared" si="95"/>
        <v>0</v>
      </c>
      <c r="HM85" s="104">
        <f t="shared" si="96"/>
        <v>0</v>
      </c>
      <c r="HN85" s="104">
        <f t="shared" si="97"/>
        <v>0</v>
      </c>
      <c r="HO85" s="218">
        <f t="shared" si="98"/>
        <v>0</v>
      </c>
      <c r="HP85" s="218">
        <f t="shared" si="99"/>
        <v>0</v>
      </c>
      <c r="HQ85" s="143">
        <f t="shared" si="100"/>
        <v>0</v>
      </c>
      <c r="HR85" s="104">
        <f t="shared" si="101"/>
        <v>0</v>
      </c>
      <c r="HS85" s="203">
        <f t="shared" si="102"/>
        <v>0</v>
      </c>
      <c r="HT85" s="234">
        <f t="shared" si="103"/>
        <v>-392.47887123683626</v>
      </c>
      <c r="HU85" s="139">
        <v>1</v>
      </c>
      <c r="HV85" s="1" t="s">
        <v>52</v>
      </c>
      <c r="HW85" s="1">
        <v>38</v>
      </c>
      <c r="HX85" s="1" t="s">
        <v>90</v>
      </c>
      <c r="HY85" s="1" t="s">
        <v>38</v>
      </c>
      <c r="HZ85" s="89">
        <v>43796</v>
      </c>
      <c r="IA85" s="90"/>
      <c r="IB85" s="104">
        <v>63.56</v>
      </c>
      <c r="IC85" s="186"/>
      <c r="ID85" s="186"/>
      <c r="IE85" s="186"/>
      <c r="IF85" s="186"/>
      <c r="IG85" s="229">
        <f t="shared" si="13"/>
        <v>63.56</v>
      </c>
      <c r="IH85" s="138">
        <f t="shared" si="104"/>
        <v>0</v>
      </c>
      <c r="II85" s="141">
        <f t="shared" si="105"/>
        <v>0</v>
      </c>
      <c r="IJ85" s="142">
        <f t="shared" si="106"/>
        <v>0</v>
      </c>
      <c r="IK85" s="104">
        <f t="shared" si="107"/>
        <v>0</v>
      </c>
      <c r="IL85" s="104">
        <f t="shared" si="108"/>
        <v>0</v>
      </c>
      <c r="IM85" s="218">
        <f t="shared" si="109"/>
        <v>0</v>
      </c>
      <c r="IN85" s="218">
        <f t="shared" si="110"/>
        <v>0</v>
      </c>
      <c r="IO85" s="143">
        <f t="shared" si="111"/>
        <v>0</v>
      </c>
      <c r="IP85" s="104">
        <f t="shared" si="112"/>
        <v>0</v>
      </c>
      <c r="IQ85" s="203">
        <f t="shared" si="113"/>
        <v>0</v>
      </c>
      <c r="IR85" s="144">
        <f t="shared" si="114"/>
        <v>-392.47887123683626</v>
      </c>
      <c r="IS85" s="139">
        <v>1</v>
      </c>
      <c r="IT85" s="1" t="s">
        <v>52</v>
      </c>
      <c r="IU85" s="1">
        <v>38</v>
      </c>
      <c r="IV85" s="1" t="s">
        <v>90</v>
      </c>
      <c r="IW85" s="1" t="s">
        <v>38</v>
      </c>
      <c r="IX85" s="89">
        <v>43830</v>
      </c>
      <c r="IY85" s="153"/>
      <c r="IZ85" s="104">
        <v>63.56</v>
      </c>
      <c r="JA85" s="104"/>
      <c r="JB85" s="104"/>
      <c r="JC85" s="104"/>
      <c r="JD85" s="104"/>
      <c r="JE85" s="137">
        <v>63.56</v>
      </c>
      <c r="JF85" s="138">
        <f t="shared" si="115"/>
        <v>0</v>
      </c>
      <c r="JG85" s="141">
        <f t="shared" si="116"/>
        <v>0</v>
      </c>
      <c r="JH85" s="96">
        <f t="shared" si="117"/>
        <v>0</v>
      </c>
      <c r="JI85" s="104">
        <f t="shared" si="118"/>
        <v>0</v>
      </c>
      <c r="JJ85" s="104">
        <f t="shared" si="119"/>
        <v>0</v>
      </c>
      <c r="JK85" s="218">
        <f t="shared" si="120"/>
        <v>0</v>
      </c>
      <c r="JL85" s="251">
        <f t="shared" si="121"/>
        <v>0</v>
      </c>
      <c r="JM85" s="259">
        <f t="shared" si="122"/>
        <v>0</v>
      </c>
      <c r="JN85" s="218"/>
      <c r="JO85" s="260"/>
      <c r="JP85" s="255">
        <f t="shared" si="126"/>
        <v>0</v>
      </c>
      <c r="JQ85" s="203">
        <f t="shared" si="127"/>
        <v>0</v>
      </c>
      <c r="JR85" s="144">
        <f t="shared" si="128"/>
        <v>-392.47887123683626</v>
      </c>
      <c r="JS85" s="139">
        <v>1</v>
      </c>
      <c r="JT85" s="1" t="s">
        <v>52</v>
      </c>
    </row>
    <row r="86" spans="1:280" ht="20.100000000000001" customHeight="1" x14ac:dyDescent="0.25">
      <c r="A86" s="29">
        <v>39</v>
      </c>
      <c r="B86" s="29" t="s">
        <v>91</v>
      </c>
      <c r="C86" s="50">
        <v>2448.35</v>
      </c>
      <c r="D86" s="43">
        <v>-814.66005414547544</v>
      </c>
      <c r="E86" s="29" t="s">
        <v>180</v>
      </c>
      <c r="F86" s="51">
        <v>43496</v>
      </c>
      <c r="G86" s="49"/>
      <c r="H86" s="33"/>
      <c r="I86" s="33"/>
      <c r="J86" s="33"/>
      <c r="K86" s="33">
        <v>3223.08</v>
      </c>
      <c r="L86" s="37">
        <v>2615.6799999999998</v>
      </c>
      <c r="M86" s="30">
        <f t="shared" si="124"/>
        <v>167.32999999999993</v>
      </c>
      <c r="N86" s="31">
        <f t="shared" si="16"/>
        <v>18.130330044482882</v>
      </c>
      <c r="O86" s="32">
        <f t="shared" si="17"/>
        <v>185.46033004448282</v>
      </c>
      <c r="P86" s="33">
        <f t="shared" si="18"/>
        <v>110</v>
      </c>
      <c r="Q86" s="33">
        <f t="shared" si="19"/>
        <v>75.460330044482816</v>
      </c>
      <c r="R86" s="33">
        <f t="shared" si="20"/>
        <v>191.4</v>
      </c>
      <c r="S86" s="33">
        <f t="shared" si="21"/>
        <v>164.18891210954041</v>
      </c>
      <c r="T86" s="56">
        <f t="shared" si="22"/>
        <v>355.58891210954039</v>
      </c>
      <c r="U86" s="59">
        <f t="shared" si="125"/>
        <v>-459.07114203593505</v>
      </c>
      <c r="V86" s="34">
        <v>2</v>
      </c>
      <c r="W86" s="29" t="s">
        <v>52</v>
      </c>
      <c r="X86" s="1">
        <v>39</v>
      </c>
      <c r="Y86" s="1" t="s">
        <v>91</v>
      </c>
      <c r="Z86" s="1" t="s">
        <v>180</v>
      </c>
      <c r="AA86" s="89">
        <v>43521</v>
      </c>
      <c r="AB86" s="90"/>
      <c r="AC86" s="1">
        <v>2836.08</v>
      </c>
      <c r="AD86" s="1"/>
      <c r="AE86" s="1"/>
      <c r="AF86" s="1"/>
      <c r="AG86" s="1">
        <v>3223.08</v>
      </c>
      <c r="AH86" s="98">
        <f t="shared" si="23"/>
        <v>2836.08</v>
      </c>
      <c r="AI86" s="30">
        <f t="shared" si="24"/>
        <v>220.40000000000009</v>
      </c>
      <c r="AJ86" s="31">
        <f t="shared" si="25"/>
        <v>73.43832370512537</v>
      </c>
      <c r="AK86" s="32">
        <f t="shared" si="26"/>
        <v>293.83832370512545</v>
      </c>
      <c r="AL86" s="33">
        <f t="shared" si="27"/>
        <v>110</v>
      </c>
      <c r="AM86" s="33">
        <f t="shared" si="28"/>
        <v>183.83832370512545</v>
      </c>
      <c r="AN86" s="33">
        <f t="shared" si="29"/>
        <v>193.6</v>
      </c>
      <c r="AO86" s="33">
        <f t="shared" si="30"/>
        <v>406.02456861600149</v>
      </c>
      <c r="AP86" s="56">
        <f t="shared" si="31"/>
        <v>599.62456861600151</v>
      </c>
      <c r="AQ86" s="118">
        <f t="shared" si="32"/>
        <v>2.1999999999999886</v>
      </c>
      <c r="AR86" s="120">
        <f t="shared" si="33"/>
        <v>2.4671077027966248</v>
      </c>
      <c r="AS86" s="125">
        <f t="shared" si="34"/>
        <v>604.29167631879807</v>
      </c>
      <c r="AT86" s="122">
        <f t="shared" si="35"/>
        <v>145.22053428286301</v>
      </c>
      <c r="AU86" s="34">
        <v>2</v>
      </c>
      <c r="AV86" s="29" t="s">
        <v>52</v>
      </c>
      <c r="AW86" s="1">
        <v>39</v>
      </c>
      <c r="AX86" s="1" t="s">
        <v>91</v>
      </c>
      <c r="AY86" s="1" t="s">
        <v>180</v>
      </c>
      <c r="AZ86" s="89">
        <v>43555</v>
      </c>
      <c r="BA86" s="90"/>
      <c r="BB86" s="1">
        <v>3013.78</v>
      </c>
      <c r="BC86" s="1"/>
      <c r="BD86" s="1"/>
      <c r="BE86" s="1"/>
      <c r="BF86" s="1">
        <v>3223.08</v>
      </c>
      <c r="BG86" s="98">
        <f t="shared" si="36"/>
        <v>3013.78</v>
      </c>
      <c r="BH86" s="30">
        <f t="shared" si="37"/>
        <v>177.70000000000027</v>
      </c>
      <c r="BI86" s="31">
        <f t="shared" si="38"/>
        <v>-80.042176459092445</v>
      </c>
      <c r="BJ86" s="32">
        <f t="shared" si="39"/>
        <v>97.657823540907827</v>
      </c>
      <c r="BK86" s="33">
        <f t="shared" si="40"/>
        <v>97.657823540907827</v>
      </c>
      <c r="BL86" s="33">
        <f t="shared" si="41"/>
        <v>0</v>
      </c>
      <c r="BM86" s="33">
        <f t="shared" si="42"/>
        <v>171.87776943199779</v>
      </c>
      <c r="BN86" s="33">
        <f t="shared" si="43"/>
        <v>0</v>
      </c>
      <c r="BO86" s="56">
        <f t="shared" si="44"/>
        <v>171.87776943199779</v>
      </c>
      <c r="BP86" s="122">
        <f t="shared" si="45"/>
        <v>317.09830371486078</v>
      </c>
      <c r="BQ86" s="34">
        <v>2</v>
      </c>
      <c r="BR86" s="29" t="s">
        <v>52</v>
      </c>
      <c r="BS86" s="1">
        <v>39</v>
      </c>
      <c r="BT86" s="1" t="s">
        <v>91</v>
      </c>
      <c r="BU86" s="1" t="s">
        <v>180</v>
      </c>
      <c r="BV86" s="89">
        <v>43585</v>
      </c>
      <c r="BW86" s="90"/>
      <c r="BX86" s="104">
        <v>3161.63</v>
      </c>
      <c r="BY86" s="104"/>
      <c r="BZ86" s="104"/>
      <c r="CA86" s="104"/>
      <c r="CB86" s="104">
        <v>3223.08</v>
      </c>
      <c r="CC86" s="137">
        <v>3161.63</v>
      </c>
      <c r="CD86" s="138">
        <f t="shared" si="46"/>
        <v>147.84999999999991</v>
      </c>
      <c r="CE86" s="141">
        <f t="shared" si="47"/>
        <v>17.742052894247731</v>
      </c>
      <c r="CF86" s="142">
        <f t="shared" si="48"/>
        <v>165.59205289424764</v>
      </c>
      <c r="CG86" s="104">
        <f t="shared" si="49"/>
        <v>165.59205289424764</v>
      </c>
      <c r="CH86" s="104">
        <v>0</v>
      </c>
      <c r="CI86" s="104">
        <f t="shared" si="50"/>
        <v>294.75385415176083</v>
      </c>
      <c r="CJ86" s="104">
        <v>0</v>
      </c>
      <c r="CK86" s="143">
        <f t="shared" si="51"/>
        <v>294.75385415176083</v>
      </c>
      <c r="CL86" s="144">
        <f t="shared" si="52"/>
        <v>611.85215786662161</v>
      </c>
      <c r="CM86" s="139">
        <v>2</v>
      </c>
      <c r="CN86" s="1" t="s">
        <v>52</v>
      </c>
      <c r="CO86" s="1">
        <v>39</v>
      </c>
      <c r="CP86" s="1" t="s">
        <v>91</v>
      </c>
      <c r="CQ86" s="1" t="s">
        <v>180</v>
      </c>
      <c r="CR86" s="89">
        <v>43616</v>
      </c>
      <c r="CS86" s="153">
        <v>1000</v>
      </c>
      <c r="CT86" s="104">
        <v>3319.83</v>
      </c>
      <c r="CU86" s="104"/>
      <c r="CV86" s="104"/>
      <c r="CW86" s="104"/>
      <c r="CX86" s="104">
        <v>3223.08</v>
      </c>
      <c r="CY86" s="137">
        <v>3319.83</v>
      </c>
      <c r="CZ86" s="104"/>
      <c r="DA86" s="138">
        <f t="shared" si="53"/>
        <v>158.19999999999982</v>
      </c>
      <c r="DB86" s="141">
        <f t="shared" si="54"/>
        <v>18.984043810173969</v>
      </c>
      <c r="DC86" s="142">
        <f t="shared" si="55"/>
        <v>177.18404381017379</v>
      </c>
      <c r="DD86" s="104">
        <f t="shared" si="56"/>
        <v>177.18404381017379</v>
      </c>
      <c r="DE86" s="104">
        <v>0</v>
      </c>
      <c r="DF86" s="104">
        <f t="shared" si="57"/>
        <v>311.84391710590586</v>
      </c>
      <c r="DG86" s="104">
        <v>0</v>
      </c>
      <c r="DH86" s="104">
        <f t="shared" si="58"/>
        <v>-3.3118410578849558</v>
      </c>
      <c r="DI86" s="143">
        <f t="shared" si="59"/>
        <v>308.53207604802088</v>
      </c>
      <c r="DJ86" s="144">
        <f t="shared" si="60"/>
        <v>-79.615766085357507</v>
      </c>
      <c r="DK86" s="139">
        <v>2</v>
      </c>
      <c r="DL86" s="1" t="s">
        <v>52</v>
      </c>
      <c r="DM86" s="157">
        <v>39</v>
      </c>
      <c r="DN86" s="158" t="s">
        <v>91</v>
      </c>
      <c r="DO86" s="158" t="s">
        <v>180</v>
      </c>
      <c r="DP86" s="171">
        <v>350</v>
      </c>
      <c r="DQ86" s="159">
        <v>43646</v>
      </c>
      <c r="DR86" s="160">
        <v>3466</v>
      </c>
      <c r="DS86" s="161"/>
      <c r="DT86" s="161"/>
      <c r="DU86" s="161"/>
      <c r="DV86" s="162">
        <f>441+2782.08</f>
        <v>3223.08</v>
      </c>
      <c r="DW86" s="163">
        <f t="shared" si="10"/>
        <v>3466</v>
      </c>
      <c r="DX86" s="138">
        <f t="shared" si="61"/>
        <v>146.17000000000007</v>
      </c>
      <c r="DY86" s="141">
        <f t="shared" si="62"/>
        <v>17.540438241539899</v>
      </c>
      <c r="DZ86" s="142">
        <f t="shared" si="63"/>
        <v>163.71043824153998</v>
      </c>
      <c r="EA86" s="104">
        <f t="shared" si="64"/>
        <v>163.71043824153998</v>
      </c>
      <c r="EB86" s="104">
        <v>0</v>
      </c>
      <c r="EC86" s="104">
        <f t="shared" si="65"/>
        <v>288.13037130511037</v>
      </c>
      <c r="ED86" s="104">
        <v>0</v>
      </c>
      <c r="EE86" s="143">
        <f t="shared" si="66"/>
        <v>288.13037130511037</v>
      </c>
      <c r="EF86" s="144">
        <f t="shared" si="67"/>
        <v>-141.48539478024713</v>
      </c>
      <c r="EG86" s="139">
        <v>2</v>
      </c>
      <c r="EH86" s="1" t="s">
        <v>52</v>
      </c>
      <c r="EI86" s="1">
        <v>39</v>
      </c>
      <c r="EJ86" s="1" t="s">
        <v>91</v>
      </c>
      <c r="EK86" s="1" t="s">
        <v>180</v>
      </c>
      <c r="EL86" s="89">
        <v>43677</v>
      </c>
      <c r="EM86" s="90"/>
      <c r="EN86" s="104">
        <v>3596.55</v>
      </c>
      <c r="EO86" s="104"/>
      <c r="EP86" s="104"/>
      <c r="EQ86" s="104"/>
      <c r="ER86" s="104">
        <v>3223.08</v>
      </c>
      <c r="ES86" s="137">
        <v>3596.55</v>
      </c>
      <c r="ET86" s="138">
        <f t="shared" si="68"/>
        <v>130.55000000000018</v>
      </c>
      <c r="EU86" s="141">
        <f t="shared" si="69"/>
        <v>15.666023722695931</v>
      </c>
      <c r="EV86" s="96">
        <f t="shared" si="70"/>
        <v>146.21602372269612</v>
      </c>
      <c r="EW86" s="104">
        <f t="shared" si="71"/>
        <v>146.21602372269612</v>
      </c>
      <c r="EX86" s="104">
        <v>0</v>
      </c>
      <c r="EY86" s="104">
        <f t="shared" si="72"/>
        <v>264.65100293808001</v>
      </c>
      <c r="EZ86" s="104">
        <v>0</v>
      </c>
      <c r="FA86" s="143">
        <f t="shared" si="73"/>
        <v>264.65100293808001</v>
      </c>
      <c r="FB86" s="144">
        <f t="shared" si="74"/>
        <v>123.16560815783288</v>
      </c>
      <c r="FC86" s="139">
        <v>2</v>
      </c>
      <c r="FD86" s="1" t="s">
        <v>52</v>
      </c>
      <c r="FE86" s="157">
        <v>39</v>
      </c>
      <c r="FF86" s="158" t="s">
        <v>91</v>
      </c>
      <c r="FG86" s="158" t="s">
        <v>180</v>
      </c>
      <c r="FH86" s="159">
        <v>43708</v>
      </c>
      <c r="FI86" s="188">
        <v>2720</v>
      </c>
      <c r="FJ86" s="160">
        <v>3770.7200000000003</v>
      </c>
      <c r="FK86" s="186"/>
      <c r="FL86" s="186"/>
      <c r="FM86" s="186"/>
      <c r="FN86" s="186">
        <f>441+2782.08</f>
        <v>3223.08</v>
      </c>
      <c r="FO86" s="187">
        <f t="shared" si="11"/>
        <v>3770.7200000000003</v>
      </c>
      <c r="FP86" s="138">
        <f t="shared" si="75"/>
        <v>174.17000000000007</v>
      </c>
      <c r="FQ86" s="141">
        <f t="shared" si="76"/>
        <v>20.900435604299755</v>
      </c>
      <c r="FR86" s="96">
        <f t="shared" si="77"/>
        <v>195.07043560429983</v>
      </c>
      <c r="FS86" s="104">
        <f t="shared" si="78"/>
        <v>195.07043560429983</v>
      </c>
      <c r="FT86" s="104">
        <v>0</v>
      </c>
      <c r="FU86" s="104">
        <f t="shared" si="79"/>
        <v>353.07748844378273</v>
      </c>
      <c r="FV86" s="104">
        <v>0</v>
      </c>
      <c r="FW86" s="143">
        <f t="shared" si="80"/>
        <v>353.07748844378273</v>
      </c>
      <c r="FX86" s="144">
        <f t="shared" si="81"/>
        <v>-2243.7569033983841</v>
      </c>
      <c r="FY86" s="139">
        <v>2</v>
      </c>
      <c r="FZ86" s="1" t="s">
        <v>52</v>
      </c>
      <c r="GA86" s="1">
        <v>39</v>
      </c>
      <c r="GB86" s="1" t="s">
        <v>91</v>
      </c>
      <c r="GC86" s="1" t="s">
        <v>180</v>
      </c>
      <c r="GD86" s="89">
        <v>43735</v>
      </c>
      <c r="GE86" s="90"/>
      <c r="GF86" s="104">
        <v>3931</v>
      </c>
      <c r="GG86" s="104"/>
      <c r="GH86" s="104"/>
      <c r="GI86" s="104"/>
      <c r="GJ86" s="104">
        <v>3223.08</v>
      </c>
      <c r="GK86" s="137">
        <v>3931</v>
      </c>
      <c r="GL86" s="138">
        <f t="shared" si="82"/>
        <v>160.27999999999975</v>
      </c>
      <c r="GM86" s="141">
        <f t="shared" si="83"/>
        <v>19.233576777913623</v>
      </c>
      <c r="GN86" s="142">
        <f t="shared" si="84"/>
        <v>179.51357677791336</v>
      </c>
      <c r="GO86" s="104">
        <f t="shared" si="85"/>
        <v>110</v>
      </c>
      <c r="GP86" s="104">
        <f t="shared" si="86"/>
        <v>69.513576777913357</v>
      </c>
      <c r="GQ86" s="218">
        <f t="shared" si="87"/>
        <v>199.1</v>
      </c>
      <c r="GR86" s="218">
        <f t="shared" si="88"/>
        <v>125.81957396802318</v>
      </c>
      <c r="GS86" s="143">
        <f t="shared" si="89"/>
        <v>324.9195739680232</v>
      </c>
      <c r="GT86" s="103">
        <f t="shared" si="90"/>
        <v>13.296305885063102</v>
      </c>
      <c r="GU86" s="203">
        <f t="shared" si="91"/>
        <v>338.21587985308628</v>
      </c>
      <c r="GV86" s="144">
        <f t="shared" si="92"/>
        <v>-1905.5410235452978</v>
      </c>
      <c r="GW86" s="140">
        <v>2</v>
      </c>
      <c r="GX86" s="1" t="s">
        <v>52</v>
      </c>
      <c r="GY86" s="157">
        <v>39</v>
      </c>
      <c r="GZ86" s="158" t="s">
        <v>91</v>
      </c>
      <c r="HA86" s="158" t="s">
        <v>180</v>
      </c>
      <c r="HB86" s="159">
        <v>43771</v>
      </c>
      <c r="HC86" s="188"/>
      <c r="HD86" s="160">
        <v>4153.45</v>
      </c>
      <c r="HE86" s="186"/>
      <c r="HF86" s="186"/>
      <c r="HG86" s="186"/>
      <c r="HH86" s="227">
        <f>441+2782.08</f>
        <v>3223.08</v>
      </c>
      <c r="HI86" s="229">
        <f t="shared" si="12"/>
        <v>4153.45</v>
      </c>
      <c r="HJ86" s="138">
        <f t="shared" si="93"/>
        <v>222.44999999999982</v>
      </c>
      <c r="HK86" s="141">
        <f t="shared" si="94"/>
        <v>26.693982979033024</v>
      </c>
      <c r="HL86" s="96">
        <f t="shared" si="95"/>
        <v>249.14398297903284</v>
      </c>
      <c r="HM86" s="104">
        <f t="shared" si="96"/>
        <v>110</v>
      </c>
      <c r="HN86" s="104">
        <f t="shared" si="97"/>
        <v>139.14398297903284</v>
      </c>
      <c r="HO86" s="218">
        <f t="shared" si="98"/>
        <v>199.1</v>
      </c>
      <c r="HP86" s="218">
        <f t="shared" si="99"/>
        <v>324.95861535550347</v>
      </c>
      <c r="HQ86" s="143">
        <f t="shared" si="100"/>
        <v>524.05861535550343</v>
      </c>
      <c r="HR86" s="104">
        <f t="shared" si="101"/>
        <v>28.738215412402742</v>
      </c>
      <c r="HS86" s="203">
        <f t="shared" si="102"/>
        <v>552.79683076790616</v>
      </c>
      <c r="HT86" s="234">
        <f t="shared" si="103"/>
        <v>-1352.7441927773916</v>
      </c>
      <c r="HU86" s="139">
        <v>2</v>
      </c>
      <c r="HV86" s="1" t="s">
        <v>52</v>
      </c>
      <c r="HW86" s="1">
        <v>39</v>
      </c>
      <c r="HX86" s="1" t="s">
        <v>91</v>
      </c>
      <c r="HY86" s="1" t="s">
        <v>180</v>
      </c>
      <c r="HZ86" s="89">
        <v>43795</v>
      </c>
      <c r="IA86" s="90"/>
      <c r="IB86" s="104">
        <v>4296.09</v>
      </c>
      <c r="IC86" s="186"/>
      <c r="ID86" s="186"/>
      <c r="IE86" s="186"/>
      <c r="IF86" s="186">
        <f>441+2782.08</f>
        <v>3223.08</v>
      </c>
      <c r="IG86" s="229">
        <f t="shared" si="13"/>
        <v>4296.09</v>
      </c>
      <c r="IH86" s="138">
        <f t="shared" si="104"/>
        <v>142.64000000000033</v>
      </c>
      <c r="II86" s="141">
        <f t="shared" si="105"/>
        <v>17.116818297392388</v>
      </c>
      <c r="IJ86" s="142">
        <f t="shared" si="106"/>
        <v>159.75681829739273</v>
      </c>
      <c r="IK86" s="104">
        <f t="shared" si="107"/>
        <v>110</v>
      </c>
      <c r="IL86" s="104">
        <f t="shared" si="108"/>
        <v>49.756818297392726</v>
      </c>
      <c r="IM86" s="218">
        <f t="shared" si="109"/>
        <v>199.1</v>
      </c>
      <c r="IN86" s="218">
        <f t="shared" si="110"/>
        <v>107.74088953212913</v>
      </c>
      <c r="IO86" s="143">
        <f t="shared" si="111"/>
        <v>306.84088953212915</v>
      </c>
      <c r="IP86" s="104">
        <f t="shared" si="112"/>
        <v>21.392634842552617</v>
      </c>
      <c r="IQ86" s="203">
        <f t="shared" si="113"/>
        <v>328.23352437468179</v>
      </c>
      <c r="IR86" s="144">
        <f t="shared" si="114"/>
        <v>-1024.5106684027098</v>
      </c>
      <c r="IS86" s="139">
        <v>2</v>
      </c>
      <c r="IT86" s="1" t="s">
        <v>52</v>
      </c>
      <c r="IU86" s="1">
        <v>39</v>
      </c>
      <c r="IV86" s="1" t="s">
        <v>91</v>
      </c>
      <c r="IW86" s="1" t="s">
        <v>180</v>
      </c>
      <c r="IX86" s="89">
        <v>43830</v>
      </c>
      <c r="IY86" s="153"/>
      <c r="IZ86" s="104">
        <v>4475.3599999999997</v>
      </c>
      <c r="JA86" s="104"/>
      <c r="JB86" s="104"/>
      <c r="JC86" s="104"/>
      <c r="JD86" s="104">
        <v>3223.08</v>
      </c>
      <c r="JE86" s="137">
        <v>4475.3599999999997</v>
      </c>
      <c r="JF86" s="138">
        <f t="shared" si="115"/>
        <v>179.26999999999953</v>
      </c>
      <c r="JG86" s="141">
        <f t="shared" si="116"/>
        <v>21.512384624263017</v>
      </c>
      <c r="JH86" s="96">
        <f t="shared" si="117"/>
        <v>200.78238462426253</v>
      </c>
      <c r="JI86" s="104">
        <f t="shared" si="118"/>
        <v>110</v>
      </c>
      <c r="JJ86" s="104">
        <f t="shared" si="119"/>
        <v>90.782384624262534</v>
      </c>
      <c r="JK86" s="218">
        <f t="shared" si="120"/>
        <v>199.1</v>
      </c>
      <c r="JL86" s="251">
        <f t="shared" si="121"/>
        <v>212.67667485580299</v>
      </c>
      <c r="JM86" s="259">
        <f t="shared" si="122"/>
        <v>411.77667485580298</v>
      </c>
      <c r="JN86" s="218"/>
      <c r="JO86" s="260"/>
      <c r="JP86" s="255">
        <f t="shared" si="126"/>
        <v>20.691657532307168</v>
      </c>
      <c r="JQ86" s="203">
        <f t="shared" si="127"/>
        <v>432.46833238811013</v>
      </c>
      <c r="JR86" s="144">
        <f t="shared" si="128"/>
        <v>-592.04233601459964</v>
      </c>
      <c r="JS86" s="139">
        <v>2</v>
      </c>
      <c r="JT86" s="1" t="s">
        <v>52</v>
      </c>
    </row>
    <row r="87" spans="1:280" ht="20.100000000000001" customHeight="1" x14ac:dyDescent="0.25">
      <c r="A87" s="29">
        <v>40</v>
      </c>
      <c r="B87" s="29" t="s">
        <v>92</v>
      </c>
      <c r="C87" s="50">
        <v>4393.28</v>
      </c>
      <c r="D87" s="43">
        <v>-2282.0618046579893</v>
      </c>
      <c r="E87" s="29" t="s">
        <v>39</v>
      </c>
      <c r="F87" s="51">
        <v>43496</v>
      </c>
      <c r="G87" s="49"/>
      <c r="H87" s="33"/>
      <c r="I87" s="33"/>
      <c r="J87" s="33"/>
      <c r="K87" s="33"/>
      <c r="L87" s="37">
        <v>4503.6500000000005</v>
      </c>
      <c r="M87" s="30">
        <f t="shared" si="124"/>
        <v>110.3700000000008</v>
      </c>
      <c r="N87" s="31">
        <f t="shared" si="16"/>
        <v>11.958671648894944</v>
      </c>
      <c r="O87" s="32">
        <f t="shared" si="17"/>
        <v>122.32867164889575</v>
      </c>
      <c r="P87" s="33">
        <f t="shared" si="18"/>
        <v>110</v>
      </c>
      <c r="Q87" s="33">
        <f t="shared" si="19"/>
        <v>12.32867164889575</v>
      </c>
      <c r="R87" s="33">
        <f t="shared" si="20"/>
        <v>191.4</v>
      </c>
      <c r="S87" s="33">
        <f t="shared" si="21"/>
        <v>26.825103794201148</v>
      </c>
      <c r="T87" s="56">
        <f t="shared" si="22"/>
        <v>218.22510379420115</v>
      </c>
      <c r="U87" s="59">
        <f t="shared" si="125"/>
        <v>-2063.8367008637883</v>
      </c>
      <c r="V87" s="34">
        <v>1</v>
      </c>
      <c r="W87" s="29" t="s">
        <v>52</v>
      </c>
      <c r="X87" s="1">
        <v>40</v>
      </c>
      <c r="Y87" s="1" t="s">
        <v>92</v>
      </c>
      <c r="Z87" s="1" t="s">
        <v>39</v>
      </c>
      <c r="AA87" s="89">
        <v>43521</v>
      </c>
      <c r="AB87" s="90"/>
      <c r="AC87" s="1">
        <v>4644.6400000000003</v>
      </c>
      <c r="AD87" s="1"/>
      <c r="AE87" s="1"/>
      <c r="AF87" s="1"/>
      <c r="AG87" s="1"/>
      <c r="AH87" s="98">
        <f t="shared" si="23"/>
        <v>4644.6400000000003</v>
      </c>
      <c r="AI87" s="30">
        <f t="shared" si="24"/>
        <v>140.98999999999978</v>
      </c>
      <c r="AJ87" s="31">
        <f t="shared" si="25"/>
        <v>46.978535658736867</v>
      </c>
      <c r="AK87" s="32">
        <f t="shared" si="26"/>
        <v>187.96853565873664</v>
      </c>
      <c r="AL87" s="33">
        <f t="shared" si="27"/>
        <v>110</v>
      </c>
      <c r="AM87" s="33">
        <f t="shared" si="28"/>
        <v>77.968535658736641</v>
      </c>
      <c r="AN87" s="33">
        <f t="shared" si="29"/>
        <v>193.6</v>
      </c>
      <c r="AO87" s="33">
        <f t="shared" si="30"/>
        <v>172.20098844698762</v>
      </c>
      <c r="AP87" s="56">
        <f t="shared" si="31"/>
        <v>365.80098844698762</v>
      </c>
      <c r="AQ87" s="118">
        <f t="shared" si="32"/>
        <v>2.1999999999999886</v>
      </c>
      <c r="AR87" s="120">
        <f t="shared" si="33"/>
        <v>0.4030748443892449</v>
      </c>
      <c r="AS87" s="125">
        <f t="shared" si="34"/>
        <v>368.40406329137687</v>
      </c>
      <c r="AT87" s="122">
        <f t="shared" si="35"/>
        <v>-1695.4326375724115</v>
      </c>
      <c r="AU87" s="34">
        <v>1</v>
      </c>
      <c r="AV87" s="29" t="s">
        <v>52</v>
      </c>
      <c r="AW87" s="1">
        <v>40</v>
      </c>
      <c r="AX87" s="1" t="s">
        <v>92</v>
      </c>
      <c r="AY87" s="1" t="s">
        <v>39</v>
      </c>
      <c r="AZ87" s="89">
        <v>43555</v>
      </c>
      <c r="BA87" s="90"/>
      <c r="BB87" s="1">
        <v>4761.76</v>
      </c>
      <c r="BC87" s="1"/>
      <c r="BD87" s="1"/>
      <c r="BE87" s="1"/>
      <c r="BF87" s="1"/>
      <c r="BG87" s="98">
        <f t="shared" si="36"/>
        <v>4761.76</v>
      </c>
      <c r="BH87" s="30">
        <f t="shared" si="37"/>
        <v>117.11999999999989</v>
      </c>
      <c r="BI87" s="31">
        <f t="shared" si="38"/>
        <v>-52.754866105170983</v>
      </c>
      <c r="BJ87" s="32">
        <f t="shared" si="39"/>
        <v>64.365133894828915</v>
      </c>
      <c r="BK87" s="33">
        <f t="shared" si="40"/>
        <v>64.365133894828915</v>
      </c>
      <c r="BL87" s="33">
        <f t="shared" si="41"/>
        <v>0</v>
      </c>
      <c r="BM87" s="33">
        <f t="shared" si="42"/>
        <v>113.2826356548989</v>
      </c>
      <c r="BN87" s="33">
        <f t="shared" si="43"/>
        <v>0</v>
      </c>
      <c r="BO87" s="56">
        <f t="shared" si="44"/>
        <v>113.2826356548989</v>
      </c>
      <c r="BP87" s="122">
        <f t="shared" si="45"/>
        <v>-1582.1500019175126</v>
      </c>
      <c r="BQ87" s="34">
        <v>1</v>
      </c>
      <c r="BR87" s="29" t="s">
        <v>52</v>
      </c>
      <c r="BS87" s="1">
        <v>40</v>
      </c>
      <c r="BT87" s="1" t="s">
        <v>92</v>
      </c>
      <c r="BU87" s="1" t="s">
        <v>39</v>
      </c>
      <c r="BV87" s="89">
        <v>43585</v>
      </c>
      <c r="BW87" s="90"/>
      <c r="BX87" s="104">
        <v>4882.38</v>
      </c>
      <c r="BY87" s="104"/>
      <c r="BZ87" s="104"/>
      <c r="CA87" s="104"/>
      <c r="CB87" s="104"/>
      <c r="CC87" s="137">
        <v>4882.38</v>
      </c>
      <c r="CD87" s="138">
        <f t="shared" si="46"/>
        <v>120.61999999999989</v>
      </c>
      <c r="CE87" s="141">
        <f t="shared" si="47"/>
        <v>14.474443152547586</v>
      </c>
      <c r="CF87" s="142">
        <f t="shared" si="48"/>
        <v>135.09444315254748</v>
      </c>
      <c r="CG87" s="104">
        <f t="shared" si="49"/>
        <v>135.09444315254748</v>
      </c>
      <c r="CH87" s="104">
        <v>0</v>
      </c>
      <c r="CI87" s="104">
        <f t="shared" si="50"/>
        <v>240.46810881153453</v>
      </c>
      <c r="CJ87" s="104">
        <v>0</v>
      </c>
      <c r="CK87" s="143">
        <f t="shared" si="51"/>
        <v>240.46810881153453</v>
      </c>
      <c r="CL87" s="144">
        <f t="shared" si="52"/>
        <v>-1341.6818931059779</v>
      </c>
      <c r="CM87" s="139">
        <v>1</v>
      </c>
      <c r="CN87" s="1" t="s">
        <v>52</v>
      </c>
      <c r="CO87" s="1">
        <v>40</v>
      </c>
      <c r="CP87" s="1" t="s">
        <v>92</v>
      </c>
      <c r="CQ87" s="1" t="s">
        <v>39</v>
      </c>
      <c r="CR87" s="89">
        <v>43616</v>
      </c>
      <c r="CS87" s="153">
        <v>3000</v>
      </c>
      <c r="CT87" s="104">
        <v>5020.1900000000005</v>
      </c>
      <c r="CU87" s="104"/>
      <c r="CV87" s="104"/>
      <c r="CW87" s="104"/>
      <c r="CX87" s="104"/>
      <c r="CY87" s="137">
        <v>5020.1900000000005</v>
      </c>
      <c r="CZ87" s="104"/>
      <c r="DA87" s="138">
        <f t="shared" si="53"/>
        <v>137.8100000000004</v>
      </c>
      <c r="DB87" s="141">
        <f t="shared" si="54"/>
        <v>16.537238163590931</v>
      </c>
      <c r="DC87" s="142">
        <f t="shared" si="55"/>
        <v>154.34723816359133</v>
      </c>
      <c r="DD87" s="104">
        <f t="shared" si="56"/>
        <v>154.34723816359133</v>
      </c>
      <c r="DE87" s="104">
        <v>0</v>
      </c>
      <c r="DF87" s="104">
        <f t="shared" si="57"/>
        <v>271.65113916792075</v>
      </c>
      <c r="DG87" s="104">
        <v>0</v>
      </c>
      <c r="DH87" s="104">
        <f t="shared" si="58"/>
        <v>-2.7018888630509519</v>
      </c>
      <c r="DI87" s="143">
        <f t="shared" si="59"/>
        <v>268.94925030486979</v>
      </c>
      <c r="DJ87" s="144">
        <f t="shared" si="60"/>
        <v>-4072.7326428011083</v>
      </c>
      <c r="DK87" s="139">
        <v>1</v>
      </c>
      <c r="DL87" s="1" t="s">
        <v>52</v>
      </c>
      <c r="DM87" s="157">
        <v>40</v>
      </c>
      <c r="DN87" s="158" t="s">
        <v>92</v>
      </c>
      <c r="DO87" s="158" t="s">
        <v>39</v>
      </c>
      <c r="DP87" s="171"/>
      <c r="DQ87" s="159">
        <v>43646</v>
      </c>
      <c r="DR87" s="160">
        <v>5206.17</v>
      </c>
      <c r="DS87" s="161"/>
      <c r="DT87" s="161"/>
      <c r="DU87" s="161"/>
      <c r="DV87" s="162"/>
      <c r="DW87" s="163">
        <f t="shared" si="10"/>
        <v>5206.17</v>
      </c>
      <c r="DX87" s="138">
        <f t="shared" si="61"/>
        <v>185.97999999999956</v>
      </c>
      <c r="DY87" s="141">
        <f t="shared" si="62"/>
        <v>22.317648656780332</v>
      </c>
      <c r="DZ87" s="142">
        <f t="shared" si="63"/>
        <v>208.2976486567799</v>
      </c>
      <c r="EA87" s="104">
        <f t="shared" si="64"/>
        <v>208.2976486567799</v>
      </c>
      <c r="EB87" s="104">
        <v>0</v>
      </c>
      <c r="EC87" s="104">
        <f t="shared" si="65"/>
        <v>366.60386163593262</v>
      </c>
      <c r="ED87" s="104">
        <v>0</v>
      </c>
      <c r="EE87" s="143">
        <f t="shared" si="66"/>
        <v>366.60386163593262</v>
      </c>
      <c r="EF87" s="144">
        <f t="shared" si="67"/>
        <v>-3706.1287811651755</v>
      </c>
      <c r="EG87" s="139">
        <v>1</v>
      </c>
      <c r="EH87" s="1" t="s">
        <v>52</v>
      </c>
      <c r="EI87" s="1">
        <v>40</v>
      </c>
      <c r="EJ87" s="1" t="s">
        <v>92</v>
      </c>
      <c r="EK87" s="1" t="s">
        <v>39</v>
      </c>
      <c r="EL87" s="89">
        <v>43677</v>
      </c>
      <c r="EM87" s="90"/>
      <c r="EN87" s="104">
        <v>5413.82</v>
      </c>
      <c r="EO87" s="104"/>
      <c r="EP87" s="104"/>
      <c r="EQ87" s="104"/>
      <c r="ER87" s="104"/>
      <c r="ES87" s="137">
        <v>5413.82</v>
      </c>
      <c r="ET87" s="138">
        <f t="shared" si="68"/>
        <v>207.64999999999964</v>
      </c>
      <c r="EU87" s="141">
        <f t="shared" si="69"/>
        <v>24.918037732805821</v>
      </c>
      <c r="EV87" s="96">
        <f t="shared" si="70"/>
        <v>232.56803773280546</v>
      </c>
      <c r="EW87" s="104">
        <f t="shared" si="71"/>
        <v>232.56803773280546</v>
      </c>
      <c r="EX87" s="104">
        <v>0</v>
      </c>
      <c r="EY87" s="104">
        <f t="shared" si="72"/>
        <v>420.94814829637789</v>
      </c>
      <c r="EZ87" s="104">
        <v>0</v>
      </c>
      <c r="FA87" s="143">
        <f t="shared" si="73"/>
        <v>420.94814829637789</v>
      </c>
      <c r="FB87" s="144">
        <f t="shared" si="74"/>
        <v>-3285.1806328687976</v>
      </c>
      <c r="FC87" s="139">
        <v>1</v>
      </c>
      <c r="FD87" s="1" t="s">
        <v>52</v>
      </c>
      <c r="FE87" s="157">
        <v>40</v>
      </c>
      <c r="FF87" s="158" t="s">
        <v>92</v>
      </c>
      <c r="FG87" s="158" t="s">
        <v>39</v>
      </c>
      <c r="FH87" s="159">
        <v>43708</v>
      </c>
      <c r="FI87" s="188"/>
      <c r="FJ87" s="160">
        <v>5608.82</v>
      </c>
      <c r="FK87" s="186"/>
      <c r="FL87" s="186"/>
      <c r="FM87" s="186"/>
      <c r="FN87" s="186"/>
      <c r="FO87" s="187">
        <f t="shared" si="11"/>
        <v>5608.82</v>
      </c>
      <c r="FP87" s="138">
        <f t="shared" si="75"/>
        <v>195</v>
      </c>
      <c r="FQ87" s="141">
        <f t="shared" si="76"/>
        <v>23.400039862424361</v>
      </c>
      <c r="FR87" s="96">
        <f t="shared" si="77"/>
        <v>218.40003986242436</v>
      </c>
      <c r="FS87" s="104">
        <f t="shared" si="78"/>
        <v>218.40003986242436</v>
      </c>
      <c r="FT87" s="104">
        <v>0</v>
      </c>
      <c r="FU87" s="104">
        <f t="shared" si="79"/>
        <v>395.30407215098813</v>
      </c>
      <c r="FV87" s="104">
        <v>0</v>
      </c>
      <c r="FW87" s="143">
        <f t="shared" si="80"/>
        <v>395.30407215098813</v>
      </c>
      <c r="FX87" s="144">
        <f t="shared" si="81"/>
        <v>-2889.8765607178093</v>
      </c>
      <c r="FY87" s="139">
        <v>1</v>
      </c>
      <c r="FZ87" s="1" t="s">
        <v>52</v>
      </c>
      <c r="GA87" s="1">
        <v>40</v>
      </c>
      <c r="GB87" s="1" t="s">
        <v>92</v>
      </c>
      <c r="GC87" s="1" t="s">
        <v>39</v>
      </c>
      <c r="GD87" s="89">
        <v>43735</v>
      </c>
      <c r="GE87" s="90"/>
      <c r="GF87" s="104">
        <v>5778.32</v>
      </c>
      <c r="GG87" s="104"/>
      <c r="GH87" s="104"/>
      <c r="GI87" s="104"/>
      <c r="GJ87" s="104"/>
      <c r="GK87" s="137">
        <v>5778.32</v>
      </c>
      <c r="GL87" s="138">
        <f t="shared" si="82"/>
        <v>169.5</v>
      </c>
      <c r="GM87" s="141">
        <f t="shared" si="83"/>
        <v>20.339975442078639</v>
      </c>
      <c r="GN87" s="142">
        <f t="shared" si="84"/>
        <v>189.83997544207864</v>
      </c>
      <c r="GO87" s="104">
        <f t="shared" si="85"/>
        <v>110</v>
      </c>
      <c r="GP87" s="104">
        <f t="shared" si="86"/>
        <v>79.839975442078639</v>
      </c>
      <c r="GQ87" s="218">
        <f t="shared" si="87"/>
        <v>199.1</v>
      </c>
      <c r="GR87" s="218">
        <f t="shared" si="88"/>
        <v>144.51035555016233</v>
      </c>
      <c r="GS87" s="143">
        <f t="shared" si="89"/>
        <v>343.61035555016235</v>
      </c>
      <c r="GT87" s="103">
        <f t="shared" si="90"/>
        <v>14.061167004730468</v>
      </c>
      <c r="GU87" s="203">
        <f t="shared" si="91"/>
        <v>357.67152255489282</v>
      </c>
      <c r="GV87" s="144">
        <f t="shared" si="92"/>
        <v>-2532.2050381629165</v>
      </c>
      <c r="GW87" s="140">
        <v>1</v>
      </c>
      <c r="GX87" s="1" t="s">
        <v>52</v>
      </c>
      <c r="GY87" s="157">
        <v>40</v>
      </c>
      <c r="GZ87" s="158" t="s">
        <v>92</v>
      </c>
      <c r="HA87" s="158" t="s">
        <v>39</v>
      </c>
      <c r="HB87" s="159">
        <v>43771</v>
      </c>
      <c r="HC87" s="188"/>
      <c r="HD87" s="160">
        <v>6008.29</v>
      </c>
      <c r="HE87" s="186"/>
      <c r="HF87" s="186"/>
      <c r="HG87" s="186"/>
      <c r="HH87" s="227"/>
      <c r="HI87" s="229">
        <f t="shared" si="12"/>
        <v>6008.29</v>
      </c>
      <c r="HJ87" s="138">
        <f t="shared" si="93"/>
        <v>229.97000000000025</v>
      </c>
      <c r="HK87" s="141">
        <f t="shared" si="94"/>
        <v>27.596382403633338</v>
      </c>
      <c r="HL87" s="96">
        <f t="shared" si="95"/>
        <v>257.56638240363361</v>
      </c>
      <c r="HM87" s="104">
        <f t="shared" si="96"/>
        <v>110</v>
      </c>
      <c r="HN87" s="104">
        <f t="shared" si="97"/>
        <v>147.56638240363361</v>
      </c>
      <c r="HO87" s="218">
        <f t="shared" si="98"/>
        <v>199.1</v>
      </c>
      <c r="HP87" s="218">
        <f t="shared" si="99"/>
        <v>344.62839335374917</v>
      </c>
      <c r="HQ87" s="143">
        <f t="shared" si="100"/>
        <v>543.7283933537492</v>
      </c>
      <c r="HR87" s="104">
        <f t="shared" si="101"/>
        <v>29.81686253443176</v>
      </c>
      <c r="HS87" s="203">
        <f t="shared" si="102"/>
        <v>573.54525588818092</v>
      </c>
      <c r="HT87" s="234">
        <f t="shared" si="103"/>
        <v>-1958.6597822747356</v>
      </c>
      <c r="HU87" s="139">
        <v>1</v>
      </c>
      <c r="HV87" s="1" t="s">
        <v>52</v>
      </c>
      <c r="HW87" s="1">
        <v>40</v>
      </c>
      <c r="HX87" s="1" t="s">
        <v>92</v>
      </c>
      <c r="HY87" s="1" t="s">
        <v>39</v>
      </c>
      <c r="HZ87" s="89">
        <v>43799</v>
      </c>
      <c r="IA87" s="90"/>
      <c r="IB87" s="104">
        <v>6165.3600000000006</v>
      </c>
      <c r="IC87" s="186"/>
      <c r="ID87" s="186"/>
      <c r="IE87" s="186"/>
      <c r="IF87" s="186"/>
      <c r="IG87" s="229">
        <f t="shared" si="13"/>
        <v>6165.3600000000006</v>
      </c>
      <c r="IH87" s="138">
        <f t="shared" si="104"/>
        <v>157.07000000000062</v>
      </c>
      <c r="II87" s="141">
        <f t="shared" si="105"/>
        <v>18.848420148425596</v>
      </c>
      <c r="IJ87" s="142">
        <f t="shared" si="106"/>
        <v>175.91842014842621</v>
      </c>
      <c r="IK87" s="104">
        <f t="shared" si="107"/>
        <v>110</v>
      </c>
      <c r="IL87" s="104">
        <f t="shared" si="108"/>
        <v>65.918420148426208</v>
      </c>
      <c r="IM87" s="218">
        <f t="shared" si="109"/>
        <v>199.1</v>
      </c>
      <c r="IN87" s="218">
        <f t="shared" si="110"/>
        <v>142.73640209257945</v>
      </c>
      <c r="IO87" s="143">
        <f t="shared" si="111"/>
        <v>341.83640209257942</v>
      </c>
      <c r="IP87" s="104">
        <f t="shared" si="112"/>
        <v>23.832486397132623</v>
      </c>
      <c r="IQ87" s="203">
        <f t="shared" si="113"/>
        <v>365.66888848971206</v>
      </c>
      <c r="IR87" s="144">
        <f t="shared" si="114"/>
        <v>-1592.9908937850234</v>
      </c>
      <c r="IS87" s="139">
        <v>1</v>
      </c>
      <c r="IT87" s="1" t="s">
        <v>52</v>
      </c>
      <c r="IU87" s="1">
        <v>40</v>
      </c>
      <c r="IV87" s="1" t="s">
        <v>92</v>
      </c>
      <c r="IW87" s="1" t="s">
        <v>39</v>
      </c>
      <c r="IX87" s="89">
        <v>43830</v>
      </c>
      <c r="IY87" s="153"/>
      <c r="IZ87" s="104">
        <v>6329.46</v>
      </c>
      <c r="JA87" s="104"/>
      <c r="JB87" s="104"/>
      <c r="JC87" s="104"/>
      <c r="JD87" s="104"/>
      <c r="JE87" s="137">
        <v>6329.46</v>
      </c>
      <c r="JF87" s="138">
        <f t="shared" si="115"/>
        <v>164.09999999999945</v>
      </c>
      <c r="JG87" s="141">
        <f t="shared" si="116"/>
        <v>19.69198592537267</v>
      </c>
      <c r="JH87" s="96">
        <f t="shared" si="117"/>
        <v>183.79198592537213</v>
      </c>
      <c r="JI87" s="104">
        <f t="shared" si="118"/>
        <v>110</v>
      </c>
      <c r="JJ87" s="104">
        <f t="shared" si="119"/>
        <v>73.791985925372131</v>
      </c>
      <c r="JK87" s="218">
        <f t="shared" si="120"/>
        <v>199.1</v>
      </c>
      <c r="JL87" s="251">
        <f t="shared" si="121"/>
        <v>172.87312139430207</v>
      </c>
      <c r="JM87" s="259">
        <f t="shared" si="122"/>
        <v>371.9731213943021</v>
      </c>
      <c r="JN87" s="218"/>
      <c r="JO87" s="260"/>
      <c r="JP87" s="255">
        <f t="shared" si="126"/>
        <v>18.6915406070766</v>
      </c>
      <c r="JQ87" s="203">
        <f t="shared" si="127"/>
        <v>390.6646620013787</v>
      </c>
      <c r="JR87" s="144">
        <f t="shared" si="128"/>
        <v>-1202.3262317836447</v>
      </c>
      <c r="JS87" s="139">
        <v>1</v>
      </c>
      <c r="JT87" s="1" t="s">
        <v>52</v>
      </c>
    </row>
    <row r="88" spans="1:280" ht="20.100000000000001" customHeight="1" x14ac:dyDescent="0.25">
      <c r="A88" s="29">
        <v>41</v>
      </c>
      <c r="B88" s="29" t="s">
        <v>169</v>
      </c>
      <c r="C88" s="50">
        <v>7091.6</v>
      </c>
      <c r="D88" s="43">
        <v>-946.71844196584823</v>
      </c>
      <c r="E88" s="29" t="s">
        <v>170</v>
      </c>
      <c r="F88" s="51">
        <v>43496</v>
      </c>
      <c r="G88" s="49"/>
      <c r="H88" s="33"/>
      <c r="I88" s="33"/>
      <c r="J88" s="33"/>
      <c r="K88" s="33">
        <v>-7058.07</v>
      </c>
      <c r="L88" s="37">
        <v>7091.6</v>
      </c>
      <c r="M88" s="30">
        <f t="shared" si="124"/>
        <v>0</v>
      </c>
      <c r="N88" s="31">
        <f t="shared" si="16"/>
        <v>0</v>
      </c>
      <c r="O88" s="32">
        <f t="shared" si="17"/>
        <v>0</v>
      </c>
      <c r="P88" s="33">
        <f t="shared" si="18"/>
        <v>0</v>
      </c>
      <c r="Q88" s="33">
        <f t="shared" si="19"/>
        <v>0</v>
      </c>
      <c r="R88" s="33">
        <f t="shared" si="20"/>
        <v>0</v>
      </c>
      <c r="S88" s="33">
        <f t="shared" si="21"/>
        <v>0</v>
      </c>
      <c r="T88" s="56">
        <f t="shared" si="22"/>
        <v>0</v>
      </c>
      <c r="U88" s="59">
        <f t="shared" si="125"/>
        <v>-946.71844196584823</v>
      </c>
      <c r="V88" s="34">
        <v>2</v>
      </c>
      <c r="W88" s="29" t="s">
        <v>52</v>
      </c>
      <c r="X88" s="1">
        <v>41</v>
      </c>
      <c r="Y88" s="1" t="s">
        <v>169</v>
      </c>
      <c r="Z88" s="1" t="s">
        <v>170</v>
      </c>
      <c r="AA88" s="89">
        <v>43521</v>
      </c>
      <c r="AB88" s="90"/>
      <c r="AC88" s="1">
        <v>7091.6</v>
      </c>
      <c r="AD88" s="1"/>
      <c r="AE88" s="1"/>
      <c r="AF88" s="1"/>
      <c r="AG88" s="1">
        <v>-7058.07</v>
      </c>
      <c r="AH88" s="98">
        <f t="shared" si="23"/>
        <v>7091.6</v>
      </c>
      <c r="AI88" s="30">
        <f t="shared" si="24"/>
        <v>0</v>
      </c>
      <c r="AJ88" s="31">
        <f t="shared" si="25"/>
        <v>0</v>
      </c>
      <c r="AK88" s="32">
        <f t="shared" si="26"/>
        <v>0</v>
      </c>
      <c r="AL88" s="33">
        <f t="shared" si="27"/>
        <v>0</v>
      </c>
      <c r="AM88" s="33">
        <f t="shared" si="28"/>
        <v>0</v>
      </c>
      <c r="AN88" s="33">
        <f t="shared" si="29"/>
        <v>0</v>
      </c>
      <c r="AO88" s="33">
        <f t="shared" si="30"/>
        <v>0</v>
      </c>
      <c r="AP88" s="56">
        <f t="shared" si="31"/>
        <v>0</v>
      </c>
      <c r="AQ88" s="118">
        <f t="shared" si="32"/>
        <v>0</v>
      </c>
      <c r="AR88" s="120">
        <f t="shared" si="33"/>
        <v>0</v>
      </c>
      <c r="AS88" s="125">
        <f t="shared" si="34"/>
        <v>0</v>
      </c>
      <c r="AT88" s="122">
        <f t="shared" si="35"/>
        <v>-946.71844196584823</v>
      </c>
      <c r="AU88" s="34">
        <v>2</v>
      </c>
      <c r="AV88" s="29" t="s">
        <v>52</v>
      </c>
      <c r="AW88" s="1">
        <v>41</v>
      </c>
      <c r="AX88" s="1" t="s">
        <v>169</v>
      </c>
      <c r="AY88" s="1" t="s">
        <v>170</v>
      </c>
      <c r="AZ88" s="89">
        <v>43555</v>
      </c>
      <c r="BA88" s="90"/>
      <c r="BB88" s="1">
        <v>7091.6</v>
      </c>
      <c r="BC88" s="1"/>
      <c r="BD88" s="1"/>
      <c r="BE88" s="1"/>
      <c r="BF88" s="1">
        <v>-7058.07</v>
      </c>
      <c r="BG88" s="98">
        <f t="shared" si="36"/>
        <v>7091.6</v>
      </c>
      <c r="BH88" s="30">
        <f t="shared" si="37"/>
        <v>0</v>
      </c>
      <c r="BI88" s="31">
        <f t="shared" si="38"/>
        <v>0</v>
      </c>
      <c r="BJ88" s="32">
        <f t="shared" si="39"/>
        <v>0</v>
      </c>
      <c r="BK88" s="33">
        <f t="shared" si="40"/>
        <v>0</v>
      </c>
      <c r="BL88" s="33">
        <f t="shared" si="41"/>
        <v>0</v>
      </c>
      <c r="BM88" s="33">
        <f t="shared" si="42"/>
        <v>0</v>
      </c>
      <c r="BN88" s="33">
        <f t="shared" si="43"/>
        <v>0</v>
      </c>
      <c r="BO88" s="56">
        <f t="shared" si="44"/>
        <v>0</v>
      </c>
      <c r="BP88" s="122">
        <f t="shared" si="45"/>
        <v>-946.71844196584823</v>
      </c>
      <c r="BQ88" s="34">
        <v>2</v>
      </c>
      <c r="BR88" s="29" t="s">
        <v>52</v>
      </c>
      <c r="BS88" s="1">
        <v>41</v>
      </c>
      <c r="BT88" s="1" t="s">
        <v>169</v>
      </c>
      <c r="BU88" s="1" t="s">
        <v>170</v>
      </c>
      <c r="BV88" s="89">
        <v>43585</v>
      </c>
      <c r="BW88" s="90"/>
      <c r="BX88" s="104">
        <v>7091.6</v>
      </c>
      <c r="BY88" s="104"/>
      <c r="BZ88" s="104"/>
      <c r="CA88" s="104"/>
      <c r="CB88" s="104">
        <v>-7058.07</v>
      </c>
      <c r="CC88" s="137">
        <v>7091.6</v>
      </c>
      <c r="CD88" s="138">
        <f t="shared" si="46"/>
        <v>0</v>
      </c>
      <c r="CE88" s="141">
        <f t="shared" si="47"/>
        <v>0</v>
      </c>
      <c r="CF88" s="142">
        <f t="shared" si="48"/>
        <v>0</v>
      </c>
      <c r="CG88" s="104">
        <f t="shared" si="49"/>
        <v>0</v>
      </c>
      <c r="CH88" s="104">
        <v>0</v>
      </c>
      <c r="CI88" s="104">
        <f t="shared" si="50"/>
        <v>0</v>
      </c>
      <c r="CJ88" s="104">
        <v>0</v>
      </c>
      <c r="CK88" s="143">
        <f t="shared" si="51"/>
        <v>0</v>
      </c>
      <c r="CL88" s="144">
        <f t="shared" si="52"/>
        <v>-946.71844196584823</v>
      </c>
      <c r="CM88" s="139">
        <v>2</v>
      </c>
      <c r="CN88" s="1" t="s">
        <v>52</v>
      </c>
      <c r="CO88" s="1">
        <v>41</v>
      </c>
      <c r="CP88" s="1" t="s">
        <v>169</v>
      </c>
      <c r="CQ88" s="1" t="s">
        <v>170</v>
      </c>
      <c r="CR88" s="89">
        <v>43616</v>
      </c>
      <c r="CS88" s="153">
        <v>1000</v>
      </c>
      <c r="CT88" s="104">
        <v>7091.6</v>
      </c>
      <c r="CU88" s="104"/>
      <c r="CV88" s="104"/>
      <c r="CW88" s="104"/>
      <c r="CX88" s="104">
        <v>-7058.07</v>
      </c>
      <c r="CY88" s="137">
        <v>7091.6</v>
      </c>
      <c r="CZ88" s="104"/>
      <c r="DA88" s="138">
        <f t="shared" si="53"/>
        <v>0</v>
      </c>
      <c r="DB88" s="141">
        <f t="shared" si="54"/>
        <v>0</v>
      </c>
      <c r="DC88" s="142">
        <f t="shared" si="55"/>
        <v>0</v>
      </c>
      <c r="DD88" s="104">
        <f t="shared" si="56"/>
        <v>0</v>
      </c>
      <c r="DE88" s="104">
        <v>0</v>
      </c>
      <c r="DF88" s="104">
        <f t="shared" si="57"/>
        <v>0</v>
      </c>
      <c r="DG88" s="104">
        <v>0</v>
      </c>
      <c r="DH88" s="104">
        <f t="shared" si="58"/>
        <v>0</v>
      </c>
      <c r="DI88" s="143">
        <f t="shared" si="59"/>
        <v>0</v>
      </c>
      <c r="DJ88" s="144">
        <f t="shared" si="60"/>
        <v>-1946.7184419658483</v>
      </c>
      <c r="DK88" s="139">
        <v>2</v>
      </c>
      <c r="DL88" s="1" t="s">
        <v>52</v>
      </c>
      <c r="DM88" s="157">
        <v>41</v>
      </c>
      <c r="DN88" s="158" t="s">
        <v>169</v>
      </c>
      <c r="DO88" s="158" t="s">
        <v>170</v>
      </c>
      <c r="DP88" s="171"/>
      <c r="DQ88" s="159">
        <v>43646</v>
      </c>
      <c r="DR88" s="160">
        <v>7092.41</v>
      </c>
      <c r="DS88" s="161"/>
      <c r="DT88" s="161"/>
      <c r="DU88" s="161"/>
      <c r="DV88" s="162">
        <f>0-7058.07</f>
        <v>-7058.07</v>
      </c>
      <c r="DW88" s="163">
        <f t="shared" si="10"/>
        <v>7092.41</v>
      </c>
      <c r="DX88" s="138">
        <f t="shared" si="61"/>
        <v>0.80999999999949068</v>
      </c>
      <c r="DY88" s="141">
        <f t="shared" si="62"/>
        <v>9.7200211915156168E-2</v>
      </c>
      <c r="DZ88" s="142">
        <f t="shared" si="63"/>
        <v>0.90720021191464684</v>
      </c>
      <c r="EA88" s="104">
        <f t="shared" si="64"/>
        <v>0.90720021191464684</v>
      </c>
      <c r="EB88" s="104">
        <v>0</v>
      </c>
      <c r="EC88" s="104">
        <f t="shared" si="65"/>
        <v>1.5966723729697785</v>
      </c>
      <c r="ED88" s="104">
        <v>0</v>
      </c>
      <c r="EE88" s="143">
        <f t="shared" si="66"/>
        <v>1.5966723729697785</v>
      </c>
      <c r="EF88" s="144">
        <f t="shared" si="67"/>
        <v>-1945.1217695928785</v>
      </c>
      <c r="EG88" s="139">
        <v>2</v>
      </c>
      <c r="EH88" s="1" t="s">
        <v>52</v>
      </c>
      <c r="EI88" s="1">
        <v>41</v>
      </c>
      <c r="EJ88" s="1" t="s">
        <v>169</v>
      </c>
      <c r="EK88" s="1" t="s">
        <v>170</v>
      </c>
      <c r="EL88" s="89">
        <v>43677</v>
      </c>
      <c r="EM88" s="90"/>
      <c r="EN88" s="104">
        <v>7092.41</v>
      </c>
      <c r="EO88" s="104"/>
      <c r="EP88" s="104"/>
      <c r="EQ88" s="104"/>
      <c r="ER88" s="104">
        <v>-7058.07</v>
      </c>
      <c r="ES88" s="137">
        <v>7092.41</v>
      </c>
      <c r="ET88" s="138">
        <f t="shared" si="68"/>
        <v>0</v>
      </c>
      <c r="EU88" s="141">
        <f t="shared" si="69"/>
        <v>0</v>
      </c>
      <c r="EV88" s="96">
        <f t="shared" si="70"/>
        <v>0</v>
      </c>
      <c r="EW88" s="104">
        <f t="shared" si="71"/>
        <v>0</v>
      </c>
      <c r="EX88" s="104">
        <v>0</v>
      </c>
      <c r="EY88" s="104">
        <f t="shared" si="72"/>
        <v>0</v>
      </c>
      <c r="EZ88" s="104">
        <v>0</v>
      </c>
      <c r="FA88" s="143">
        <f t="shared" si="73"/>
        <v>0</v>
      </c>
      <c r="FB88" s="144">
        <f t="shared" si="74"/>
        <v>-1945.1217695928785</v>
      </c>
      <c r="FC88" s="139">
        <v>2</v>
      </c>
      <c r="FD88" s="1" t="s">
        <v>52</v>
      </c>
      <c r="FE88" s="157">
        <v>41</v>
      </c>
      <c r="FF88" s="158" t="s">
        <v>169</v>
      </c>
      <c r="FG88" s="158" t="s">
        <v>170</v>
      </c>
      <c r="FH88" s="159">
        <v>43708</v>
      </c>
      <c r="FI88" s="188"/>
      <c r="FJ88" s="160">
        <v>7092.41</v>
      </c>
      <c r="FK88" s="186"/>
      <c r="FL88" s="186"/>
      <c r="FM88" s="186"/>
      <c r="FN88" s="186">
        <f>0-7058.07</f>
        <v>-7058.07</v>
      </c>
      <c r="FO88" s="187">
        <f t="shared" si="11"/>
        <v>7092.41</v>
      </c>
      <c r="FP88" s="138">
        <f t="shared" si="75"/>
        <v>0</v>
      </c>
      <c r="FQ88" s="141">
        <f t="shared" si="76"/>
        <v>0</v>
      </c>
      <c r="FR88" s="96">
        <f t="shared" si="77"/>
        <v>0</v>
      </c>
      <c r="FS88" s="104">
        <f t="shared" si="78"/>
        <v>0</v>
      </c>
      <c r="FT88" s="104">
        <v>0</v>
      </c>
      <c r="FU88" s="104">
        <f t="shared" si="79"/>
        <v>0</v>
      </c>
      <c r="FV88" s="104">
        <v>0</v>
      </c>
      <c r="FW88" s="143">
        <f t="shared" si="80"/>
        <v>0</v>
      </c>
      <c r="FX88" s="144">
        <f t="shared" si="81"/>
        <v>-1945.1217695928785</v>
      </c>
      <c r="FY88" s="139">
        <v>2</v>
      </c>
      <c r="FZ88" s="1" t="s">
        <v>52</v>
      </c>
      <c r="GA88" s="1">
        <v>41</v>
      </c>
      <c r="GB88" s="1" t="s">
        <v>169</v>
      </c>
      <c r="GC88" s="1" t="s">
        <v>170</v>
      </c>
      <c r="GD88" s="89">
        <v>43735</v>
      </c>
      <c r="GE88" s="90"/>
      <c r="GF88" s="104">
        <v>7092.46</v>
      </c>
      <c r="GG88" s="104"/>
      <c r="GH88" s="104"/>
      <c r="GI88" s="104"/>
      <c r="GJ88" s="104">
        <v>-7058.07</v>
      </c>
      <c r="GK88" s="137">
        <v>7092.46</v>
      </c>
      <c r="GL88" s="138">
        <f t="shared" si="82"/>
        <v>5.0000000000181899E-2</v>
      </c>
      <c r="GM88" s="141">
        <f t="shared" si="83"/>
        <v>5.9999927557972373E-3</v>
      </c>
      <c r="GN88" s="142">
        <f t="shared" si="84"/>
        <v>5.5999992755979139E-2</v>
      </c>
      <c r="GO88" s="104">
        <f t="shared" si="85"/>
        <v>5.5999992755979139E-2</v>
      </c>
      <c r="GP88" s="104">
        <f t="shared" si="86"/>
        <v>0</v>
      </c>
      <c r="GQ88" s="218">
        <f t="shared" si="87"/>
        <v>0.10135998688832225</v>
      </c>
      <c r="GR88" s="218">
        <f t="shared" si="88"/>
        <v>0</v>
      </c>
      <c r="GS88" s="143">
        <f t="shared" si="89"/>
        <v>0.10135998688832225</v>
      </c>
      <c r="GT88" s="103">
        <f t="shared" si="90"/>
        <v>4.1478368745668506E-3</v>
      </c>
      <c r="GU88" s="203">
        <f t="shared" si="91"/>
        <v>0.1055078237628891</v>
      </c>
      <c r="GV88" s="144">
        <f t="shared" si="92"/>
        <v>-1945.0162617691155</v>
      </c>
      <c r="GW88" s="140">
        <v>2</v>
      </c>
      <c r="GX88" s="1" t="s">
        <v>52</v>
      </c>
      <c r="GY88" s="157">
        <v>41</v>
      </c>
      <c r="GZ88" s="158" t="s">
        <v>169</v>
      </c>
      <c r="HA88" s="158" t="s">
        <v>170</v>
      </c>
      <c r="HB88" s="159">
        <v>43771</v>
      </c>
      <c r="HC88" s="188"/>
      <c r="HD88" s="160">
        <v>7092.46</v>
      </c>
      <c r="HE88" s="186"/>
      <c r="HF88" s="186"/>
      <c r="HG88" s="186"/>
      <c r="HH88" s="227">
        <f>0-7058.07</f>
        <v>-7058.07</v>
      </c>
      <c r="HI88" s="229">
        <f t="shared" si="12"/>
        <v>7092.46</v>
      </c>
      <c r="HJ88" s="138">
        <f t="shared" si="93"/>
        <v>0</v>
      </c>
      <c r="HK88" s="141">
        <f t="shared" si="94"/>
        <v>0</v>
      </c>
      <c r="HL88" s="96">
        <f t="shared" si="95"/>
        <v>0</v>
      </c>
      <c r="HM88" s="104">
        <f t="shared" si="96"/>
        <v>0</v>
      </c>
      <c r="HN88" s="104">
        <f t="shared" si="97"/>
        <v>0</v>
      </c>
      <c r="HO88" s="218">
        <f t="shared" si="98"/>
        <v>0</v>
      </c>
      <c r="HP88" s="218">
        <f t="shared" si="99"/>
        <v>0</v>
      </c>
      <c r="HQ88" s="143">
        <f t="shared" si="100"/>
        <v>0</v>
      </c>
      <c r="HR88" s="104">
        <f t="shared" si="101"/>
        <v>0</v>
      </c>
      <c r="HS88" s="203">
        <f t="shared" si="102"/>
        <v>0</v>
      </c>
      <c r="HT88" s="234">
        <f t="shared" si="103"/>
        <v>-1945.0162617691155</v>
      </c>
      <c r="HU88" s="139">
        <v>2</v>
      </c>
      <c r="HV88" s="1" t="s">
        <v>52</v>
      </c>
      <c r="HW88" s="1">
        <v>41</v>
      </c>
      <c r="HX88" s="1" t="s">
        <v>169</v>
      </c>
      <c r="HY88" s="1" t="s">
        <v>170</v>
      </c>
      <c r="HZ88" s="89">
        <v>43799</v>
      </c>
      <c r="IA88" s="90"/>
      <c r="IB88" s="104">
        <v>7092.46</v>
      </c>
      <c r="IC88" s="186"/>
      <c r="ID88" s="186"/>
      <c r="IE88" s="186"/>
      <c r="IF88" s="186">
        <f>0-7058.07</f>
        <v>-7058.07</v>
      </c>
      <c r="IG88" s="229">
        <f t="shared" si="13"/>
        <v>7092.46</v>
      </c>
      <c r="IH88" s="138">
        <f t="shared" si="104"/>
        <v>0</v>
      </c>
      <c r="II88" s="141">
        <f t="shared" si="105"/>
        <v>0</v>
      </c>
      <c r="IJ88" s="142">
        <f t="shared" si="106"/>
        <v>0</v>
      </c>
      <c r="IK88" s="104">
        <f t="shared" si="107"/>
        <v>0</v>
      </c>
      <c r="IL88" s="104">
        <f t="shared" si="108"/>
        <v>0</v>
      </c>
      <c r="IM88" s="218">
        <f t="shared" si="109"/>
        <v>0</v>
      </c>
      <c r="IN88" s="218">
        <f t="shared" si="110"/>
        <v>0</v>
      </c>
      <c r="IO88" s="143">
        <f t="shared" si="111"/>
        <v>0</v>
      </c>
      <c r="IP88" s="104">
        <f t="shared" si="112"/>
        <v>0</v>
      </c>
      <c r="IQ88" s="203">
        <f t="shared" si="113"/>
        <v>0</v>
      </c>
      <c r="IR88" s="144">
        <f t="shared" si="114"/>
        <v>-1945.0162617691155</v>
      </c>
      <c r="IS88" s="139">
        <v>2</v>
      </c>
      <c r="IT88" s="1" t="s">
        <v>52</v>
      </c>
      <c r="IU88" s="1">
        <v>41</v>
      </c>
      <c r="IV88" s="1" t="s">
        <v>169</v>
      </c>
      <c r="IW88" s="1" t="s">
        <v>170</v>
      </c>
      <c r="IX88" s="89">
        <v>43830</v>
      </c>
      <c r="IY88" s="153"/>
      <c r="IZ88" s="104">
        <v>7092.46</v>
      </c>
      <c r="JA88" s="104"/>
      <c r="JB88" s="104"/>
      <c r="JC88" s="104"/>
      <c r="JD88" s="104">
        <v>-7058.07</v>
      </c>
      <c r="JE88" s="137">
        <v>7092.46</v>
      </c>
      <c r="JF88" s="138">
        <f t="shared" si="115"/>
        <v>0</v>
      </c>
      <c r="JG88" s="141">
        <f t="shared" si="116"/>
        <v>0</v>
      </c>
      <c r="JH88" s="96">
        <f t="shared" si="117"/>
        <v>0</v>
      </c>
      <c r="JI88" s="104">
        <f t="shared" si="118"/>
        <v>0</v>
      </c>
      <c r="JJ88" s="104">
        <f t="shared" si="119"/>
        <v>0</v>
      </c>
      <c r="JK88" s="218">
        <f t="shared" si="120"/>
        <v>0</v>
      </c>
      <c r="JL88" s="251">
        <f t="shared" si="121"/>
        <v>0</v>
      </c>
      <c r="JM88" s="259">
        <f t="shared" si="122"/>
        <v>0</v>
      </c>
      <c r="JN88" s="218"/>
      <c r="JO88" s="260"/>
      <c r="JP88" s="255">
        <f t="shared" si="126"/>
        <v>0</v>
      </c>
      <c r="JQ88" s="203">
        <f t="shared" si="127"/>
        <v>0</v>
      </c>
      <c r="JR88" s="144">
        <f t="shared" si="128"/>
        <v>-1945.0162617691155</v>
      </c>
      <c r="JS88" s="139">
        <v>2</v>
      </c>
      <c r="JT88" s="1" t="s">
        <v>52</v>
      </c>
    </row>
    <row r="89" spans="1:280" ht="20.100000000000001" customHeight="1" x14ac:dyDescent="0.25">
      <c r="A89" s="29">
        <v>42</v>
      </c>
      <c r="B89" s="29" t="s">
        <v>93</v>
      </c>
      <c r="C89" s="50">
        <v>1260.6400000000001</v>
      </c>
      <c r="D89" s="43">
        <v>-998.00886704118591</v>
      </c>
      <c r="E89" s="29" t="s">
        <v>181</v>
      </c>
      <c r="F89" s="51">
        <v>43496</v>
      </c>
      <c r="G89" s="49"/>
      <c r="H89" s="33"/>
      <c r="I89" s="33"/>
      <c r="J89" s="33"/>
      <c r="K89" s="33">
        <v>770.43999999999994</v>
      </c>
      <c r="L89" s="37">
        <v>1261.93</v>
      </c>
      <c r="M89" s="30">
        <f t="shared" si="124"/>
        <v>1.2899999999999636</v>
      </c>
      <c r="N89" s="31">
        <f t="shared" si="16"/>
        <v>0.13977246015288511</v>
      </c>
      <c r="O89" s="32">
        <f t="shared" si="17"/>
        <v>1.4297724601528488</v>
      </c>
      <c r="P89" s="33">
        <f t="shared" si="18"/>
        <v>1.4297724601528488</v>
      </c>
      <c r="Q89" s="33">
        <f t="shared" si="19"/>
        <v>0</v>
      </c>
      <c r="R89" s="33">
        <f t="shared" si="20"/>
        <v>2.4878040806659567</v>
      </c>
      <c r="S89" s="33">
        <f t="shared" si="21"/>
        <v>0</v>
      </c>
      <c r="T89" s="56">
        <f t="shared" si="22"/>
        <v>2.4878040806659567</v>
      </c>
      <c r="U89" s="59">
        <f t="shared" si="125"/>
        <v>-995.52106296052</v>
      </c>
      <c r="V89" s="34">
        <v>2</v>
      </c>
      <c r="W89" s="29" t="s">
        <v>52</v>
      </c>
      <c r="X89" s="1">
        <v>42</v>
      </c>
      <c r="Y89" s="1" t="s">
        <v>93</v>
      </c>
      <c r="Z89" s="1" t="s">
        <v>181</v>
      </c>
      <c r="AA89" s="89">
        <v>43521</v>
      </c>
      <c r="AB89" s="90"/>
      <c r="AC89" s="1">
        <v>1261.93</v>
      </c>
      <c r="AD89" s="1"/>
      <c r="AE89" s="1"/>
      <c r="AF89" s="1"/>
      <c r="AG89" s="1">
        <v>770.43999999999994</v>
      </c>
      <c r="AH89" s="98">
        <f t="shared" si="23"/>
        <v>1261.93</v>
      </c>
      <c r="AI89" s="30">
        <f t="shared" si="24"/>
        <v>0</v>
      </c>
      <c r="AJ89" s="31">
        <f t="shared" si="25"/>
        <v>0</v>
      </c>
      <c r="AK89" s="32">
        <f t="shared" si="26"/>
        <v>0</v>
      </c>
      <c r="AL89" s="33">
        <f t="shared" si="27"/>
        <v>0</v>
      </c>
      <c r="AM89" s="33">
        <f t="shared" si="28"/>
        <v>0</v>
      </c>
      <c r="AN89" s="33">
        <f t="shared" si="29"/>
        <v>0</v>
      </c>
      <c r="AO89" s="33">
        <f t="shared" si="30"/>
        <v>0</v>
      </c>
      <c r="AP89" s="56">
        <f t="shared" si="31"/>
        <v>0</v>
      </c>
      <c r="AQ89" s="118">
        <f t="shared" si="32"/>
        <v>2.8595449203057122E-2</v>
      </c>
      <c r="AR89" s="120">
        <f t="shared" si="33"/>
        <v>0</v>
      </c>
      <c r="AS89" s="125">
        <f t="shared" si="34"/>
        <v>2.8595449203057122E-2</v>
      </c>
      <c r="AT89" s="122">
        <f t="shared" si="35"/>
        <v>-995.49246751131693</v>
      </c>
      <c r="AU89" s="34">
        <v>2</v>
      </c>
      <c r="AV89" s="29" t="s">
        <v>52</v>
      </c>
      <c r="AW89" s="1">
        <v>42</v>
      </c>
      <c r="AX89" s="1" t="s">
        <v>93</v>
      </c>
      <c r="AY89" s="1" t="s">
        <v>181</v>
      </c>
      <c r="AZ89" s="89">
        <v>43555</v>
      </c>
      <c r="BA89" s="90"/>
      <c r="BB89" s="1">
        <v>1467.84</v>
      </c>
      <c r="BC89" s="1"/>
      <c r="BD89" s="1"/>
      <c r="BE89" s="1"/>
      <c r="BF89" s="1">
        <v>770.43999999999994</v>
      </c>
      <c r="BG89" s="98">
        <f t="shared" si="36"/>
        <v>1467.84</v>
      </c>
      <c r="BH89" s="30">
        <f t="shared" si="37"/>
        <v>205.90999999999985</v>
      </c>
      <c r="BI89" s="31">
        <f t="shared" si="38"/>
        <v>-92.748928276261609</v>
      </c>
      <c r="BJ89" s="32">
        <f t="shared" si="39"/>
        <v>113.16107172373825</v>
      </c>
      <c r="BK89" s="33">
        <f t="shared" si="40"/>
        <v>113.16107172373825</v>
      </c>
      <c r="BL89" s="33">
        <f t="shared" si="41"/>
        <v>0</v>
      </c>
      <c r="BM89" s="33">
        <f t="shared" si="42"/>
        <v>199.16348623377931</v>
      </c>
      <c r="BN89" s="33">
        <f t="shared" si="43"/>
        <v>0</v>
      </c>
      <c r="BO89" s="56">
        <f t="shared" si="44"/>
        <v>199.16348623377931</v>
      </c>
      <c r="BP89" s="122">
        <f t="shared" si="45"/>
        <v>-796.32898127753765</v>
      </c>
      <c r="BQ89" s="34">
        <v>2</v>
      </c>
      <c r="BR89" s="29" t="s">
        <v>52</v>
      </c>
      <c r="BS89" s="1">
        <v>42</v>
      </c>
      <c r="BT89" s="1" t="s">
        <v>93</v>
      </c>
      <c r="BU89" s="1" t="s">
        <v>181</v>
      </c>
      <c r="BV89" s="89">
        <v>43585</v>
      </c>
      <c r="BW89" s="90"/>
      <c r="BX89" s="104">
        <v>1602.68</v>
      </c>
      <c r="BY89" s="104"/>
      <c r="BZ89" s="104"/>
      <c r="CA89" s="104"/>
      <c r="CB89" s="104">
        <v>770.43999999999994</v>
      </c>
      <c r="CC89" s="137">
        <v>1602.68</v>
      </c>
      <c r="CD89" s="138">
        <f t="shared" si="46"/>
        <v>134.84000000000015</v>
      </c>
      <c r="CE89" s="141">
        <f t="shared" si="47"/>
        <v>16.180848239840163</v>
      </c>
      <c r="CF89" s="142">
        <f t="shared" si="48"/>
        <v>151.02084823984032</v>
      </c>
      <c r="CG89" s="104">
        <f t="shared" si="49"/>
        <v>151.02084823984032</v>
      </c>
      <c r="CH89" s="104">
        <v>0</v>
      </c>
      <c r="CI89" s="104">
        <f t="shared" si="50"/>
        <v>268.81710986691576</v>
      </c>
      <c r="CJ89" s="104">
        <v>0</v>
      </c>
      <c r="CK89" s="143">
        <f t="shared" si="51"/>
        <v>268.81710986691576</v>
      </c>
      <c r="CL89" s="144">
        <f t="shared" si="52"/>
        <v>-527.51187141062189</v>
      </c>
      <c r="CM89" s="139">
        <v>2</v>
      </c>
      <c r="CN89" s="1" t="s">
        <v>52</v>
      </c>
      <c r="CO89" s="1">
        <v>42</v>
      </c>
      <c r="CP89" s="1" t="s">
        <v>93</v>
      </c>
      <c r="CQ89" s="1" t="s">
        <v>181</v>
      </c>
      <c r="CR89" s="89">
        <v>43616</v>
      </c>
      <c r="CS89" s="153"/>
      <c r="CT89" s="104">
        <v>1716.29</v>
      </c>
      <c r="CU89" s="104"/>
      <c r="CV89" s="104"/>
      <c r="CW89" s="104"/>
      <c r="CX89" s="104">
        <v>770.43999999999994</v>
      </c>
      <c r="CY89" s="137">
        <v>1716.29</v>
      </c>
      <c r="CZ89" s="104"/>
      <c r="DA89" s="138">
        <f t="shared" si="53"/>
        <v>113.6099999999999</v>
      </c>
      <c r="DB89" s="141">
        <f t="shared" si="54"/>
        <v>13.633231461908123</v>
      </c>
      <c r="DC89" s="142">
        <f t="shared" si="55"/>
        <v>127.24323146190802</v>
      </c>
      <c r="DD89" s="104">
        <f t="shared" si="56"/>
        <v>127.24323146190802</v>
      </c>
      <c r="DE89" s="104">
        <v>0</v>
      </c>
      <c r="DF89" s="104">
        <f t="shared" si="57"/>
        <v>223.94808737295813</v>
      </c>
      <c r="DG89" s="104">
        <v>0</v>
      </c>
      <c r="DH89" s="104">
        <f t="shared" si="58"/>
        <v>-3.0204169647968091</v>
      </c>
      <c r="DI89" s="143">
        <f t="shared" si="59"/>
        <v>220.9276704081613</v>
      </c>
      <c r="DJ89" s="144">
        <f t="shared" si="60"/>
        <v>-306.58420100246059</v>
      </c>
      <c r="DK89" s="139">
        <v>2</v>
      </c>
      <c r="DL89" s="1" t="s">
        <v>52</v>
      </c>
      <c r="DM89" s="157">
        <v>42</v>
      </c>
      <c r="DN89" s="158" t="s">
        <v>93</v>
      </c>
      <c r="DO89" s="158" t="s">
        <v>181</v>
      </c>
      <c r="DP89" s="171"/>
      <c r="DQ89" s="159">
        <v>43646</v>
      </c>
      <c r="DR89" s="160">
        <v>1770.13</v>
      </c>
      <c r="DS89" s="161"/>
      <c r="DT89" s="161"/>
      <c r="DU89" s="161"/>
      <c r="DV89" s="162">
        <f>66.05+704.39</f>
        <v>770.43999999999994</v>
      </c>
      <c r="DW89" s="163">
        <f t="shared" si="10"/>
        <v>1770.13</v>
      </c>
      <c r="DX89" s="138">
        <f t="shared" si="61"/>
        <v>53.840000000000146</v>
      </c>
      <c r="DY89" s="141">
        <f t="shared" si="62"/>
        <v>6.4608140858213741</v>
      </c>
      <c r="DZ89" s="142">
        <f t="shared" si="63"/>
        <v>60.300814085821521</v>
      </c>
      <c r="EA89" s="104">
        <f t="shared" si="64"/>
        <v>60.300814085821521</v>
      </c>
      <c r="EB89" s="104">
        <v>0</v>
      </c>
      <c r="EC89" s="104">
        <f t="shared" si="65"/>
        <v>106.12943279104587</v>
      </c>
      <c r="ED89" s="104">
        <v>0</v>
      </c>
      <c r="EE89" s="143">
        <f t="shared" si="66"/>
        <v>106.12943279104587</v>
      </c>
      <c r="EF89" s="144">
        <f t="shared" si="67"/>
        <v>-200.45476821141472</v>
      </c>
      <c r="EG89" s="139">
        <v>2</v>
      </c>
      <c r="EH89" s="1" t="s">
        <v>52</v>
      </c>
      <c r="EI89" s="1">
        <v>42</v>
      </c>
      <c r="EJ89" s="1" t="s">
        <v>93</v>
      </c>
      <c r="EK89" s="1" t="s">
        <v>181</v>
      </c>
      <c r="EL89" s="89">
        <v>43677</v>
      </c>
      <c r="EM89" s="90"/>
      <c r="EN89" s="104">
        <v>1808.64</v>
      </c>
      <c r="EO89" s="104"/>
      <c r="EP89" s="104"/>
      <c r="EQ89" s="104"/>
      <c r="ER89" s="104">
        <v>770.43999999999994</v>
      </c>
      <c r="ES89" s="137">
        <v>1808.64</v>
      </c>
      <c r="ET89" s="138">
        <f t="shared" si="68"/>
        <v>38.509999999999991</v>
      </c>
      <c r="EU89" s="141">
        <f t="shared" si="69"/>
        <v>4.6212069977864365</v>
      </c>
      <c r="EV89" s="96">
        <f t="shared" si="70"/>
        <v>43.131206997786428</v>
      </c>
      <c r="EW89" s="104">
        <f t="shared" si="71"/>
        <v>43.131206997786428</v>
      </c>
      <c r="EX89" s="104">
        <v>0</v>
      </c>
      <c r="EY89" s="104">
        <f t="shared" si="72"/>
        <v>78.067484665993433</v>
      </c>
      <c r="EZ89" s="104">
        <v>0</v>
      </c>
      <c r="FA89" s="143">
        <f t="shared" si="73"/>
        <v>78.067484665993433</v>
      </c>
      <c r="FB89" s="144">
        <f t="shared" si="74"/>
        <v>-122.38728354542128</v>
      </c>
      <c r="FC89" s="139">
        <v>2</v>
      </c>
      <c r="FD89" s="1" t="s">
        <v>52</v>
      </c>
      <c r="FE89" s="157">
        <v>42</v>
      </c>
      <c r="FF89" s="158" t="s">
        <v>93</v>
      </c>
      <c r="FG89" s="158" t="s">
        <v>181</v>
      </c>
      <c r="FH89" s="159">
        <v>43708</v>
      </c>
      <c r="FI89" s="188"/>
      <c r="FJ89" s="160">
        <v>1863.31</v>
      </c>
      <c r="FK89" s="186"/>
      <c r="FL89" s="186"/>
      <c r="FM89" s="186"/>
      <c r="FN89" s="186">
        <f>66.05+704.39</f>
        <v>770.43999999999994</v>
      </c>
      <c r="FO89" s="187">
        <f t="shared" si="11"/>
        <v>1863.31</v>
      </c>
      <c r="FP89" s="138">
        <f t="shared" si="75"/>
        <v>54.669999999999845</v>
      </c>
      <c r="FQ89" s="141">
        <f t="shared" si="76"/>
        <v>6.5604111757883903</v>
      </c>
      <c r="FR89" s="96">
        <f t="shared" si="77"/>
        <v>61.230411175788234</v>
      </c>
      <c r="FS89" s="104">
        <f t="shared" si="78"/>
        <v>61.230411175788234</v>
      </c>
      <c r="FT89" s="104">
        <v>0</v>
      </c>
      <c r="FU89" s="104">
        <f t="shared" si="79"/>
        <v>110.8270442281767</v>
      </c>
      <c r="FV89" s="104">
        <v>0</v>
      </c>
      <c r="FW89" s="143">
        <f t="shared" si="80"/>
        <v>110.8270442281767</v>
      </c>
      <c r="FX89" s="144">
        <f t="shared" si="81"/>
        <v>-11.56023931724458</v>
      </c>
      <c r="FY89" s="139">
        <v>2</v>
      </c>
      <c r="FZ89" s="1" t="s">
        <v>52</v>
      </c>
      <c r="GA89" s="1">
        <v>42</v>
      </c>
      <c r="GB89" s="1" t="s">
        <v>93</v>
      </c>
      <c r="GC89" s="1" t="s">
        <v>181</v>
      </c>
      <c r="GD89" s="89">
        <v>43735</v>
      </c>
      <c r="GE89" s="90"/>
      <c r="GF89" s="104">
        <v>1970.71</v>
      </c>
      <c r="GG89" s="104"/>
      <c r="GH89" s="104"/>
      <c r="GI89" s="104"/>
      <c r="GJ89" s="104">
        <v>770.43999999999994</v>
      </c>
      <c r="GK89" s="137">
        <v>1970.71</v>
      </c>
      <c r="GL89" s="138">
        <f t="shared" si="82"/>
        <v>107.40000000000009</v>
      </c>
      <c r="GM89" s="141">
        <f t="shared" si="83"/>
        <v>12.88798443940559</v>
      </c>
      <c r="GN89" s="142">
        <f t="shared" si="84"/>
        <v>120.28798443940568</v>
      </c>
      <c r="GO89" s="104">
        <f t="shared" si="85"/>
        <v>110</v>
      </c>
      <c r="GP89" s="104">
        <f t="shared" si="86"/>
        <v>10.287984439405676</v>
      </c>
      <c r="GQ89" s="218">
        <f t="shared" si="87"/>
        <v>199.1</v>
      </c>
      <c r="GR89" s="218">
        <f t="shared" si="88"/>
        <v>18.621251835324273</v>
      </c>
      <c r="GS89" s="143">
        <f t="shared" si="89"/>
        <v>217.72125183532427</v>
      </c>
      <c r="GT89" s="103">
        <f t="shared" si="90"/>
        <v>8.9095536065371874</v>
      </c>
      <c r="GU89" s="203">
        <f t="shared" si="91"/>
        <v>226.63080544186147</v>
      </c>
      <c r="GV89" s="144">
        <f t="shared" si="92"/>
        <v>215.0705661246169</v>
      </c>
      <c r="GW89" s="140">
        <v>2</v>
      </c>
      <c r="GX89" s="1" t="s">
        <v>52</v>
      </c>
      <c r="GY89" s="157">
        <v>42</v>
      </c>
      <c r="GZ89" s="158" t="s">
        <v>93</v>
      </c>
      <c r="HA89" s="158" t="s">
        <v>181</v>
      </c>
      <c r="HB89" s="159">
        <v>43771</v>
      </c>
      <c r="HC89" s="188"/>
      <c r="HD89" s="160">
        <v>2112.9499999999998</v>
      </c>
      <c r="HE89" s="186"/>
      <c r="HF89" s="186"/>
      <c r="HG89" s="186"/>
      <c r="HH89" s="227">
        <f>66.05+704.39</f>
        <v>770.43999999999994</v>
      </c>
      <c r="HI89" s="229">
        <f t="shared" si="12"/>
        <v>2112.9499999999998</v>
      </c>
      <c r="HJ89" s="138">
        <f t="shared" si="93"/>
        <v>142.23999999999978</v>
      </c>
      <c r="HK89" s="141">
        <f t="shared" si="94"/>
        <v>17.068789116375161</v>
      </c>
      <c r="HL89" s="96">
        <f t="shared" si="95"/>
        <v>159.30878911637495</v>
      </c>
      <c r="HM89" s="104">
        <f t="shared" si="96"/>
        <v>110</v>
      </c>
      <c r="HN89" s="104">
        <f t="shared" si="97"/>
        <v>49.308789116374953</v>
      </c>
      <c r="HO89" s="218">
        <f t="shared" si="98"/>
        <v>199.1</v>
      </c>
      <c r="HP89" s="218">
        <f t="shared" si="99"/>
        <v>115.15636891412132</v>
      </c>
      <c r="HQ89" s="143">
        <f t="shared" si="100"/>
        <v>314.25636891412131</v>
      </c>
      <c r="HR89" s="104">
        <f t="shared" si="101"/>
        <v>17.23312423448489</v>
      </c>
      <c r="HS89" s="203">
        <f t="shared" si="102"/>
        <v>331.48949314860619</v>
      </c>
      <c r="HT89" s="234">
        <f t="shared" si="103"/>
        <v>546.56005927322303</v>
      </c>
      <c r="HU89" s="139">
        <v>2</v>
      </c>
      <c r="HV89" s="1" t="s">
        <v>52</v>
      </c>
      <c r="HW89" s="1">
        <v>42</v>
      </c>
      <c r="HX89" s="1" t="s">
        <v>93</v>
      </c>
      <c r="HY89" s="1" t="s">
        <v>181</v>
      </c>
      <c r="HZ89" s="89">
        <v>43795</v>
      </c>
      <c r="IA89" s="90"/>
      <c r="IB89" s="104">
        <v>2178.64</v>
      </c>
      <c r="IC89" s="186"/>
      <c r="ID89" s="186"/>
      <c r="IE89" s="186"/>
      <c r="IF89" s="186">
        <f>66.05+704.39</f>
        <v>770.43999999999994</v>
      </c>
      <c r="IG89" s="229">
        <f t="shared" si="13"/>
        <v>2178.64</v>
      </c>
      <c r="IH89" s="138">
        <f t="shared" si="104"/>
        <v>65.690000000000055</v>
      </c>
      <c r="II89" s="141">
        <f t="shared" si="105"/>
        <v>7.8828084264982081</v>
      </c>
      <c r="IJ89" s="142">
        <f t="shared" si="106"/>
        <v>73.572808426498256</v>
      </c>
      <c r="IK89" s="104">
        <f t="shared" si="107"/>
        <v>73.572808426498256</v>
      </c>
      <c r="IL89" s="104">
        <f t="shared" si="108"/>
        <v>0</v>
      </c>
      <c r="IM89" s="218">
        <f t="shared" si="109"/>
        <v>133.16678325196185</v>
      </c>
      <c r="IN89" s="218">
        <f t="shared" si="110"/>
        <v>0</v>
      </c>
      <c r="IO89" s="143">
        <f t="shared" si="111"/>
        <v>133.16678325196185</v>
      </c>
      <c r="IP89" s="104">
        <f t="shared" si="112"/>
        <v>9.2842527331034752</v>
      </c>
      <c r="IQ89" s="203">
        <f t="shared" si="113"/>
        <v>142.45103598506532</v>
      </c>
      <c r="IR89" s="144">
        <f t="shared" si="114"/>
        <v>689.01109525828838</v>
      </c>
      <c r="IS89" s="139">
        <v>2</v>
      </c>
      <c r="IT89" s="1" t="s">
        <v>52</v>
      </c>
      <c r="IU89" s="1">
        <v>42</v>
      </c>
      <c r="IV89" s="1" t="s">
        <v>93</v>
      </c>
      <c r="IW89" s="1" t="s">
        <v>181</v>
      </c>
      <c r="IX89" s="89">
        <v>43830</v>
      </c>
      <c r="IY89" s="153"/>
      <c r="IZ89" s="104">
        <v>2178.65</v>
      </c>
      <c r="JA89" s="104"/>
      <c r="JB89" s="104"/>
      <c r="JC89" s="104"/>
      <c r="JD89" s="104">
        <v>770.43999999999994</v>
      </c>
      <c r="JE89" s="137">
        <v>2178.65</v>
      </c>
      <c r="JF89" s="138">
        <f t="shared" si="115"/>
        <v>1.0000000000218279E-2</v>
      </c>
      <c r="JG89" s="141">
        <f t="shared" si="116"/>
        <v>1.1999991423401932E-3</v>
      </c>
      <c r="JH89" s="96">
        <f t="shared" si="117"/>
        <v>1.1199999142558472E-2</v>
      </c>
      <c r="JI89" s="104">
        <f t="shared" si="118"/>
        <v>1.1199999142558472E-2</v>
      </c>
      <c r="JJ89" s="104">
        <f t="shared" si="119"/>
        <v>0</v>
      </c>
      <c r="JK89" s="218">
        <f t="shared" si="120"/>
        <v>2.0271998448030834E-2</v>
      </c>
      <c r="JL89" s="251">
        <f t="shared" si="121"/>
        <v>0</v>
      </c>
      <c r="JM89" s="259">
        <f t="shared" si="122"/>
        <v>2.0271998448030834E-2</v>
      </c>
      <c r="JN89" s="218"/>
      <c r="JO89" s="260"/>
      <c r="JP89" s="255">
        <f t="shared" si="126"/>
        <v>1.0186619956776438E-3</v>
      </c>
      <c r="JQ89" s="203">
        <f t="shared" si="127"/>
        <v>2.1290660443708479E-2</v>
      </c>
      <c r="JR89" s="144">
        <f t="shared" si="128"/>
        <v>689.03238591873207</v>
      </c>
      <c r="JS89" s="139">
        <v>2</v>
      </c>
      <c r="JT89" s="1" t="s">
        <v>52</v>
      </c>
    </row>
    <row r="90" spans="1:280" ht="20.100000000000001" customHeight="1" x14ac:dyDescent="0.25">
      <c r="A90" s="29">
        <v>43</v>
      </c>
      <c r="B90" s="29" t="s">
        <v>94</v>
      </c>
      <c r="C90" s="50">
        <v>26.63</v>
      </c>
      <c r="D90" s="43">
        <v>-252.3855596659356</v>
      </c>
      <c r="E90" s="29" t="s">
        <v>40</v>
      </c>
      <c r="F90" s="51">
        <v>43496</v>
      </c>
      <c r="G90" s="49"/>
      <c r="H90" s="33"/>
      <c r="I90" s="33"/>
      <c r="J90" s="33"/>
      <c r="K90" s="33"/>
      <c r="L90" s="37">
        <v>26.63</v>
      </c>
      <c r="M90" s="30">
        <f t="shared" si="124"/>
        <v>0</v>
      </c>
      <c r="N90" s="31">
        <f t="shared" si="16"/>
        <v>0</v>
      </c>
      <c r="O90" s="32">
        <f t="shared" si="17"/>
        <v>0</v>
      </c>
      <c r="P90" s="33">
        <f t="shared" si="18"/>
        <v>0</v>
      </c>
      <c r="Q90" s="33">
        <f t="shared" si="19"/>
        <v>0</v>
      </c>
      <c r="R90" s="33">
        <f t="shared" si="20"/>
        <v>0</v>
      </c>
      <c r="S90" s="33">
        <f t="shared" si="21"/>
        <v>0</v>
      </c>
      <c r="T90" s="56">
        <f t="shared" si="22"/>
        <v>0</v>
      </c>
      <c r="U90" s="59">
        <f t="shared" si="125"/>
        <v>-252.3855596659356</v>
      </c>
      <c r="V90" s="34">
        <v>1</v>
      </c>
      <c r="W90" s="29" t="s">
        <v>52</v>
      </c>
      <c r="X90" s="1">
        <v>43</v>
      </c>
      <c r="Y90" s="1" t="s">
        <v>94</v>
      </c>
      <c r="Z90" s="1" t="s">
        <v>40</v>
      </c>
      <c r="AA90" s="89">
        <v>43521</v>
      </c>
      <c r="AB90" s="90"/>
      <c r="AC90" s="1">
        <v>26.63</v>
      </c>
      <c r="AD90" s="1"/>
      <c r="AE90" s="1"/>
      <c r="AF90" s="1"/>
      <c r="AG90" s="1"/>
      <c r="AH90" s="98">
        <f t="shared" si="23"/>
        <v>26.63</v>
      </c>
      <c r="AI90" s="30">
        <f t="shared" si="24"/>
        <v>0</v>
      </c>
      <c r="AJ90" s="31">
        <f t="shared" si="25"/>
        <v>0</v>
      </c>
      <c r="AK90" s="32">
        <f t="shared" si="26"/>
        <v>0</v>
      </c>
      <c r="AL90" s="33">
        <f t="shared" si="27"/>
        <v>0</v>
      </c>
      <c r="AM90" s="33">
        <f t="shared" si="28"/>
        <v>0</v>
      </c>
      <c r="AN90" s="33">
        <f t="shared" si="29"/>
        <v>0</v>
      </c>
      <c r="AO90" s="33">
        <f t="shared" si="30"/>
        <v>0</v>
      </c>
      <c r="AP90" s="56">
        <f t="shared" si="31"/>
        <v>0</v>
      </c>
      <c r="AQ90" s="118">
        <f t="shared" si="32"/>
        <v>0</v>
      </c>
      <c r="AR90" s="120">
        <f t="shared" si="33"/>
        <v>0</v>
      </c>
      <c r="AS90" s="125">
        <f t="shared" si="34"/>
        <v>0</v>
      </c>
      <c r="AT90" s="122">
        <f t="shared" si="35"/>
        <v>-252.3855596659356</v>
      </c>
      <c r="AU90" s="34">
        <v>1</v>
      </c>
      <c r="AV90" s="29" t="s">
        <v>52</v>
      </c>
      <c r="AW90" s="1">
        <v>43</v>
      </c>
      <c r="AX90" s="1" t="s">
        <v>94</v>
      </c>
      <c r="AY90" s="1" t="s">
        <v>40</v>
      </c>
      <c r="AZ90" s="89">
        <v>43555</v>
      </c>
      <c r="BA90" s="90"/>
      <c r="BB90" s="1">
        <v>26.7</v>
      </c>
      <c r="BC90" s="1"/>
      <c r="BD90" s="1"/>
      <c r="BE90" s="1"/>
      <c r="BF90" s="1"/>
      <c r="BG90" s="98">
        <f t="shared" si="36"/>
        <v>26.7</v>
      </c>
      <c r="BH90" s="30">
        <f t="shared" si="37"/>
        <v>7.0000000000000284E-2</v>
      </c>
      <c r="BI90" s="31">
        <f t="shared" si="38"/>
        <v>-3.1530401531437734E-2</v>
      </c>
      <c r="BJ90" s="32">
        <f t="shared" si="39"/>
        <v>3.8469598468562551E-2</v>
      </c>
      <c r="BK90" s="33">
        <f t="shared" si="40"/>
        <v>3.8469598468562551E-2</v>
      </c>
      <c r="BL90" s="33">
        <f t="shared" si="41"/>
        <v>0</v>
      </c>
      <c r="BM90" s="33">
        <f t="shared" si="42"/>
        <v>6.7706493304670087E-2</v>
      </c>
      <c r="BN90" s="33">
        <f t="shared" si="43"/>
        <v>0</v>
      </c>
      <c r="BO90" s="56">
        <f t="shared" si="44"/>
        <v>6.7706493304670087E-2</v>
      </c>
      <c r="BP90" s="122">
        <f t="shared" si="45"/>
        <v>-252.31785317263092</v>
      </c>
      <c r="BQ90" s="34">
        <v>1</v>
      </c>
      <c r="BR90" s="29" t="s">
        <v>52</v>
      </c>
      <c r="BS90" s="1">
        <v>43</v>
      </c>
      <c r="BT90" s="1" t="s">
        <v>94</v>
      </c>
      <c r="BU90" s="1" t="s">
        <v>40</v>
      </c>
      <c r="BV90" s="89">
        <v>43585</v>
      </c>
      <c r="BW90" s="90"/>
      <c r="BX90" s="104">
        <v>26.7</v>
      </c>
      <c r="BY90" s="104"/>
      <c r="BZ90" s="104"/>
      <c r="CA90" s="104"/>
      <c r="CB90" s="104"/>
      <c r="CC90" s="137">
        <v>26.7</v>
      </c>
      <c r="CD90" s="138">
        <f t="shared" si="46"/>
        <v>0</v>
      </c>
      <c r="CE90" s="141">
        <f t="shared" si="47"/>
        <v>0</v>
      </c>
      <c r="CF90" s="142">
        <f t="shared" si="48"/>
        <v>0</v>
      </c>
      <c r="CG90" s="104">
        <f t="shared" si="49"/>
        <v>0</v>
      </c>
      <c r="CH90" s="104">
        <v>0</v>
      </c>
      <c r="CI90" s="104">
        <f t="shared" si="50"/>
        <v>0</v>
      </c>
      <c r="CJ90" s="104">
        <v>0</v>
      </c>
      <c r="CK90" s="143">
        <f t="shared" si="51"/>
        <v>0</v>
      </c>
      <c r="CL90" s="144">
        <f t="shared" si="52"/>
        <v>-252.31785317263092</v>
      </c>
      <c r="CM90" s="139">
        <v>1</v>
      </c>
      <c r="CN90" s="1" t="s">
        <v>52</v>
      </c>
      <c r="CO90" s="1">
        <v>43</v>
      </c>
      <c r="CP90" s="1" t="s">
        <v>94</v>
      </c>
      <c r="CQ90" s="1" t="s">
        <v>40</v>
      </c>
      <c r="CR90" s="89">
        <v>43616</v>
      </c>
      <c r="CS90" s="153"/>
      <c r="CT90" s="104">
        <v>26.7</v>
      </c>
      <c r="CU90" s="104"/>
      <c r="CV90" s="104"/>
      <c r="CW90" s="104"/>
      <c r="CX90" s="104"/>
      <c r="CY90" s="137">
        <v>26.7</v>
      </c>
      <c r="CZ90" s="104"/>
      <c r="DA90" s="138">
        <f t="shared" si="53"/>
        <v>0</v>
      </c>
      <c r="DB90" s="141">
        <f t="shared" si="54"/>
        <v>0</v>
      </c>
      <c r="DC90" s="142">
        <f t="shared" si="55"/>
        <v>0</v>
      </c>
      <c r="DD90" s="104">
        <f t="shared" si="56"/>
        <v>0</v>
      </c>
      <c r="DE90" s="104">
        <v>0</v>
      </c>
      <c r="DF90" s="104">
        <f t="shared" si="57"/>
        <v>0</v>
      </c>
      <c r="DG90" s="104">
        <v>0</v>
      </c>
      <c r="DH90" s="104">
        <f t="shared" si="58"/>
        <v>0</v>
      </c>
      <c r="DI90" s="143">
        <f t="shared" si="59"/>
        <v>0</v>
      </c>
      <c r="DJ90" s="144">
        <f t="shared" si="60"/>
        <v>-252.31785317263092</v>
      </c>
      <c r="DK90" s="139">
        <v>1</v>
      </c>
      <c r="DL90" s="1" t="s">
        <v>52</v>
      </c>
      <c r="DM90" s="157">
        <v>43</v>
      </c>
      <c r="DN90" s="158" t="s">
        <v>94</v>
      </c>
      <c r="DO90" s="158" t="s">
        <v>40</v>
      </c>
      <c r="DP90" s="171"/>
      <c r="DQ90" s="159">
        <v>43646</v>
      </c>
      <c r="DR90" s="160">
        <v>26.7</v>
      </c>
      <c r="DS90" s="161"/>
      <c r="DT90" s="161"/>
      <c r="DU90" s="161"/>
      <c r="DV90" s="162"/>
      <c r="DW90" s="163">
        <f t="shared" si="10"/>
        <v>26.7</v>
      </c>
      <c r="DX90" s="138">
        <f t="shared" si="61"/>
        <v>0</v>
      </c>
      <c r="DY90" s="141">
        <f t="shared" si="62"/>
        <v>0</v>
      </c>
      <c r="DZ90" s="142">
        <f t="shared" si="63"/>
        <v>0</v>
      </c>
      <c r="EA90" s="104">
        <f t="shared" si="64"/>
        <v>0</v>
      </c>
      <c r="EB90" s="104">
        <v>0</v>
      </c>
      <c r="EC90" s="104">
        <f t="shared" si="65"/>
        <v>0</v>
      </c>
      <c r="ED90" s="104">
        <v>0</v>
      </c>
      <c r="EE90" s="143">
        <f t="shared" si="66"/>
        <v>0</v>
      </c>
      <c r="EF90" s="144">
        <f t="shared" si="67"/>
        <v>-252.31785317263092</v>
      </c>
      <c r="EG90" s="139">
        <v>1</v>
      </c>
      <c r="EH90" s="1" t="s">
        <v>52</v>
      </c>
      <c r="EI90" s="1">
        <v>43</v>
      </c>
      <c r="EJ90" s="1" t="s">
        <v>94</v>
      </c>
      <c r="EK90" s="1" t="s">
        <v>40</v>
      </c>
      <c r="EL90" s="89">
        <v>43677</v>
      </c>
      <c r="EM90" s="90"/>
      <c r="EN90" s="104">
        <v>26.7</v>
      </c>
      <c r="EO90" s="104"/>
      <c r="EP90" s="104"/>
      <c r="EQ90" s="104"/>
      <c r="ER90" s="104"/>
      <c r="ES90" s="137">
        <v>26.7</v>
      </c>
      <c r="ET90" s="138">
        <f t="shared" si="68"/>
        <v>0</v>
      </c>
      <c r="EU90" s="141">
        <f t="shared" si="69"/>
        <v>0</v>
      </c>
      <c r="EV90" s="96">
        <f t="shared" si="70"/>
        <v>0</v>
      </c>
      <c r="EW90" s="104">
        <f t="shared" si="71"/>
        <v>0</v>
      </c>
      <c r="EX90" s="104">
        <v>0</v>
      </c>
      <c r="EY90" s="104">
        <f t="shared" si="72"/>
        <v>0</v>
      </c>
      <c r="EZ90" s="104">
        <v>0</v>
      </c>
      <c r="FA90" s="143">
        <f t="shared" si="73"/>
        <v>0</v>
      </c>
      <c r="FB90" s="144">
        <f t="shared" si="74"/>
        <v>-252.31785317263092</v>
      </c>
      <c r="FC90" s="139">
        <v>1</v>
      </c>
      <c r="FD90" s="1" t="s">
        <v>52</v>
      </c>
      <c r="FE90" s="157">
        <v>43</v>
      </c>
      <c r="FF90" s="158" t="s">
        <v>94</v>
      </c>
      <c r="FG90" s="158" t="s">
        <v>40</v>
      </c>
      <c r="FH90" s="159">
        <v>43708</v>
      </c>
      <c r="FI90" s="188"/>
      <c r="FJ90" s="160">
        <v>26.7</v>
      </c>
      <c r="FK90" s="186"/>
      <c r="FL90" s="186"/>
      <c r="FM90" s="186"/>
      <c r="FN90" s="186"/>
      <c r="FO90" s="187">
        <f t="shared" si="11"/>
        <v>26.7</v>
      </c>
      <c r="FP90" s="138">
        <f t="shared" si="75"/>
        <v>0</v>
      </c>
      <c r="FQ90" s="141">
        <f t="shared" si="76"/>
        <v>0</v>
      </c>
      <c r="FR90" s="96">
        <f t="shared" si="77"/>
        <v>0</v>
      </c>
      <c r="FS90" s="104">
        <f t="shared" si="78"/>
        <v>0</v>
      </c>
      <c r="FT90" s="104">
        <v>0</v>
      </c>
      <c r="FU90" s="104">
        <f t="shared" si="79"/>
        <v>0</v>
      </c>
      <c r="FV90" s="104">
        <v>0</v>
      </c>
      <c r="FW90" s="143">
        <f t="shared" si="80"/>
        <v>0</v>
      </c>
      <c r="FX90" s="144">
        <f t="shared" si="81"/>
        <v>-252.31785317263092</v>
      </c>
      <c r="FY90" s="139">
        <v>1</v>
      </c>
      <c r="FZ90" s="1" t="s">
        <v>52</v>
      </c>
      <c r="GA90" s="1">
        <v>43</v>
      </c>
      <c r="GB90" s="1" t="s">
        <v>94</v>
      </c>
      <c r="GC90" s="1" t="s">
        <v>40</v>
      </c>
      <c r="GD90" s="89">
        <v>43735</v>
      </c>
      <c r="GE90" s="90"/>
      <c r="GF90" s="104">
        <v>26.7</v>
      </c>
      <c r="GG90" s="104"/>
      <c r="GH90" s="104"/>
      <c r="GI90" s="104"/>
      <c r="GJ90" s="104"/>
      <c r="GK90" s="137">
        <v>26.7</v>
      </c>
      <c r="GL90" s="138">
        <f t="shared" si="82"/>
        <v>0</v>
      </c>
      <c r="GM90" s="141">
        <f t="shared" si="83"/>
        <v>0</v>
      </c>
      <c r="GN90" s="142">
        <f t="shared" si="84"/>
        <v>0</v>
      </c>
      <c r="GO90" s="104">
        <f t="shared" si="85"/>
        <v>0</v>
      </c>
      <c r="GP90" s="104">
        <f t="shared" si="86"/>
        <v>0</v>
      </c>
      <c r="GQ90" s="218">
        <f t="shared" si="87"/>
        <v>0</v>
      </c>
      <c r="GR90" s="218">
        <f t="shared" si="88"/>
        <v>0</v>
      </c>
      <c r="GS90" s="143">
        <f t="shared" si="89"/>
        <v>0</v>
      </c>
      <c r="GT90" s="103">
        <f t="shared" si="90"/>
        <v>0</v>
      </c>
      <c r="GU90" s="203">
        <f t="shared" si="91"/>
        <v>0</v>
      </c>
      <c r="GV90" s="144">
        <f t="shared" si="92"/>
        <v>-252.31785317263092</v>
      </c>
      <c r="GW90" s="140">
        <v>1</v>
      </c>
      <c r="GX90" s="1" t="s">
        <v>52</v>
      </c>
      <c r="GY90" s="157">
        <v>43</v>
      </c>
      <c r="GZ90" s="158" t="s">
        <v>94</v>
      </c>
      <c r="HA90" s="158" t="s">
        <v>40</v>
      </c>
      <c r="HB90" s="159">
        <v>43771</v>
      </c>
      <c r="HC90" s="188"/>
      <c r="HD90" s="160">
        <v>26.7</v>
      </c>
      <c r="HE90" s="186"/>
      <c r="HF90" s="186"/>
      <c r="HG90" s="186"/>
      <c r="HH90" s="227"/>
      <c r="HI90" s="229">
        <f t="shared" si="12"/>
        <v>26.7</v>
      </c>
      <c r="HJ90" s="138">
        <f t="shared" si="93"/>
        <v>0</v>
      </c>
      <c r="HK90" s="141">
        <f t="shared" si="94"/>
        <v>0</v>
      </c>
      <c r="HL90" s="96">
        <f t="shared" si="95"/>
        <v>0</v>
      </c>
      <c r="HM90" s="104">
        <f t="shared" si="96"/>
        <v>0</v>
      </c>
      <c r="HN90" s="104">
        <f t="shared" si="97"/>
        <v>0</v>
      </c>
      <c r="HO90" s="218">
        <f t="shared" si="98"/>
        <v>0</v>
      </c>
      <c r="HP90" s="218">
        <f t="shared" si="99"/>
        <v>0</v>
      </c>
      <c r="HQ90" s="143">
        <f t="shared" si="100"/>
        <v>0</v>
      </c>
      <c r="HR90" s="104">
        <f t="shared" si="101"/>
        <v>0</v>
      </c>
      <c r="HS90" s="203">
        <f t="shared" si="102"/>
        <v>0</v>
      </c>
      <c r="HT90" s="234">
        <f t="shared" si="103"/>
        <v>-252.31785317263092</v>
      </c>
      <c r="HU90" s="139">
        <v>1</v>
      </c>
      <c r="HV90" s="1" t="s">
        <v>52</v>
      </c>
      <c r="HW90" s="1">
        <v>43</v>
      </c>
      <c r="HX90" s="1" t="s">
        <v>94</v>
      </c>
      <c r="HY90" s="1" t="s">
        <v>40</v>
      </c>
      <c r="HZ90" s="89">
        <v>43799</v>
      </c>
      <c r="IA90" s="90"/>
      <c r="IB90" s="104">
        <v>26.7</v>
      </c>
      <c r="IC90" s="186"/>
      <c r="ID90" s="186"/>
      <c r="IE90" s="186"/>
      <c r="IF90" s="186"/>
      <c r="IG90" s="229">
        <f t="shared" si="13"/>
        <v>26.7</v>
      </c>
      <c r="IH90" s="138">
        <f t="shared" si="104"/>
        <v>0</v>
      </c>
      <c r="II90" s="141">
        <f t="shared" si="105"/>
        <v>0</v>
      </c>
      <c r="IJ90" s="142">
        <f t="shared" si="106"/>
        <v>0</v>
      </c>
      <c r="IK90" s="104">
        <f t="shared" si="107"/>
        <v>0</v>
      </c>
      <c r="IL90" s="104">
        <f t="shared" si="108"/>
        <v>0</v>
      </c>
      <c r="IM90" s="218">
        <f t="shared" si="109"/>
        <v>0</v>
      </c>
      <c r="IN90" s="218">
        <f t="shared" si="110"/>
        <v>0</v>
      </c>
      <c r="IO90" s="143">
        <f t="shared" si="111"/>
        <v>0</v>
      </c>
      <c r="IP90" s="104">
        <f t="shared" si="112"/>
        <v>0</v>
      </c>
      <c r="IQ90" s="203">
        <f t="shared" si="113"/>
        <v>0</v>
      </c>
      <c r="IR90" s="144">
        <f t="shared" si="114"/>
        <v>-252.31785317263092</v>
      </c>
      <c r="IS90" s="139">
        <v>1</v>
      </c>
      <c r="IT90" s="1" t="s">
        <v>52</v>
      </c>
      <c r="IU90" s="1">
        <v>43</v>
      </c>
      <c r="IV90" s="1" t="s">
        <v>94</v>
      </c>
      <c r="IW90" s="1" t="s">
        <v>40</v>
      </c>
      <c r="IX90" s="89">
        <v>43830</v>
      </c>
      <c r="IY90" s="153"/>
      <c r="IZ90" s="104">
        <v>26.7</v>
      </c>
      <c r="JA90" s="104"/>
      <c r="JB90" s="104"/>
      <c r="JC90" s="104"/>
      <c r="JD90" s="104"/>
      <c r="JE90" s="137">
        <v>26.7</v>
      </c>
      <c r="JF90" s="138">
        <f t="shared" si="115"/>
        <v>0</v>
      </c>
      <c r="JG90" s="141">
        <f t="shared" si="116"/>
        <v>0</v>
      </c>
      <c r="JH90" s="96">
        <f t="shared" si="117"/>
        <v>0</v>
      </c>
      <c r="JI90" s="104">
        <f t="shared" si="118"/>
        <v>0</v>
      </c>
      <c r="JJ90" s="104">
        <f t="shared" si="119"/>
        <v>0</v>
      </c>
      <c r="JK90" s="218">
        <f t="shared" si="120"/>
        <v>0</v>
      </c>
      <c r="JL90" s="251">
        <f t="shared" si="121"/>
        <v>0</v>
      </c>
      <c r="JM90" s="259">
        <f t="shared" si="122"/>
        <v>0</v>
      </c>
      <c r="JN90" s="218"/>
      <c r="JO90" s="260"/>
      <c r="JP90" s="255">
        <f t="shared" si="126"/>
        <v>0</v>
      </c>
      <c r="JQ90" s="203">
        <f t="shared" si="127"/>
        <v>0</v>
      </c>
      <c r="JR90" s="144">
        <f t="shared" si="128"/>
        <v>-252.31785317263092</v>
      </c>
      <c r="JS90" s="139">
        <v>1</v>
      </c>
      <c r="JT90" s="1" t="s">
        <v>52</v>
      </c>
    </row>
    <row r="91" spans="1:280" ht="20.100000000000001" customHeight="1" x14ac:dyDescent="0.25">
      <c r="A91" s="29">
        <v>44</v>
      </c>
      <c r="B91" s="29" t="s">
        <v>95</v>
      </c>
      <c r="C91" s="50">
        <v>425.38</v>
      </c>
      <c r="D91" s="43">
        <v>-113.00484368411315</v>
      </c>
      <c r="E91" s="29" t="s">
        <v>41</v>
      </c>
      <c r="F91" s="51">
        <v>43496</v>
      </c>
      <c r="G91" s="49"/>
      <c r="H91" s="33"/>
      <c r="I91" s="33"/>
      <c r="J91" s="33"/>
      <c r="K91" s="33"/>
      <c r="L91" s="37">
        <v>426.93</v>
      </c>
      <c r="M91" s="30">
        <f t="shared" si="124"/>
        <v>1.5500000000000114</v>
      </c>
      <c r="N91" s="31">
        <f t="shared" si="16"/>
        <v>0.16794365367207723</v>
      </c>
      <c r="O91" s="32">
        <f t="shared" si="17"/>
        <v>1.7179436536720887</v>
      </c>
      <c r="P91" s="33">
        <f t="shared" si="18"/>
        <v>1.7179436536720887</v>
      </c>
      <c r="Q91" s="33">
        <f t="shared" si="19"/>
        <v>0</v>
      </c>
      <c r="R91" s="33">
        <f t="shared" si="20"/>
        <v>2.9892219573894341</v>
      </c>
      <c r="S91" s="33">
        <f t="shared" si="21"/>
        <v>0</v>
      </c>
      <c r="T91" s="56">
        <f t="shared" si="22"/>
        <v>2.9892219573894341</v>
      </c>
      <c r="U91" s="59">
        <f t="shared" si="125"/>
        <v>-110.01562172672372</v>
      </c>
      <c r="V91" s="34">
        <v>1</v>
      </c>
      <c r="W91" s="29" t="s">
        <v>52</v>
      </c>
      <c r="X91" s="1">
        <v>44</v>
      </c>
      <c r="Y91" s="1" t="s">
        <v>95</v>
      </c>
      <c r="Z91" s="1" t="s">
        <v>41</v>
      </c>
      <c r="AA91" s="89">
        <v>43521</v>
      </c>
      <c r="AB91" s="90"/>
      <c r="AC91" s="1">
        <v>429.77</v>
      </c>
      <c r="AD91" s="1"/>
      <c r="AE91" s="1"/>
      <c r="AF91" s="1"/>
      <c r="AG91" s="1"/>
      <c r="AH91" s="98">
        <f t="shared" si="23"/>
        <v>429.77</v>
      </c>
      <c r="AI91" s="30">
        <f t="shared" si="24"/>
        <v>2.839999999999975</v>
      </c>
      <c r="AJ91" s="31">
        <f t="shared" si="25"/>
        <v>0.94630144883191525</v>
      </c>
      <c r="AK91" s="32">
        <f t="shared" si="26"/>
        <v>3.7863014488318902</v>
      </c>
      <c r="AL91" s="33">
        <f t="shared" si="27"/>
        <v>3.7863014488318902</v>
      </c>
      <c r="AM91" s="33">
        <f t="shared" si="28"/>
        <v>0</v>
      </c>
      <c r="AN91" s="33">
        <f t="shared" si="29"/>
        <v>6.663890549944127</v>
      </c>
      <c r="AO91" s="33">
        <f t="shared" si="30"/>
        <v>0</v>
      </c>
      <c r="AP91" s="56">
        <f t="shared" si="31"/>
        <v>6.663890549944127</v>
      </c>
      <c r="AQ91" s="118">
        <f t="shared" si="32"/>
        <v>3.4358873073442098E-2</v>
      </c>
      <c r="AR91" s="120">
        <f t="shared" si="33"/>
        <v>0</v>
      </c>
      <c r="AS91" s="125">
        <f t="shared" si="34"/>
        <v>6.6982494230175691</v>
      </c>
      <c r="AT91" s="122">
        <f t="shared" si="35"/>
        <v>-103.31737230370615</v>
      </c>
      <c r="AU91" s="34">
        <v>1</v>
      </c>
      <c r="AV91" s="29" t="s">
        <v>52</v>
      </c>
      <c r="AW91" s="1">
        <v>44</v>
      </c>
      <c r="AX91" s="1" t="s">
        <v>95</v>
      </c>
      <c r="AY91" s="1" t="s">
        <v>41</v>
      </c>
      <c r="AZ91" s="89">
        <v>43555</v>
      </c>
      <c r="BA91" s="90"/>
      <c r="BB91" s="1">
        <v>437.21000000000004</v>
      </c>
      <c r="BC91" s="1"/>
      <c r="BD91" s="1"/>
      <c r="BE91" s="1"/>
      <c r="BF91" s="1"/>
      <c r="BG91" s="98">
        <f t="shared" si="36"/>
        <v>437.21000000000004</v>
      </c>
      <c r="BH91" s="30">
        <f t="shared" si="37"/>
        <v>7.4400000000000546</v>
      </c>
      <c r="BI91" s="31">
        <f t="shared" si="38"/>
        <v>-3.3512312484842499</v>
      </c>
      <c r="BJ91" s="32">
        <f t="shared" si="39"/>
        <v>4.0887687515158042</v>
      </c>
      <c r="BK91" s="33">
        <f t="shared" si="40"/>
        <v>4.0887687515158042</v>
      </c>
      <c r="BL91" s="33">
        <f t="shared" si="41"/>
        <v>0</v>
      </c>
      <c r="BM91" s="33">
        <f t="shared" si="42"/>
        <v>7.1962330026678156</v>
      </c>
      <c r="BN91" s="33">
        <f t="shared" si="43"/>
        <v>0</v>
      </c>
      <c r="BO91" s="56">
        <f t="shared" si="44"/>
        <v>7.1962330026678156</v>
      </c>
      <c r="BP91" s="122">
        <f t="shared" si="45"/>
        <v>-96.12113930103834</v>
      </c>
      <c r="BQ91" s="34">
        <v>1</v>
      </c>
      <c r="BR91" s="29" t="s">
        <v>52</v>
      </c>
      <c r="BS91" s="1">
        <v>44</v>
      </c>
      <c r="BT91" s="1" t="s">
        <v>95</v>
      </c>
      <c r="BU91" s="1" t="s">
        <v>41</v>
      </c>
      <c r="BV91" s="89">
        <v>43585</v>
      </c>
      <c r="BW91" s="90"/>
      <c r="BX91" s="104">
        <v>445.69</v>
      </c>
      <c r="BY91" s="104"/>
      <c r="BZ91" s="104"/>
      <c r="CA91" s="104"/>
      <c r="CB91" s="104"/>
      <c r="CC91" s="137">
        <v>445.69</v>
      </c>
      <c r="CD91" s="138">
        <f t="shared" si="46"/>
        <v>8.4799999999999613</v>
      </c>
      <c r="CE91" s="141">
        <f t="shared" si="47"/>
        <v>1.0176030337722026</v>
      </c>
      <c r="CF91" s="142">
        <f t="shared" si="48"/>
        <v>9.4976030337721635</v>
      </c>
      <c r="CG91" s="104">
        <f t="shared" si="49"/>
        <v>9.4976030337721635</v>
      </c>
      <c r="CH91" s="104">
        <v>0</v>
      </c>
      <c r="CI91" s="104">
        <f t="shared" si="50"/>
        <v>16.90573340011445</v>
      </c>
      <c r="CJ91" s="104">
        <v>0</v>
      </c>
      <c r="CK91" s="143">
        <f t="shared" si="51"/>
        <v>16.90573340011445</v>
      </c>
      <c r="CL91" s="144">
        <f t="shared" si="52"/>
        <v>-79.215405900923884</v>
      </c>
      <c r="CM91" s="139">
        <v>1</v>
      </c>
      <c r="CN91" s="1" t="s">
        <v>52</v>
      </c>
      <c r="CO91" s="1">
        <v>44</v>
      </c>
      <c r="CP91" s="1" t="s">
        <v>95</v>
      </c>
      <c r="CQ91" s="1" t="s">
        <v>41</v>
      </c>
      <c r="CR91" s="89">
        <v>43616</v>
      </c>
      <c r="CS91" s="153"/>
      <c r="CT91" s="104">
        <v>488.14</v>
      </c>
      <c r="CU91" s="104"/>
      <c r="CV91" s="104"/>
      <c r="CW91" s="104"/>
      <c r="CX91" s="104"/>
      <c r="CY91" s="137">
        <v>488.14</v>
      </c>
      <c r="CZ91" s="104"/>
      <c r="DA91" s="138">
        <f t="shared" si="53"/>
        <v>42.449999999999989</v>
      </c>
      <c r="DB91" s="141">
        <f t="shared" si="54"/>
        <v>5.0940117556377098</v>
      </c>
      <c r="DC91" s="142">
        <f t="shared" si="55"/>
        <v>47.544011755637698</v>
      </c>
      <c r="DD91" s="104">
        <f t="shared" si="56"/>
        <v>47.544011755637698</v>
      </c>
      <c r="DE91" s="104">
        <v>0</v>
      </c>
      <c r="DF91" s="104">
        <f t="shared" si="57"/>
        <v>83.677460689922341</v>
      </c>
      <c r="DG91" s="104">
        <v>0</v>
      </c>
      <c r="DH91" s="104">
        <f t="shared" si="58"/>
        <v>-0.18995206067544343</v>
      </c>
      <c r="DI91" s="143">
        <f t="shared" si="59"/>
        <v>83.487508629246904</v>
      </c>
      <c r="DJ91" s="144">
        <f t="shared" si="60"/>
        <v>4.27210272832302</v>
      </c>
      <c r="DK91" s="139">
        <v>1</v>
      </c>
      <c r="DL91" s="1" t="s">
        <v>52</v>
      </c>
      <c r="DM91" s="157">
        <v>44</v>
      </c>
      <c r="DN91" s="158" t="s">
        <v>95</v>
      </c>
      <c r="DO91" s="158" t="s">
        <v>41</v>
      </c>
      <c r="DP91" s="171"/>
      <c r="DQ91" s="159">
        <v>43646</v>
      </c>
      <c r="DR91" s="160">
        <v>556.38</v>
      </c>
      <c r="DS91" s="161"/>
      <c r="DT91" s="161"/>
      <c r="DU91" s="161"/>
      <c r="DV91" s="162"/>
      <c r="DW91" s="163">
        <f t="shared" si="10"/>
        <v>556.38</v>
      </c>
      <c r="DX91" s="138">
        <f t="shared" si="61"/>
        <v>68.240000000000009</v>
      </c>
      <c r="DY91" s="141">
        <f t="shared" si="62"/>
        <v>8.1888178532029983</v>
      </c>
      <c r="DZ91" s="142">
        <f t="shared" si="63"/>
        <v>76.428817853203014</v>
      </c>
      <c r="EA91" s="104">
        <f t="shared" si="64"/>
        <v>76.428817853203014</v>
      </c>
      <c r="EB91" s="104">
        <v>0</v>
      </c>
      <c r="EC91" s="104">
        <f t="shared" si="65"/>
        <v>134.5147194216373</v>
      </c>
      <c r="ED91" s="104">
        <v>0</v>
      </c>
      <c r="EE91" s="143">
        <f t="shared" si="66"/>
        <v>134.5147194216373</v>
      </c>
      <c r="EF91" s="144">
        <f t="shared" si="67"/>
        <v>138.7868221499603</v>
      </c>
      <c r="EG91" s="139">
        <v>1</v>
      </c>
      <c r="EH91" s="1" t="s">
        <v>52</v>
      </c>
      <c r="EI91" s="1">
        <v>44</v>
      </c>
      <c r="EJ91" s="1" t="s">
        <v>95</v>
      </c>
      <c r="EK91" s="1" t="s">
        <v>41</v>
      </c>
      <c r="EL91" s="89">
        <v>43677</v>
      </c>
      <c r="EM91" s="90">
        <v>850</v>
      </c>
      <c r="EN91" s="104">
        <v>627.69000000000005</v>
      </c>
      <c r="EO91" s="104"/>
      <c r="EP91" s="104"/>
      <c r="EQ91" s="104"/>
      <c r="ER91" s="104"/>
      <c r="ES91" s="137">
        <v>627.69000000000005</v>
      </c>
      <c r="ET91" s="138">
        <f t="shared" si="68"/>
        <v>71.310000000000059</v>
      </c>
      <c r="EU91" s="141">
        <f t="shared" si="69"/>
        <v>8.5572129579888649</v>
      </c>
      <c r="EV91" s="96">
        <f t="shared" si="70"/>
        <v>79.867212957988926</v>
      </c>
      <c r="EW91" s="104">
        <f t="shared" si="71"/>
        <v>79.867212957988926</v>
      </c>
      <c r="EX91" s="104">
        <v>0</v>
      </c>
      <c r="EY91" s="104">
        <f t="shared" si="72"/>
        <v>144.55965545395995</v>
      </c>
      <c r="EZ91" s="104">
        <v>0</v>
      </c>
      <c r="FA91" s="143">
        <f t="shared" si="73"/>
        <v>144.55965545395995</v>
      </c>
      <c r="FB91" s="144">
        <f t="shared" si="74"/>
        <v>-566.65352239607978</v>
      </c>
      <c r="FC91" s="139">
        <v>1</v>
      </c>
      <c r="FD91" s="1" t="s">
        <v>52</v>
      </c>
      <c r="FE91" s="157">
        <v>44</v>
      </c>
      <c r="FF91" s="158" t="s">
        <v>95</v>
      </c>
      <c r="FG91" s="158" t="s">
        <v>41</v>
      </c>
      <c r="FH91" s="159">
        <v>43708</v>
      </c>
      <c r="FI91" s="188"/>
      <c r="FJ91" s="160">
        <v>663.03</v>
      </c>
      <c r="FK91" s="186"/>
      <c r="FL91" s="186"/>
      <c r="FM91" s="186"/>
      <c r="FN91" s="186"/>
      <c r="FO91" s="187">
        <f t="shared" si="11"/>
        <v>663.03</v>
      </c>
      <c r="FP91" s="138">
        <f t="shared" si="75"/>
        <v>35.339999999999918</v>
      </c>
      <c r="FQ91" s="141">
        <f t="shared" si="76"/>
        <v>4.2408072242978205</v>
      </c>
      <c r="FR91" s="96">
        <f t="shared" si="77"/>
        <v>39.580807224297736</v>
      </c>
      <c r="FS91" s="104">
        <f t="shared" si="78"/>
        <v>39.580807224297736</v>
      </c>
      <c r="FT91" s="104">
        <v>0</v>
      </c>
      <c r="FU91" s="104">
        <f t="shared" si="79"/>
        <v>71.641261075978903</v>
      </c>
      <c r="FV91" s="104">
        <v>0</v>
      </c>
      <c r="FW91" s="143">
        <f t="shared" si="80"/>
        <v>71.641261075978903</v>
      </c>
      <c r="FX91" s="144">
        <f t="shared" si="81"/>
        <v>-495.01226132010089</v>
      </c>
      <c r="FY91" s="139">
        <v>1</v>
      </c>
      <c r="FZ91" s="1" t="s">
        <v>52</v>
      </c>
      <c r="GA91" s="1">
        <v>44</v>
      </c>
      <c r="GB91" s="1" t="s">
        <v>95</v>
      </c>
      <c r="GC91" s="1" t="s">
        <v>41</v>
      </c>
      <c r="GD91" s="89">
        <v>43735</v>
      </c>
      <c r="GE91" s="90"/>
      <c r="GF91" s="104">
        <v>696.13</v>
      </c>
      <c r="GG91" s="104"/>
      <c r="GH91" s="104"/>
      <c r="GI91" s="104"/>
      <c r="GJ91" s="104"/>
      <c r="GK91" s="137">
        <v>696.13</v>
      </c>
      <c r="GL91" s="138">
        <f t="shared" si="82"/>
        <v>33.100000000000023</v>
      </c>
      <c r="GM91" s="141">
        <f t="shared" si="83"/>
        <v>3.9719952043233238</v>
      </c>
      <c r="GN91" s="142">
        <f t="shared" si="84"/>
        <v>37.071995204323343</v>
      </c>
      <c r="GO91" s="104">
        <f t="shared" si="85"/>
        <v>37.071995204323343</v>
      </c>
      <c r="GP91" s="104">
        <f t="shared" si="86"/>
        <v>0</v>
      </c>
      <c r="GQ91" s="218">
        <f t="shared" si="87"/>
        <v>67.100311319825252</v>
      </c>
      <c r="GR91" s="218">
        <f t="shared" si="88"/>
        <v>0</v>
      </c>
      <c r="GS91" s="143">
        <f t="shared" si="89"/>
        <v>67.100311319825252</v>
      </c>
      <c r="GT91" s="103">
        <f t="shared" si="90"/>
        <v>2.7458680109532669</v>
      </c>
      <c r="GU91" s="203">
        <f t="shared" si="91"/>
        <v>69.846179330778526</v>
      </c>
      <c r="GV91" s="144">
        <f t="shared" si="92"/>
        <v>-425.16608198932238</v>
      </c>
      <c r="GW91" s="140">
        <v>1</v>
      </c>
      <c r="GX91" s="1" t="s">
        <v>52</v>
      </c>
      <c r="GY91" s="157">
        <v>44</v>
      </c>
      <c r="GZ91" s="158" t="s">
        <v>95</v>
      </c>
      <c r="HA91" s="158" t="s">
        <v>41</v>
      </c>
      <c r="HB91" s="159">
        <v>43771</v>
      </c>
      <c r="HC91" s="188"/>
      <c r="HD91" s="160">
        <v>724.43000000000006</v>
      </c>
      <c r="HE91" s="186"/>
      <c r="HF91" s="186"/>
      <c r="HG91" s="186"/>
      <c r="HH91" s="227"/>
      <c r="HI91" s="229">
        <f t="shared" si="12"/>
        <v>724.43000000000006</v>
      </c>
      <c r="HJ91" s="138">
        <f t="shared" si="93"/>
        <v>28.300000000000068</v>
      </c>
      <c r="HK91" s="141">
        <f t="shared" si="94"/>
        <v>3.395997834599402</v>
      </c>
      <c r="HL91" s="96">
        <f t="shared" si="95"/>
        <v>31.695997834599471</v>
      </c>
      <c r="HM91" s="104">
        <f t="shared" si="96"/>
        <v>31.695997834599471</v>
      </c>
      <c r="HN91" s="104">
        <f t="shared" si="97"/>
        <v>0</v>
      </c>
      <c r="HO91" s="218">
        <f t="shared" si="98"/>
        <v>57.369756080625045</v>
      </c>
      <c r="HP91" s="218">
        <f t="shared" si="99"/>
        <v>0</v>
      </c>
      <c r="HQ91" s="143">
        <f t="shared" si="100"/>
        <v>57.369756080625045</v>
      </c>
      <c r="HR91" s="104">
        <f t="shared" si="101"/>
        <v>3.1460305395105084</v>
      </c>
      <c r="HS91" s="203">
        <f t="shared" si="102"/>
        <v>60.51578662013555</v>
      </c>
      <c r="HT91" s="234">
        <f t="shared" si="103"/>
        <v>-364.65029536918684</v>
      </c>
      <c r="HU91" s="139">
        <v>1</v>
      </c>
      <c r="HV91" s="1" t="s">
        <v>52</v>
      </c>
      <c r="HW91" s="1">
        <v>44</v>
      </c>
      <c r="HX91" s="1" t="s">
        <v>95</v>
      </c>
      <c r="HY91" s="1" t="s">
        <v>41</v>
      </c>
      <c r="HZ91" s="89">
        <v>43799</v>
      </c>
      <c r="IA91" s="90"/>
      <c r="IB91" s="104">
        <v>724.58</v>
      </c>
      <c r="IC91" s="186"/>
      <c r="ID91" s="186"/>
      <c r="IE91" s="186"/>
      <c r="IF91" s="186"/>
      <c r="IG91" s="229">
        <f t="shared" si="13"/>
        <v>724.58</v>
      </c>
      <c r="IH91" s="138">
        <f t="shared" si="104"/>
        <v>0.14999999999997726</v>
      </c>
      <c r="II91" s="141">
        <f t="shared" si="105"/>
        <v>1.8000019241506331E-2</v>
      </c>
      <c r="IJ91" s="142">
        <f t="shared" si="106"/>
        <v>0.16800001924148358</v>
      </c>
      <c r="IK91" s="104">
        <f t="shared" si="107"/>
        <v>0.16800001924148358</v>
      </c>
      <c r="IL91" s="104">
        <f t="shared" si="108"/>
        <v>0</v>
      </c>
      <c r="IM91" s="218">
        <f t="shared" si="109"/>
        <v>0.30408003482708529</v>
      </c>
      <c r="IN91" s="218">
        <f t="shared" si="110"/>
        <v>0</v>
      </c>
      <c r="IO91" s="143">
        <f t="shared" si="111"/>
        <v>0.30408003482708529</v>
      </c>
      <c r="IP91" s="104">
        <f t="shared" si="112"/>
        <v>2.1200150859572369E-2</v>
      </c>
      <c r="IQ91" s="203">
        <f t="shared" si="113"/>
        <v>0.32528018568665767</v>
      </c>
      <c r="IR91" s="144">
        <f t="shared" si="114"/>
        <v>-364.32501518350017</v>
      </c>
      <c r="IS91" s="139">
        <v>1</v>
      </c>
      <c r="IT91" s="1" t="s">
        <v>52</v>
      </c>
      <c r="IU91" s="1">
        <v>44</v>
      </c>
      <c r="IV91" s="1" t="s">
        <v>95</v>
      </c>
      <c r="IW91" s="1" t="s">
        <v>41</v>
      </c>
      <c r="IX91" s="89">
        <v>43830</v>
      </c>
      <c r="IY91" s="153"/>
      <c r="IZ91" s="104">
        <v>724.63</v>
      </c>
      <c r="JA91" s="104"/>
      <c r="JB91" s="104"/>
      <c r="JC91" s="104"/>
      <c r="JD91" s="104"/>
      <c r="JE91" s="137">
        <v>724.63</v>
      </c>
      <c r="JF91" s="138">
        <f t="shared" si="115"/>
        <v>4.9999999999954525E-2</v>
      </c>
      <c r="JG91" s="141">
        <f t="shared" si="116"/>
        <v>5.9999957115645418E-3</v>
      </c>
      <c r="JH91" s="96">
        <f t="shared" si="117"/>
        <v>5.599999571151907E-2</v>
      </c>
      <c r="JI91" s="104">
        <f t="shared" si="118"/>
        <v>5.599999571151907E-2</v>
      </c>
      <c r="JJ91" s="104">
        <f t="shared" si="119"/>
        <v>0</v>
      </c>
      <c r="JK91" s="218">
        <f t="shared" si="120"/>
        <v>0.10135999223784951</v>
      </c>
      <c r="JL91" s="251">
        <f t="shared" si="121"/>
        <v>0</v>
      </c>
      <c r="JM91" s="259">
        <f t="shared" si="122"/>
        <v>0.10135999223784951</v>
      </c>
      <c r="JN91" s="218"/>
      <c r="JO91" s="260"/>
      <c r="JP91" s="255">
        <f t="shared" si="126"/>
        <v>5.09330997827241E-3</v>
      </c>
      <c r="JQ91" s="203">
        <f t="shared" si="127"/>
        <v>0.10645330221612193</v>
      </c>
      <c r="JR91" s="144">
        <f t="shared" si="128"/>
        <v>-364.21856188128407</v>
      </c>
      <c r="JS91" s="139">
        <v>1</v>
      </c>
      <c r="JT91" s="1" t="s">
        <v>52</v>
      </c>
    </row>
    <row r="92" spans="1:280" ht="20.100000000000001" customHeight="1" x14ac:dyDescent="0.25">
      <c r="A92" s="29">
        <v>45</v>
      </c>
      <c r="B92" s="29" t="s">
        <v>96</v>
      </c>
      <c r="C92" s="50">
        <v>31.05</v>
      </c>
      <c r="D92" s="43">
        <v>-246.90901527429946</v>
      </c>
      <c r="E92" s="29" t="s">
        <v>42</v>
      </c>
      <c r="F92" s="51">
        <v>43496</v>
      </c>
      <c r="G92" s="49"/>
      <c r="H92" s="33"/>
      <c r="I92" s="33"/>
      <c r="J92" s="33"/>
      <c r="K92" s="33"/>
      <c r="L92" s="37">
        <v>31.05</v>
      </c>
      <c r="M92" s="30">
        <f t="shared" si="124"/>
        <v>0</v>
      </c>
      <c r="N92" s="31">
        <f t="shared" si="16"/>
        <v>0</v>
      </c>
      <c r="O92" s="32">
        <f t="shared" si="17"/>
        <v>0</v>
      </c>
      <c r="P92" s="33">
        <f t="shared" si="18"/>
        <v>0</v>
      </c>
      <c r="Q92" s="33">
        <f t="shared" si="19"/>
        <v>0</v>
      </c>
      <c r="R92" s="33">
        <f t="shared" si="20"/>
        <v>0</v>
      </c>
      <c r="S92" s="33">
        <f t="shared" si="21"/>
        <v>0</v>
      </c>
      <c r="T92" s="56">
        <f t="shared" si="22"/>
        <v>0</v>
      </c>
      <c r="U92" s="59">
        <f t="shared" si="125"/>
        <v>-246.90901527429946</v>
      </c>
      <c r="V92" s="34">
        <v>1</v>
      </c>
      <c r="W92" s="29" t="s">
        <v>52</v>
      </c>
      <c r="X92" s="1">
        <v>45</v>
      </c>
      <c r="Y92" s="1" t="s">
        <v>96</v>
      </c>
      <c r="Z92" s="1" t="s">
        <v>42</v>
      </c>
      <c r="AA92" s="89">
        <v>43521</v>
      </c>
      <c r="AB92" s="90"/>
      <c r="AC92" s="1">
        <v>31.17</v>
      </c>
      <c r="AD92" s="1"/>
      <c r="AE92" s="1"/>
      <c r="AF92" s="1"/>
      <c r="AG92" s="1"/>
      <c r="AH92" s="98">
        <f t="shared" si="23"/>
        <v>31.17</v>
      </c>
      <c r="AI92" s="30">
        <f t="shared" si="24"/>
        <v>0.12000000000000099</v>
      </c>
      <c r="AJ92" s="31">
        <f t="shared" si="25"/>
        <v>3.9984568260504144E-2</v>
      </c>
      <c r="AK92" s="32">
        <f t="shared" si="26"/>
        <v>0.15998456826050514</v>
      </c>
      <c r="AL92" s="33">
        <f t="shared" si="27"/>
        <v>0.15998456826050514</v>
      </c>
      <c r="AM92" s="33">
        <f t="shared" si="28"/>
        <v>0</v>
      </c>
      <c r="AN92" s="33">
        <f t="shared" si="29"/>
        <v>0.28157284013848904</v>
      </c>
      <c r="AO92" s="33">
        <f t="shared" si="30"/>
        <v>0</v>
      </c>
      <c r="AP92" s="56">
        <f t="shared" si="31"/>
        <v>0.28157284013848904</v>
      </c>
      <c r="AQ92" s="118">
        <f t="shared" si="32"/>
        <v>0</v>
      </c>
      <c r="AR92" s="120">
        <f t="shared" si="33"/>
        <v>0</v>
      </c>
      <c r="AS92" s="125">
        <f t="shared" si="34"/>
        <v>0.28157284013848904</v>
      </c>
      <c r="AT92" s="122">
        <f t="shared" si="35"/>
        <v>-246.62744243416097</v>
      </c>
      <c r="AU92" s="34">
        <v>1</v>
      </c>
      <c r="AV92" s="29" t="s">
        <v>52</v>
      </c>
      <c r="AW92" s="1">
        <v>45</v>
      </c>
      <c r="AX92" s="1" t="s">
        <v>96</v>
      </c>
      <c r="AY92" s="1" t="s">
        <v>42</v>
      </c>
      <c r="AZ92" s="89">
        <v>43555</v>
      </c>
      <c r="BA92" s="90"/>
      <c r="BB92" s="1">
        <v>31.82</v>
      </c>
      <c r="BC92" s="1"/>
      <c r="BD92" s="1"/>
      <c r="BE92" s="1"/>
      <c r="BF92" s="1"/>
      <c r="BG92" s="98">
        <f t="shared" si="36"/>
        <v>31.82</v>
      </c>
      <c r="BH92" s="30">
        <f t="shared" si="37"/>
        <v>0.64999999999999858</v>
      </c>
      <c r="BI92" s="31">
        <f t="shared" si="38"/>
        <v>-0.29278229993477711</v>
      </c>
      <c r="BJ92" s="32">
        <f t="shared" si="39"/>
        <v>0.35721770006522147</v>
      </c>
      <c r="BK92" s="33">
        <f t="shared" si="40"/>
        <v>0.35721770006522147</v>
      </c>
      <c r="BL92" s="33">
        <f t="shared" si="41"/>
        <v>0</v>
      </c>
      <c r="BM92" s="33">
        <f t="shared" si="42"/>
        <v>0.62870315211478978</v>
      </c>
      <c r="BN92" s="33">
        <f t="shared" si="43"/>
        <v>0</v>
      </c>
      <c r="BO92" s="56">
        <f t="shared" si="44"/>
        <v>0.62870315211478978</v>
      </c>
      <c r="BP92" s="122">
        <f t="shared" si="45"/>
        <v>-245.99873928204619</v>
      </c>
      <c r="BQ92" s="34">
        <v>1</v>
      </c>
      <c r="BR92" s="29" t="s">
        <v>52</v>
      </c>
      <c r="BS92" s="1">
        <v>45</v>
      </c>
      <c r="BT92" s="1" t="s">
        <v>96</v>
      </c>
      <c r="BU92" s="1" t="s">
        <v>42</v>
      </c>
      <c r="BV92" s="89">
        <v>43585</v>
      </c>
      <c r="BW92" s="90"/>
      <c r="BX92" s="104">
        <v>33.17</v>
      </c>
      <c r="BY92" s="104"/>
      <c r="BZ92" s="104"/>
      <c r="CA92" s="104"/>
      <c r="CB92" s="104"/>
      <c r="CC92" s="137">
        <v>33.17</v>
      </c>
      <c r="CD92" s="138">
        <f t="shared" si="46"/>
        <v>1.3500000000000014</v>
      </c>
      <c r="CE92" s="141">
        <f t="shared" si="47"/>
        <v>0.16200048297081146</v>
      </c>
      <c r="CF92" s="142">
        <f t="shared" si="48"/>
        <v>1.5120004829708129</v>
      </c>
      <c r="CG92" s="104">
        <f t="shared" si="49"/>
        <v>1.5120004829708129</v>
      </c>
      <c r="CH92" s="104">
        <v>0</v>
      </c>
      <c r="CI92" s="104">
        <f t="shared" si="50"/>
        <v>2.6913608596880469</v>
      </c>
      <c r="CJ92" s="104">
        <v>0</v>
      </c>
      <c r="CK92" s="143">
        <f t="shared" si="51"/>
        <v>2.6913608596880469</v>
      </c>
      <c r="CL92" s="144">
        <f t="shared" si="52"/>
        <v>-243.30737842235814</v>
      </c>
      <c r="CM92" s="139">
        <v>1</v>
      </c>
      <c r="CN92" s="1" t="s">
        <v>52</v>
      </c>
      <c r="CO92" s="1">
        <v>45</v>
      </c>
      <c r="CP92" s="1" t="s">
        <v>96</v>
      </c>
      <c r="CQ92" s="1" t="s">
        <v>42</v>
      </c>
      <c r="CR92" s="89">
        <v>43616</v>
      </c>
      <c r="CS92" s="153"/>
      <c r="CT92" s="104">
        <v>44.33</v>
      </c>
      <c r="CU92" s="104"/>
      <c r="CV92" s="104"/>
      <c r="CW92" s="104"/>
      <c r="CX92" s="104"/>
      <c r="CY92" s="137">
        <v>44.33</v>
      </c>
      <c r="CZ92" s="104"/>
      <c r="DA92" s="138">
        <f t="shared" si="53"/>
        <v>11.159999999999997</v>
      </c>
      <c r="DB92" s="141">
        <f t="shared" si="54"/>
        <v>1.3392030905280763</v>
      </c>
      <c r="DC92" s="142">
        <f t="shared" si="55"/>
        <v>12.499203090528074</v>
      </c>
      <c r="DD92" s="104">
        <f t="shared" si="56"/>
        <v>12.499203090528074</v>
      </c>
      <c r="DE92" s="104">
        <v>0</v>
      </c>
      <c r="DF92" s="104">
        <f t="shared" si="57"/>
        <v>21.998597439329409</v>
      </c>
      <c r="DG92" s="104">
        <v>0</v>
      </c>
      <c r="DH92" s="104">
        <f t="shared" si="58"/>
        <v>-3.0240009659416284E-2</v>
      </c>
      <c r="DI92" s="143">
        <f t="shared" si="59"/>
        <v>21.968357429669993</v>
      </c>
      <c r="DJ92" s="144">
        <f t="shared" si="60"/>
        <v>-221.33902099268815</v>
      </c>
      <c r="DK92" s="139">
        <v>1</v>
      </c>
      <c r="DL92" s="1" t="s">
        <v>52</v>
      </c>
      <c r="DM92" s="157">
        <v>45</v>
      </c>
      <c r="DN92" s="158" t="s">
        <v>96</v>
      </c>
      <c r="DO92" s="158" t="s">
        <v>42</v>
      </c>
      <c r="DP92" s="171"/>
      <c r="DQ92" s="159">
        <v>43646</v>
      </c>
      <c r="DR92" s="160">
        <v>59.09</v>
      </c>
      <c r="DS92" s="161"/>
      <c r="DT92" s="161"/>
      <c r="DU92" s="161"/>
      <c r="DV92" s="162"/>
      <c r="DW92" s="163">
        <f t="shared" si="10"/>
        <v>59.09</v>
      </c>
      <c r="DX92" s="138">
        <f t="shared" si="61"/>
        <v>14.760000000000005</v>
      </c>
      <c r="DY92" s="141">
        <f t="shared" si="62"/>
        <v>1.7712038615661823</v>
      </c>
      <c r="DZ92" s="142">
        <f t="shared" si="63"/>
        <v>16.531203861566187</v>
      </c>
      <c r="EA92" s="104">
        <f t="shared" si="64"/>
        <v>16.531203861566187</v>
      </c>
      <c r="EB92" s="104">
        <v>0</v>
      </c>
      <c r="EC92" s="104">
        <f t="shared" si="65"/>
        <v>29.094918796356488</v>
      </c>
      <c r="ED92" s="104">
        <v>0</v>
      </c>
      <c r="EE92" s="143">
        <f t="shared" si="66"/>
        <v>29.094918796356488</v>
      </c>
      <c r="EF92" s="144">
        <f t="shared" si="67"/>
        <v>-192.24410219633165</v>
      </c>
      <c r="EG92" s="139">
        <v>1</v>
      </c>
      <c r="EH92" s="1" t="s">
        <v>52</v>
      </c>
      <c r="EI92" s="1">
        <v>45</v>
      </c>
      <c r="EJ92" s="1" t="s">
        <v>96</v>
      </c>
      <c r="EK92" s="1" t="s">
        <v>42</v>
      </c>
      <c r="EL92" s="89">
        <v>43677</v>
      </c>
      <c r="EM92" s="90"/>
      <c r="EN92" s="104">
        <v>64.010000000000005</v>
      </c>
      <c r="EO92" s="104"/>
      <c r="EP92" s="104"/>
      <c r="EQ92" s="104"/>
      <c r="ER92" s="104"/>
      <c r="ES92" s="137">
        <v>64.010000000000005</v>
      </c>
      <c r="ET92" s="138">
        <f t="shared" si="68"/>
        <v>4.9200000000000017</v>
      </c>
      <c r="EU92" s="141">
        <f t="shared" si="69"/>
        <v>0.59040089403036311</v>
      </c>
      <c r="EV92" s="96">
        <f t="shared" si="70"/>
        <v>5.510400894030365</v>
      </c>
      <c r="EW92" s="104">
        <f t="shared" si="71"/>
        <v>5.510400894030365</v>
      </c>
      <c r="EX92" s="104">
        <v>0</v>
      </c>
      <c r="EY92" s="104">
        <f t="shared" si="72"/>
        <v>9.9738256181949616</v>
      </c>
      <c r="EZ92" s="104">
        <v>0</v>
      </c>
      <c r="FA92" s="143">
        <f t="shared" si="73"/>
        <v>9.9738256181949616</v>
      </c>
      <c r="FB92" s="144">
        <f t="shared" si="74"/>
        <v>-182.2702765781367</v>
      </c>
      <c r="FC92" s="139">
        <v>1</v>
      </c>
      <c r="FD92" s="1" t="s">
        <v>52</v>
      </c>
      <c r="FE92" s="157">
        <v>45</v>
      </c>
      <c r="FF92" s="158" t="s">
        <v>96</v>
      </c>
      <c r="FG92" s="158" t="s">
        <v>42</v>
      </c>
      <c r="FH92" s="159">
        <v>43708</v>
      </c>
      <c r="FI92" s="188"/>
      <c r="FJ92" s="160">
        <v>70.38</v>
      </c>
      <c r="FK92" s="186"/>
      <c r="FL92" s="186"/>
      <c r="FM92" s="186"/>
      <c r="FN92" s="186"/>
      <c r="FO92" s="187">
        <f t="shared" si="11"/>
        <v>70.38</v>
      </c>
      <c r="FP92" s="138">
        <f t="shared" si="75"/>
        <v>6.3699999999999903</v>
      </c>
      <c r="FQ92" s="141">
        <f t="shared" si="76"/>
        <v>0.76440130217252789</v>
      </c>
      <c r="FR92" s="96">
        <f t="shared" si="77"/>
        <v>7.1344013021725186</v>
      </c>
      <c r="FS92" s="104">
        <f t="shared" si="78"/>
        <v>7.1344013021725186</v>
      </c>
      <c r="FT92" s="104">
        <v>0</v>
      </c>
      <c r="FU92" s="104">
        <f t="shared" si="79"/>
        <v>12.913266356932258</v>
      </c>
      <c r="FV92" s="104">
        <v>0</v>
      </c>
      <c r="FW92" s="143">
        <f t="shared" si="80"/>
        <v>12.913266356932258</v>
      </c>
      <c r="FX92" s="144">
        <f t="shared" si="81"/>
        <v>-169.35701022120443</v>
      </c>
      <c r="FY92" s="139">
        <v>1</v>
      </c>
      <c r="FZ92" s="1" t="s">
        <v>52</v>
      </c>
      <c r="GA92" s="1">
        <v>45</v>
      </c>
      <c r="GB92" s="1" t="s">
        <v>96</v>
      </c>
      <c r="GC92" s="1" t="s">
        <v>42</v>
      </c>
      <c r="GD92" s="89">
        <v>43735</v>
      </c>
      <c r="GE92" s="90">
        <v>100</v>
      </c>
      <c r="GF92" s="104">
        <v>73.100000000000009</v>
      </c>
      <c r="GG92" s="104"/>
      <c r="GH92" s="104"/>
      <c r="GI92" s="104"/>
      <c r="GJ92" s="104"/>
      <c r="GK92" s="137">
        <v>73.100000000000009</v>
      </c>
      <c r="GL92" s="138">
        <f t="shared" si="82"/>
        <v>2.7200000000000131</v>
      </c>
      <c r="GM92" s="141">
        <f t="shared" si="83"/>
        <v>0.32639960591418382</v>
      </c>
      <c r="GN92" s="142">
        <f t="shared" si="84"/>
        <v>3.0463996059141971</v>
      </c>
      <c r="GO92" s="104">
        <f t="shared" si="85"/>
        <v>3.0463996059141971</v>
      </c>
      <c r="GP92" s="104">
        <f t="shared" si="86"/>
        <v>0</v>
      </c>
      <c r="GQ92" s="218">
        <f t="shared" si="87"/>
        <v>5.513983286704697</v>
      </c>
      <c r="GR92" s="218">
        <f t="shared" si="88"/>
        <v>0</v>
      </c>
      <c r="GS92" s="143">
        <f t="shared" si="89"/>
        <v>5.513983286704697</v>
      </c>
      <c r="GT92" s="103">
        <f t="shared" si="90"/>
        <v>0.22564232597561687</v>
      </c>
      <c r="GU92" s="203">
        <f t="shared" si="91"/>
        <v>5.7396256126803138</v>
      </c>
      <c r="GV92" s="144">
        <f t="shared" si="92"/>
        <v>-263.61738460852411</v>
      </c>
      <c r="GW92" s="140">
        <v>1</v>
      </c>
      <c r="GX92" s="1" t="s">
        <v>52</v>
      </c>
      <c r="GY92" s="157">
        <v>45</v>
      </c>
      <c r="GZ92" s="158" t="s">
        <v>96</v>
      </c>
      <c r="HA92" s="158" t="s">
        <v>42</v>
      </c>
      <c r="HB92" s="159">
        <v>43771</v>
      </c>
      <c r="HC92" s="188"/>
      <c r="HD92" s="160">
        <v>82.86</v>
      </c>
      <c r="HE92" s="186"/>
      <c r="HF92" s="186"/>
      <c r="HG92" s="186"/>
      <c r="HH92" s="227"/>
      <c r="HI92" s="229">
        <f t="shared" si="12"/>
        <v>82.86</v>
      </c>
      <c r="HJ92" s="138">
        <f t="shared" si="93"/>
        <v>9.7599999999999909</v>
      </c>
      <c r="HK92" s="141">
        <f t="shared" si="94"/>
        <v>1.1711992532045956</v>
      </c>
      <c r="HL92" s="96">
        <f t="shared" si="95"/>
        <v>10.931199253204586</v>
      </c>
      <c r="HM92" s="104">
        <f t="shared" si="96"/>
        <v>10.931199253204586</v>
      </c>
      <c r="HN92" s="104">
        <f t="shared" si="97"/>
        <v>0</v>
      </c>
      <c r="HO92" s="218">
        <f t="shared" si="98"/>
        <v>19.785470648300301</v>
      </c>
      <c r="HP92" s="218">
        <f t="shared" si="99"/>
        <v>0</v>
      </c>
      <c r="HQ92" s="143">
        <f t="shared" si="100"/>
        <v>19.785470648300301</v>
      </c>
      <c r="HR92" s="104">
        <f t="shared" si="101"/>
        <v>1.0849914510820655</v>
      </c>
      <c r="HS92" s="203">
        <f t="shared" si="102"/>
        <v>20.870462099382365</v>
      </c>
      <c r="HT92" s="234">
        <f t="shared" si="103"/>
        <v>-242.74692250914174</v>
      </c>
      <c r="HU92" s="139">
        <v>1</v>
      </c>
      <c r="HV92" s="1" t="s">
        <v>52</v>
      </c>
      <c r="HW92" s="1">
        <v>45</v>
      </c>
      <c r="HX92" s="1" t="s">
        <v>96</v>
      </c>
      <c r="HY92" s="1" t="s">
        <v>42</v>
      </c>
      <c r="HZ92" s="89">
        <v>43799</v>
      </c>
      <c r="IA92" s="90"/>
      <c r="IB92" s="104">
        <v>82.86</v>
      </c>
      <c r="IC92" s="186"/>
      <c r="ID92" s="186"/>
      <c r="IE92" s="186"/>
      <c r="IF92" s="186"/>
      <c r="IG92" s="229">
        <f t="shared" si="13"/>
        <v>82.86</v>
      </c>
      <c r="IH92" s="138">
        <f t="shared" si="104"/>
        <v>0</v>
      </c>
      <c r="II92" s="141">
        <f t="shared" si="105"/>
        <v>0</v>
      </c>
      <c r="IJ92" s="142">
        <f t="shared" si="106"/>
        <v>0</v>
      </c>
      <c r="IK92" s="104">
        <f t="shared" si="107"/>
        <v>0</v>
      </c>
      <c r="IL92" s="104">
        <f t="shared" si="108"/>
        <v>0</v>
      </c>
      <c r="IM92" s="218">
        <f t="shared" si="109"/>
        <v>0</v>
      </c>
      <c r="IN92" s="218">
        <f t="shared" si="110"/>
        <v>0</v>
      </c>
      <c r="IO92" s="143">
        <f t="shared" si="111"/>
        <v>0</v>
      </c>
      <c r="IP92" s="104">
        <f t="shared" si="112"/>
        <v>0</v>
      </c>
      <c r="IQ92" s="203">
        <f t="shared" si="113"/>
        <v>0</v>
      </c>
      <c r="IR92" s="144">
        <f t="shared" si="114"/>
        <v>-242.74692250914174</v>
      </c>
      <c r="IS92" s="139">
        <v>1</v>
      </c>
      <c r="IT92" s="1" t="s">
        <v>52</v>
      </c>
      <c r="IU92" s="1">
        <v>45</v>
      </c>
      <c r="IV92" s="1" t="s">
        <v>96</v>
      </c>
      <c r="IW92" s="1" t="s">
        <v>42</v>
      </c>
      <c r="IX92" s="89">
        <v>43830</v>
      </c>
      <c r="IY92" s="153"/>
      <c r="IZ92" s="104">
        <v>82.86</v>
      </c>
      <c r="JA92" s="104"/>
      <c r="JB92" s="104"/>
      <c r="JC92" s="104"/>
      <c r="JD92" s="104"/>
      <c r="JE92" s="137">
        <v>82.86</v>
      </c>
      <c r="JF92" s="138">
        <f t="shared" si="115"/>
        <v>0</v>
      </c>
      <c r="JG92" s="141">
        <f t="shared" si="116"/>
        <v>0</v>
      </c>
      <c r="JH92" s="96">
        <f t="shared" si="117"/>
        <v>0</v>
      </c>
      <c r="JI92" s="104">
        <f t="shared" si="118"/>
        <v>0</v>
      </c>
      <c r="JJ92" s="104">
        <f t="shared" si="119"/>
        <v>0</v>
      </c>
      <c r="JK92" s="218">
        <f t="shared" si="120"/>
        <v>0</v>
      </c>
      <c r="JL92" s="251">
        <f t="shared" si="121"/>
        <v>0</v>
      </c>
      <c r="JM92" s="259">
        <f t="shared" si="122"/>
        <v>0</v>
      </c>
      <c r="JN92" s="218"/>
      <c r="JO92" s="260"/>
      <c r="JP92" s="255">
        <f t="shared" si="126"/>
        <v>0</v>
      </c>
      <c r="JQ92" s="203">
        <f t="shared" si="127"/>
        <v>0</v>
      </c>
      <c r="JR92" s="144">
        <f t="shared" si="128"/>
        <v>-242.74692250914174</v>
      </c>
      <c r="JS92" s="139">
        <v>1</v>
      </c>
      <c r="JT92" s="1" t="s">
        <v>52</v>
      </c>
    </row>
    <row r="93" spans="1:280" ht="19.5" customHeight="1" x14ac:dyDescent="0.25">
      <c r="A93" s="29">
        <v>46</v>
      </c>
      <c r="B93" s="29" t="s">
        <v>97</v>
      </c>
      <c r="C93" s="50">
        <v>30805.670000000002</v>
      </c>
      <c r="D93" s="43">
        <v>6961.7116607622174</v>
      </c>
      <c r="E93" s="29" t="s">
        <v>252</v>
      </c>
      <c r="F93" s="51">
        <v>43496</v>
      </c>
      <c r="G93" s="49">
        <v>7000</v>
      </c>
      <c r="H93" s="33"/>
      <c r="I93" s="33"/>
      <c r="J93" s="33">
        <v>23314.47</v>
      </c>
      <c r="K93" s="33"/>
      <c r="L93" s="37">
        <v>33566.480000000003</v>
      </c>
      <c r="M93" s="30">
        <f t="shared" si="124"/>
        <v>2760.8100000000013</v>
      </c>
      <c r="N93" s="31">
        <f t="shared" si="16"/>
        <v>299.13581838348671</v>
      </c>
      <c r="O93" s="32">
        <f t="shared" si="17"/>
        <v>3059.9458183834881</v>
      </c>
      <c r="P93" s="33">
        <f t="shared" si="18"/>
        <v>110</v>
      </c>
      <c r="Q93" s="33">
        <f t="shared" si="19"/>
        <v>2949.9458183834881</v>
      </c>
      <c r="R93" s="33">
        <f t="shared" si="20"/>
        <v>191.4</v>
      </c>
      <c r="S93" s="33">
        <f t="shared" si="21"/>
        <v>6418.5830411416982</v>
      </c>
      <c r="T93" s="56">
        <f t="shared" si="22"/>
        <v>6609.9830411416979</v>
      </c>
      <c r="U93" s="59">
        <f t="shared" si="125"/>
        <v>6571.6947019039153</v>
      </c>
      <c r="V93" s="34">
        <v>2</v>
      </c>
      <c r="W93" s="29" t="s">
        <v>52</v>
      </c>
      <c r="X93" s="1">
        <v>46</v>
      </c>
      <c r="Y93" s="1" t="s">
        <v>97</v>
      </c>
      <c r="Z93" s="1" t="s">
        <v>252</v>
      </c>
      <c r="AA93" s="89">
        <v>43521</v>
      </c>
      <c r="AB93" s="90">
        <v>7000</v>
      </c>
      <c r="AC93" s="1">
        <v>12620.23</v>
      </c>
      <c r="AD93" s="1"/>
      <c r="AE93" s="1"/>
      <c r="AF93" s="1">
        <v>23314.47</v>
      </c>
      <c r="AG93" s="1"/>
      <c r="AH93" s="98">
        <f t="shared" si="23"/>
        <v>35934.699999999997</v>
      </c>
      <c r="AI93" s="30">
        <f t="shared" si="24"/>
        <v>2368.2199999999939</v>
      </c>
      <c r="AJ93" s="31">
        <f t="shared" si="25"/>
        <v>789.10211871575075</v>
      </c>
      <c r="AK93" s="32">
        <f t="shared" si="26"/>
        <v>3157.3221187157446</v>
      </c>
      <c r="AL93" s="33">
        <f t="shared" si="27"/>
        <v>110</v>
      </c>
      <c r="AM93" s="33">
        <f t="shared" si="28"/>
        <v>3047.3221187157446</v>
      </c>
      <c r="AN93" s="33">
        <f t="shared" si="29"/>
        <v>193.6</v>
      </c>
      <c r="AO93" s="33">
        <f t="shared" si="30"/>
        <v>6730.3031476187471</v>
      </c>
      <c r="AP93" s="56">
        <f t="shared" si="31"/>
        <v>6923.9031476187474</v>
      </c>
      <c r="AQ93" s="118">
        <f t="shared" si="32"/>
        <v>2.1999999999999886</v>
      </c>
      <c r="AR93" s="120">
        <f t="shared" si="33"/>
        <v>96.445828517797054</v>
      </c>
      <c r="AS93" s="125">
        <f t="shared" si="34"/>
        <v>7022.5489761365443</v>
      </c>
      <c r="AT93" s="122">
        <f t="shared" si="35"/>
        <v>6594.2436780404596</v>
      </c>
      <c r="AU93" s="34">
        <v>2</v>
      </c>
      <c r="AV93" s="29" t="s">
        <v>52</v>
      </c>
      <c r="AW93" s="1">
        <v>46</v>
      </c>
      <c r="AX93" s="1" t="s">
        <v>97</v>
      </c>
      <c r="AY93" s="1" t="s">
        <v>252</v>
      </c>
      <c r="AZ93" s="89">
        <v>43555</v>
      </c>
      <c r="BA93" s="90">
        <v>6700</v>
      </c>
      <c r="BB93" s="1">
        <v>14296.03</v>
      </c>
      <c r="BC93" s="1"/>
      <c r="BD93" s="1"/>
      <c r="BE93" s="1">
        <v>23314.47</v>
      </c>
      <c r="BF93" s="1"/>
      <c r="BG93" s="98">
        <f t="shared" si="36"/>
        <v>37610.5</v>
      </c>
      <c r="BH93" s="30">
        <f t="shared" si="37"/>
        <v>1675.8000000000029</v>
      </c>
      <c r="BI93" s="31">
        <f t="shared" si="38"/>
        <v>-754.83781266261758</v>
      </c>
      <c r="BJ93" s="32">
        <f t="shared" si="39"/>
        <v>920.96218733738533</v>
      </c>
      <c r="BK93" s="33">
        <f t="shared" si="40"/>
        <v>920.96218733738533</v>
      </c>
      <c r="BL93" s="33">
        <f t="shared" si="41"/>
        <v>0</v>
      </c>
      <c r="BM93" s="33">
        <f t="shared" si="42"/>
        <v>1620.8934497137982</v>
      </c>
      <c r="BN93" s="33">
        <f t="shared" si="43"/>
        <v>0</v>
      </c>
      <c r="BO93" s="56">
        <f t="shared" si="44"/>
        <v>1620.8934497137982</v>
      </c>
      <c r="BP93" s="122">
        <f t="shared" si="45"/>
        <v>1515.1371277542578</v>
      </c>
      <c r="BQ93" s="34">
        <v>2</v>
      </c>
      <c r="BR93" s="29" t="s">
        <v>52</v>
      </c>
      <c r="BS93" s="1">
        <v>46</v>
      </c>
      <c r="BT93" s="1" t="s">
        <v>97</v>
      </c>
      <c r="BU93" s="1" t="s">
        <v>252</v>
      </c>
      <c r="BV93" s="89">
        <v>43585</v>
      </c>
      <c r="BW93" s="90">
        <v>1900</v>
      </c>
      <c r="BX93" s="104">
        <v>15468.45</v>
      </c>
      <c r="BY93" s="104"/>
      <c r="BZ93" s="104"/>
      <c r="CA93" s="104">
        <v>23314.47</v>
      </c>
      <c r="CB93" s="104"/>
      <c r="CC93" s="137">
        <v>38782.92</v>
      </c>
      <c r="CD93" s="138">
        <f t="shared" si="46"/>
        <v>1172.4199999999983</v>
      </c>
      <c r="CE93" s="141">
        <f t="shared" si="47"/>
        <v>140.69081944047281</v>
      </c>
      <c r="CF93" s="142">
        <f t="shared" si="48"/>
        <v>1313.110819440471</v>
      </c>
      <c r="CG93" s="104">
        <f t="shared" si="49"/>
        <v>1313.110819440471</v>
      </c>
      <c r="CH93" s="104">
        <v>0</v>
      </c>
      <c r="CI93" s="104">
        <f t="shared" si="50"/>
        <v>2337.3372586040382</v>
      </c>
      <c r="CJ93" s="104">
        <v>0</v>
      </c>
      <c r="CK93" s="143">
        <f t="shared" si="51"/>
        <v>2337.3372586040382</v>
      </c>
      <c r="CL93" s="144">
        <f t="shared" si="52"/>
        <v>1952.474386358296</v>
      </c>
      <c r="CM93" s="139">
        <v>2</v>
      </c>
      <c r="CN93" s="1" t="s">
        <v>52</v>
      </c>
      <c r="CO93" s="1">
        <v>46</v>
      </c>
      <c r="CP93" s="1" t="s">
        <v>97</v>
      </c>
      <c r="CQ93" s="1" t="s">
        <v>252</v>
      </c>
      <c r="CR93" s="89">
        <v>43616</v>
      </c>
      <c r="CS93" s="153">
        <v>2000</v>
      </c>
      <c r="CT93" s="104">
        <v>16579.62</v>
      </c>
      <c r="CU93" s="104"/>
      <c r="CV93" s="104"/>
      <c r="CW93" s="104">
        <v>23314.47</v>
      </c>
      <c r="CX93" s="104"/>
      <c r="CY93" s="137">
        <v>39894.089999999997</v>
      </c>
      <c r="CZ93" s="104"/>
      <c r="DA93" s="138">
        <f t="shared" si="53"/>
        <v>1111.1699999999983</v>
      </c>
      <c r="DB93" s="141">
        <f t="shared" si="54"/>
        <v>133.3407077152402</v>
      </c>
      <c r="DC93" s="142">
        <f t="shared" si="55"/>
        <v>1244.5107077152384</v>
      </c>
      <c r="DD93" s="104">
        <f t="shared" si="56"/>
        <v>1244.5107077152384</v>
      </c>
      <c r="DE93" s="104">
        <v>0</v>
      </c>
      <c r="DF93" s="104">
        <f t="shared" si="57"/>
        <v>2190.3388455788195</v>
      </c>
      <c r="DG93" s="104">
        <v>0</v>
      </c>
      <c r="DH93" s="104">
        <f t="shared" si="58"/>
        <v>-26.262216388809442</v>
      </c>
      <c r="DI93" s="143">
        <f t="shared" si="59"/>
        <v>2164.07662919001</v>
      </c>
      <c r="DJ93" s="144">
        <f t="shared" si="60"/>
        <v>2116.5510155483062</v>
      </c>
      <c r="DK93" s="139">
        <v>2</v>
      </c>
      <c r="DL93" s="1" t="s">
        <v>52</v>
      </c>
      <c r="DM93" s="157">
        <v>46</v>
      </c>
      <c r="DN93" s="158" t="s">
        <v>97</v>
      </c>
      <c r="DO93" s="158" t="s">
        <v>252</v>
      </c>
      <c r="DP93" s="171"/>
      <c r="DQ93" s="159">
        <v>43646</v>
      </c>
      <c r="DR93" s="160">
        <v>17325.78</v>
      </c>
      <c r="DS93" s="161"/>
      <c r="DT93" s="161"/>
      <c r="DU93" s="161">
        <f>23314.47</f>
        <v>23314.47</v>
      </c>
      <c r="DV93" s="162"/>
      <c r="DW93" s="163">
        <f t="shared" si="10"/>
        <v>40640.25</v>
      </c>
      <c r="DX93" s="138">
        <f t="shared" si="61"/>
        <v>746.16000000000349</v>
      </c>
      <c r="DY93" s="141">
        <f t="shared" si="62"/>
        <v>89.539395213159096</v>
      </c>
      <c r="DZ93" s="142">
        <f t="shared" si="63"/>
        <v>835.69939521316257</v>
      </c>
      <c r="EA93" s="104">
        <f t="shared" si="64"/>
        <v>835.69939521316257</v>
      </c>
      <c r="EB93" s="104">
        <v>0</v>
      </c>
      <c r="EC93" s="104">
        <f t="shared" si="65"/>
        <v>1470.8309355751662</v>
      </c>
      <c r="ED93" s="104">
        <v>0</v>
      </c>
      <c r="EE93" s="143">
        <f t="shared" si="66"/>
        <v>1470.8309355751662</v>
      </c>
      <c r="EF93" s="144">
        <f t="shared" si="67"/>
        <v>3587.3819511234724</v>
      </c>
      <c r="EG93" s="139">
        <v>2</v>
      </c>
      <c r="EH93" s="1" t="s">
        <v>52</v>
      </c>
      <c r="EI93" s="1">
        <v>46</v>
      </c>
      <c r="EJ93" s="1" t="s">
        <v>97</v>
      </c>
      <c r="EK93" s="1" t="s">
        <v>252</v>
      </c>
      <c r="EL93" s="89">
        <v>43677</v>
      </c>
      <c r="EM93" s="90">
        <v>4000</v>
      </c>
      <c r="EN93" s="104">
        <v>18110.759999999998</v>
      </c>
      <c r="EO93" s="104"/>
      <c r="EP93" s="104"/>
      <c r="EQ93" s="104">
        <v>23314.47</v>
      </c>
      <c r="ER93" s="104"/>
      <c r="ES93" s="137">
        <v>41425.229999999996</v>
      </c>
      <c r="ET93" s="138">
        <f t="shared" si="68"/>
        <v>784.97999999999593</v>
      </c>
      <c r="EU93" s="141">
        <f t="shared" si="69"/>
        <v>94.19774264145363</v>
      </c>
      <c r="EV93" s="96">
        <f t="shared" si="70"/>
        <v>879.17774264144953</v>
      </c>
      <c r="EW93" s="104">
        <f t="shared" si="71"/>
        <v>879.17774264144953</v>
      </c>
      <c r="EX93" s="104">
        <v>0</v>
      </c>
      <c r="EY93" s="104">
        <f t="shared" si="72"/>
        <v>1591.3117141810237</v>
      </c>
      <c r="EZ93" s="104">
        <v>0</v>
      </c>
      <c r="FA93" s="143">
        <f t="shared" si="73"/>
        <v>1591.3117141810237</v>
      </c>
      <c r="FB93" s="144">
        <f t="shared" si="74"/>
        <v>1178.6936653044961</v>
      </c>
      <c r="FC93" s="139">
        <v>2</v>
      </c>
      <c r="FD93" s="1" t="s">
        <v>52</v>
      </c>
      <c r="FE93" s="157">
        <v>46</v>
      </c>
      <c r="FF93" s="158" t="s">
        <v>97</v>
      </c>
      <c r="FG93" s="158" t="s">
        <v>252</v>
      </c>
      <c r="FH93" s="159">
        <v>43708</v>
      </c>
      <c r="FI93" s="188">
        <v>2000</v>
      </c>
      <c r="FJ93" s="160">
        <v>18831.02</v>
      </c>
      <c r="FK93" s="186"/>
      <c r="FL93" s="186"/>
      <c r="FM93" s="186">
        <f>23314.47</f>
        <v>23314.47</v>
      </c>
      <c r="FN93" s="186"/>
      <c r="FO93" s="187">
        <f t="shared" si="11"/>
        <v>42145.490000000005</v>
      </c>
      <c r="FP93" s="138">
        <f t="shared" si="75"/>
        <v>720.26000000000931</v>
      </c>
      <c r="FQ93" s="141">
        <f t="shared" si="76"/>
        <v>86.431347237487117</v>
      </c>
      <c r="FR93" s="96">
        <f t="shared" si="77"/>
        <v>806.69134723749642</v>
      </c>
      <c r="FS93" s="104">
        <f t="shared" si="78"/>
        <v>806.69134723749642</v>
      </c>
      <c r="FT93" s="104">
        <v>0</v>
      </c>
      <c r="FU93" s="104">
        <f t="shared" si="79"/>
        <v>1460.1113384998685</v>
      </c>
      <c r="FV93" s="104">
        <v>0</v>
      </c>
      <c r="FW93" s="143">
        <f t="shared" si="80"/>
        <v>1460.1113384998685</v>
      </c>
      <c r="FX93" s="144">
        <f t="shared" si="81"/>
        <v>638.80500380436456</v>
      </c>
      <c r="FY93" s="139">
        <v>2</v>
      </c>
      <c r="FZ93" s="1" t="s">
        <v>52</v>
      </c>
      <c r="GA93" s="1">
        <v>46</v>
      </c>
      <c r="GB93" s="1" t="s">
        <v>97</v>
      </c>
      <c r="GC93" s="1" t="s">
        <v>252</v>
      </c>
      <c r="GD93" s="89">
        <v>43738</v>
      </c>
      <c r="GE93" s="90"/>
      <c r="GF93" s="104">
        <v>19782.740000000002</v>
      </c>
      <c r="GG93" s="104"/>
      <c r="GH93" s="104"/>
      <c r="GI93" s="104">
        <v>23314.47</v>
      </c>
      <c r="GJ93" s="104"/>
      <c r="GK93" s="137">
        <v>43097.210000000006</v>
      </c>
      <c r="GL93" s="138">
        <f t="shared" si="82"/>
        <v>951.72000000000116</v>
      </c>
      <c r="GM93" s="141">
        <f t="shared" si="83"/>
        <v>114.2062621105316</v>
      </c>
      <c r="GN93" s="142">
        <f t="shared" si="84"/>
        <v>1065.9262621105327</v>
      </c>
      <c r="GO93" s="104">
        <f t="shared" si="85"/>
        <v>110</v>
      </c>
      <c r="GP93" s="104">
        <f t="shared" si="86"/>
        <v>955.92626211053266</v>
      </c>
      <c r="GQ93" s="218">
        <f t="shared" si="87"/>
        <v>199.1</v>
      </c>
      <c r="GR93" s="218">
        <f t="shared" si="88"/>
        <v>1730.2265344200641</v>
      </c>
      <c r="GS93" s="143">
        <f t="shared" si="89"/>
        <v>1929.326534420064</v>
      </c>
      <c r="GT93" s="103">
        <f t="shared" si="90"/>
        <v>78.951586204968109</v>
      </c>
      <c r="GU93" s="203">
        <f t="shared" si="91"/>
        <v>2008.2781206250322</v>
      </c>
      <c r="GV93" s="144">
        <f t="shared" si="92"/>
        <v>2647.0831244293968</v>
      </c>
      <c r="GW93" s="140">
        <v>2</v>
      </c>
      <c r="GX93" s="1" t="s">
        <v>52</v>
      </c>
      <c r="GY93" s="157">
        <v>46</v>
      </c>
      <c r="GZ93" s="158" t="s">
        <v>97</v>
      </c>
      <c r="HA93" s="158" t="s">
        <v>252</v>
      </c>
      <c r="HB93" s="159">
        <v>43771</v>
      </c>
      <c r="HC93" s="188">
        <v>5000</v>
      </c>
      <c r="HD93" s="160">
        <v>21387.279999999999</v>
      </c>
      <c r="HE93" s="186"/>
      <c r="HF93" s="186"/>
      <c r="HG93" s="186">
        <f>23314.47</f>
        <v>23314.47</v>
      </c>
      <c r="HH93" s="227"/>
      <c r="HI93" s="229">
        <f t="shared" si="12"/>
        <v>44701.75</v>
      </c>
      <c r="HJ93" s="138">
        <f t="shared" si="93"/>
        <v>1604.5399999999936</v>
      </c>
      <c r="HK93" s="141">
        <f t="shared" si="94"/>
        <v>192.54467722714097</v>
      </c>
      <c r="HL93" s="96">
        <f t="shared" si="95"/>
        <v>1797.0846772271345</v>
      </c>
      <c r="HM93" s="104">
        <f t="shared" si="96"/>
        <v>110</v>
      </c>
      <c r="HN93" s="104">
        <f t="shared" si="97"/>
        <v>1687.0846772271345</v>
      </c>
      <c r="HO93" s="218">
        <f t="shared" si="98"/>
        <v>199.1</v>
      </c>
      <c r="HP93" s="218">
        <f t="shared" si="99"/>
        <v>3940.0388645035951</v>
      </c>
      <c r="HQ93" s="143">
        <f t="shared" si="100"/>
        <v>4139.138864503595</v>
      </c>
      <c r="HR93" s="104">
        <f t="shared" si="101"/>
        <v>226.98122084923608</v>
      </c>
      <c r="HS93" s="203">
        <f t="shared" si="102"/>
        <v>4366.1200853528308</v>
      </c>
      <c r="HT93" s="234">
        <f t="shared" si="103"/>
        <v>2013.2032097822275</v>
      </c>
      <c r="HU93" s="139">
        <v>2</v>
      </c>
      <c r="HV93" s="1" t="s">
        <v>52</v>
      </c>
      <c r="HW93" s="1">
        <v>46</v>
      </c>
      <c r="HX93" s="1" t="s">
        <v>97</v>
      </c>
      <c r="HY93" s="1" t="s">
        <v>252</v>
      </c>
      <c r="HZ93" s="89">
        <v>43799</v>
      </c>
      <c r="IA93" s="90">
        <v>3000</v>
      </c>
      <c r="IB93" s="104">
        <v>23472.47</v>
      </c>
      <c r="IC93" s="186"/>
      <c r="ID93" s="186"/>
      <c r="IE93" s="186">
        <f>23314.47</f>
        <v>23314.47</v>
      </c>
      <c r="IF93" s="186"/>
      <c r="IG93" s="229">
        <f t="shared" si="13"/>
        <v>46786.94</v>
      </c>
      <c r="IH93" s="138">
        <f t="shared" si="104"/>
        <v>2085.1900000000023</v>
      </c>
      <c r="II93" s="141">
        <f t="shared" si="105"/>
        <v>250.22306748134881</v>
      </c>
      <c r="IJ93" s="142">
        <f t="shared" si="106"/>
        <v>2335.4130674813509</v>
      </c>
      <c r="IK93" s="104">
        <f t="shared" si="107"/>
        <v>110</v>
      </c>
      <c r="IL93" s="104">
        <f t="shared" si="108"/>
        <v>2225.4130674813509</v>
      </c>
      <c r="IM93" s="218">
        <f t="shared" si="109"/>
        <v>199.1</v>
      </c>
      <c r="IN93" s="218">
        <f t="shared" si="110"/>
        <v>4818.7965322418695</v>
      </c>
      <c r="IO93" s="143">
        <f t="shared" si="111"/>
        <v>5017.8965322418699</v>
      </c>
      <c r="IP93" s="104">
        <f t="shared" si="112"/>
        <v>349.84264436086909</v>
      </c>
      <c r="IQ93" s="203">
        <f t="shared" si="113"/>
        <v>5367.7391766027386</v>
      </c>
      <c r="IR93" s="144">
        <f t="shared" si="114"/>
        <v>4380.9423863849661</v>
      </c>
      <c r="IS93" s="139">
        <v>2</v>
      </c>
      <c r="IT93" s="1" t="s">
        <v>52</v>
      </c>
      <c r="IU93" s="1">
        <v>46</v>
      </c>
      <c r="IV93" s="1" t="s">
        <v>97</v>
      </c>
      <c r="IW93" s="1" t="s">
        <v>252</v>
      </c>
      <c r="IX93" s="89">
        <v>43830</v>
      </c>
      <c r="IY93" s="153"/>
      <c r="IZ93" s="104">
        <v>26126.720000000001</v>
      </c>
      <c r="JA93" s="104"/>
      <c r="JB93" s="104"/>
      <c r="JC93" s="104">
        <v>23314.47</v>
      </c>
      <c r="JD93" s="104"/>
      <c r="JE93" s="137">
        <v>49441.19</v>
      </c>
      <c r="JF93" s="138">
        <f t="shared" si="115"/>
        <v>2654.25</v>
      </c>
      <c r="JG93" s="141">
        <f t="shared" si="116"/>
        <v>318.50977234869339</v>
      </c>
      <c r="JH93" s="96">
        <f t="shared" si="117"/>
        <v>2972.7597723486933</v>
      </c>
      <c r="JI93" s="104">
        <f t="shared" si="118"/>
        <v>110</v>
      </c>
      <c r="JJ93" s="104">
        <f t="shared" si="119"/>
        <v>2862.7597723486933</v>
      </c>
      <c r="JK93" s="218">
        <f t="shared" si="120"/>
        <v>199.1</v>
      </c>
      <c r="JL93" s="251">
        <f t="shared" si="121"/>
        <v>6706.6119910156694</v>
      </c>
      <c r="JM93" s="259">
        <f t="shared" si="122"/>
        <v>6905.7119910156698</v>
      </c>
      <c r="JN93" s="218"/>
      <c r="JO93" s="260"/>
      <c r="JP93" s="255">
        <f t="shared" si="126"/>
        <v>347.01000872592198</v>
      </c>
      <c r="JQ93" s="203">
        <f t="shared" si="127"/>
        <v>7252.7219997415914</v>
      </c>
      <c r="JR93" s="144">
        <f t="shared" si="128"/>
        <v>11633.664386126558</v>
      </c>
      <c r="JS93" s="139">
        <v>2</v>
      </c>
      <c r="JT93" s="1" t="s">
        <v>52</v>
      </c>
    </row>
    <row r="94" spans="1:280" ht="20.100000000000001" customHeight="1" x14ac:dyDescent="0.25">
      <c r="A94" s="29">
        <v>47</v>
      </c>
      <c r="B94" s="29" t="s">
        <v>98</v>
      </c>
      <c r="C94" s="50">
        <v>1531.72</v>
      </c>
      <c r="D94" s="43">
        <v>-195.47141964038221</v>
      </c>
      <c r="E94" s="29" t="s">
        <v>43</v>
      </c>
      <c r="F94" s="51">
        <v>43496</v>
      </c>
      <c r="G94" s="49"/>
      <c r="H94" s="33"/>
      <c r="I94" s="33"/>
      <c r="J94" s="33"/>
      <c r="K94" s="33"/>
      <c r="L94" s="37">
        <v>1531.72</v>
      </c>
      <c r="M94" s="30">
        <f t="shared" si="124"/>
        <v>0</v>
      </c>
      <c r="N94" s="31">
        <f t="shared" si="16"/>
        <v>0</v>
      </c>
      <c r="O94" s="32">
        <f t="shared" si="17"/>
        <v>0</v>
      </c>
      <c r="P94" s="33">
        <f t="shared" si="18"/>
        <v>0</v>
      </c>
      <c r="Q94" s="33">
        <f t="shared" si="19"/>
        <v>0</v>
      </c>
      <c r="R94" s="33">
        <f t="shared" si="20"/>
        <v>0</v>
      </c>
      <c r="S94" s="33">
        <f t="shared" si="21"/>
        <v>0</v>
      </c>
      <c r="T94" s="56">
        <f t="shared" si="22"/>
        <v>0</v>
      </c>
      <c r="U94" s="59">
        <f t="shared" si="125"/>
        <v>-195.47141964038221</v>
      </c>
      <c r="V94" s="34">
        <v>1</v>
      </c>
      <c r="W94" s="29" t="s">
        <v>52</v>
      </c>
      <c r="X94" s="1">
        <v>47</v>
      </c>
      <c r="Y94" s="1" t="s">
        <v>98</v>
      </c>
      <c r="Z94" s="1" t="s">
        <v>43</v>
      </c>
      <c r="AA94" s="89">
        <v>43521</v>
      </c>
      <c r="AB94" s="90"/>
      <c r="AC94" s="1">
        <v>1531.72</v>
      </c>
      <c r="AD94" s="1"/>
      <c r="AE94" s="1"/>
      <c r="AF94" s="1"/>
      <c r="AG94" s="1"/>
      <c r="AH94" s="98">
        <f t="shared" si="23"/>
        <v>1531.72</v>
      </c>
      <c r="AI94" s="30">
        <f t="shared" si="24"/>
        <v>0</v>
      </c>
      <c r="AJ94" s="31">
        <f t="shared" si="25"/>
        <v>0</v>
      </c>
      <c r="AK94" s="32">
        <f t="shared" si="26"/>
        <v>0</v>
      </c>
      <c r="AL94" s="33">
        <f t="shared" si="27"/>
        <v>0</v>
      </c>
      <c r="AM94" s="33">
        <f t="shared" si="28"/>
        <v>0</v>
      </c>
      <c r="AN94" s="33">
        <f t="shared" si="29"/>
        <v>0</v>
      </c>
      <c r="AO94" s="33">
        <f t="shared" si="30"/>
        <v>0</v>
      </c>
      <c r="AP94" s="56">
        <f t="shared" si="31"/>
        <v>0</v>
      </c>
      <c r="AQ94" s="118">
        <f t="shared" si="32"/>
        <v>0</v>
      </c>
      <c r="AR94" s="120">
        <f t="shared" si="33"/>
        <v>0</v>
      </c>
      <c r="AS94" s="125">
        <f t="shared" si="34"/>
        <v>0</v>
      </c>
      <c r="AT94" s="122">
        <f t="shared" si="35"/>
        <v>-195.47141964038221</v>
      </c>
      <c r="AU94" s="34">
        <v>1</v>
      </c>
      <c r="AV94" s="29" t="s">
        <v>52</v>
      </c>
      <c r="AW94" s="1">
        <v>47</v>
      </c>
      <c r="AX94" s="1" t="s">
        <v>98</v>
      </c>
      <c r="AY94" s="1" t="s">
        <v>43</v>
      </c>
      <c r="AZ94" s="89">
        <v>43555</v>
      </c>
      <c r="BA94" s="90"/>
      <c r="BB94" s="1">
        <v>1532.04</v>
      </c>
      <c r="BC94" s="1"/>
      <c r="BD94" s="1"/>
      <c r="BE94" s="1"/>
      <c r="BF94" s="1"/>
      <c r="BG94" s="98">
        <f t="shared" si="36"/>
        <v>1532.04</v>
      </c>
      <c r="BH94" s="30">
        <f t="shared" si="37"/>
        <v>0.31999999999993634</v>
      </c>
      <c r="BI94" s="31">
        <f t="shared" si="38"/>
        <v>-0.14413897842940038</v>
      </c>
      <c r="BJ94" s="32">
        <f t="shared" si="39"/>
        <v>0.17586102157053596</v>
      </c>
      <c r="BK94" s="33">
        <f t="shared" si="40"/>
        <v>0.17586102157053596</v>
      </c>
      <c r="BL94" s="33">
        <f t="shared" si="41"/>
        <v>0</v>
      </c>
      <c r="BM94" s="33">
        <f t="shared" si="42"/>
        <v>0.30951539796414329</v>
      </c>
      <c r="BN94" s="33">
        <f t="shared" si="43"/>
        <v>0</v>
      </c>
      <c r="BO94" s="56">
        <f t="shared" si="44"/>
        <v>0.30951539796414329</v>
      </c>
      <c r="BP94" s="122">
        <f t="shared" si="45"/>
        <v>-195.16190424241807</v>
      </c>
      <c r="BQ94" s="34">
        <v>1</v>
      </c>
      <c r="BR94" s="29" t="s">
        <v>52</v>
      </c>
      <c r="BS94" s="1">
        <v>47</v>
      </c>
      <c r="BT94" s="1" t="s">
        <v>98</v>
      </c>
      <c r="BU94" s="1" t="s">
        <v>43</v>
      </c>
      <c r="BV94" s="89">
        <v>43585</v>
      </c>
      <c r="BW94" s="90"/>
      <c r="BX94" s="104">
        <v>1532.22</v>
      </c>
      <c r="BY94" s="104"/>
      <c r="BZ94" s="104"/>
      <c r="CA94" s="104"/>
      <c r="CB94" s="104"/>
      <c r="CC94" s="137">
        <v>1532.22</v>
      </c>
      <c r="CD94" s="138">
        <f t="shared" si="46"/>
        <v>0.18000000000006366</v>
      </c>
      <c r="CE94" s="141">
        <f t="shared" si="47"/>
        <v>2.1600064396115812E-2</v>
      </c>
      <c r="CF94" s="142">
        <f t="shared" si="48"/>
        <v>0.20160006439617947</v>
      </c>
      <c r="CG94" s="104">
        <f t="shared" si="49"/>
        <v>0.20160006439617947</v>
      </c>
      <c r="CH94" s="104">
        <v>0</v>
      </c>
      <c r="CI94" s="104">
        <f t="shared" si="50"/>
        <v>0.35884811462519944</v>
      </c>
      <c r="CJ94" s="104">
        <v>0</v>
      </c>
      <c r="CK94" s="143">
        <f t="shared" si="51"/>
        <v>0.35884811462519944</v>
      </c>
      <c r="CL94" s="144">
        <f t="shared" si="52"/>
        <v>-194.80305612779287</v>
      </c>
      <c r="CM94" s="139">
        <v>1</v>
      </c>
      <c r="CN94" s="1" t="s">
        <v>52</v>
      </c>
      <c r="CO94" s="1">
        <v>47</v>
      </c>
      <c r="CP94" s="1" t="s">
        <v>98</v>
      </c>
      <c r="CQ94" s="1" t="s">
        <v>43</v>
      </c>
      <c r="CR94" s="89">
        <v>43616</v>
      </c>
      <c r="CS94" s="153"/>
      <c r="CT94" s="104">
        <v>1581.17</v>
      </c>
      <c r="CU94" s="104"/>
      <c r="CV94" s="104"/>
      <c r="CW94" s="104"/>
      <c r="CX94" s="104"/>
      <c r="CY94" s="137">
        <v>1581.17</v>
      </c>
      <c r="CZ94" s="104"/>
      <c r="DA94" s="138">
        <f t="shared" si="53"/>
        <v>48.950000000000045</v>
      </c>
      <c r="DB94" s="141">
        <f t="shared" si="54"/>
        <v>5.8740135556764708</v>
      </c>
      <c r="DC94" s="142">
        <f t="shared" si="55"/>
        <v>54.824013555676515</v>
      </c>
      <c r="DD94" s="104">
        <f t="shared" si="56"/>
        <v>54.824013555676515</v>
      </c>
      <c r="DE94" s="104">
        <v>0</v>
      </c>
      <c r="DF94" s="104">
        <f t="shared" si="57"/>
        <v>96.490263857990669</v>
      </c>
      <c r="DG94" s="104">
        <v>0</v>
      </c>
      <c r="DH94" s="104">
        <f t="shared" si="58"/>
        <v>-4.0320012879235933E-3</v>
      </c>
      <c r="DI94" s="143">
        <f t="shared" si="59"/>
        <v>96.486231856702744</v>
      </c>
      <c r="DJ94" s="144">
        <f t="shared" si="60"/>
        <v>-98.316824271090127</v>
      </c>
      <c r="DK94" s="139">
        <v>1</v>
      </c>
      <c r="DL94" s="1" t="s">
        <v>52</v>
      </c>
      <c r="DM94" s="157">
        <v>47</v>
      </c>
      <c r="DN94" s="158" t="s">
        <v>98</v>
      </c>
      <c r="DO94" s="158" t="s">
        <v>43</v>
      </c>
      <c r="DP94" s="171">
        <v>500</v>
      </c>
      <c r="DQ94" s="159">
        <v>43646</v>
      </c>
      <c r="DR94" s="160">
        <v>1670.13</v>
      </c>
      <c r="DS94" s="161"/>
      <c r="DT94" s="161"/>
      <c r="DU94" s="161"/>
      <c r="DV94" s="162"/>
      <c r="DW94" s="163">
        <f t="shared" si="10"/>
        <v>1670.13</v>
      </c>
      <c r="DX94" s="138">
        <f t="shared" si="61"/>
        <v>88.960000000000036</v>
      </c>
      <c r="DY94" s="141">
        <f t="shared" si="62"/>
        <v>10.675223274046584</v>
      </c>
      <c r="DZ94" s="142">
        <f t="shared" si="63"/>
        <v>99.635223274046623</v>
      </c>
      <c r="EA94" s="104">
        <f t="shared" si="64"/>
        <v>99.635223274046623</v>
      </c>
      <c r="EB94" s="104">
        <v>0</v>
      </c>
      <c r="EC94" s="104">
        <f t="shared" si="65"/>
        <v>175.35799296232207</v>
      </c>
      <c r="ED94" s="104">
        <v>0</v>
      </c>
      <c r="EE94" s="143">
        <f t="shared" si="66"/>
        <v>175.35799296232207</v>
      </c>
      <c r="EF94" s="144">
        <f t="shared" si="67"/>
        <v>-422.95883130876803</v>
      </c>
      <c r="EG94" s="139">
        <v>1</v>
      </c>
      <c r="EH94" s="1" t="s">
        <v>52</v>
      </c>
      <c r="EI94" s="1">
        <v>47</v>
      </c>
      <c r="EJ94" s="1" t="s">
        <v>98</v>
      </c>
      <c r="EK94" s="1" t="s">
        <v>43</v>
      </c>
      <c r="EL94" s="89">
        <v>43677</v>
      </c>
      <c r="EM94" s="90">
        <v>20</v>
      </c>
      <c r="EN94" s="104">
        <v>1728.75</v>
      </c>
      <c r="EO94" s="104"/>
      <c r="EP94" s="104"/>
      <c r="EQ94" s="104"/>
      <c r="ER94" s="104"/>
      <c r="ES94" s="137">
        <v>1728.75</v>
      </c>
      <c r="ET94" s="138">
        <f t="shared" si="68"/>
        <v>58.619999999999891</v>
      </c>
      <c r="EU94" s="141">
        <f t="shared" si="69"/>
        <v>7.0344106520446763</v>
      </c>
      <c r="EV94" s="96">
        <f t="shared" si="70"/>
        <v>65.654410652044561</v>
      </c>
      <c r="EW94" s="104">
        <f t="shared" si="71"/>
        <v>65.654410652044561</v>
      </c>
      <c r="EX94" s="104">
        <v>0</v>
      </c>
      <c r="EY94" s="104">
        <f t="shared" si="72"/>
        <v>118.83448328020066</v>
      </c>
      <c r="EZ94" s="104">
        <v>0</v>
      </c>
      <c r="FA94" s="143">
        <f t="shared" si="73"/>
        <v>118.83448328020066</v>
      </c>
      <c r="FB94" s="144">
        <f t="shared" si="74"/>
        <v>-324.1243480285674</v>
      </c>
      <c r="FC94" s="139">
        <v>1</v>
      </c>
      <c r="FD94" s="1" t="s">
        <v>52</v>
      </c>
      <c r="FE94" s="157">
        <v>47</v>
      </c>
      <c r="FF94" s="158" t="s">
        <v>98</v>
      </c>
      <c r="FG94" s="158" t="s">
        <v>43</v>
      </c>
      <c r="FH94" s="159">
        <v>43708</v>
      </c>
      <c r="FI94" s="188"/>
      <c r="FJ94" s="160">
        <v>1791.3500000000001</v>
      </c>
      <c r="FK94" s="186"/>
      <c r="FL94" s="186"/>
      <c r="FM94" s="186"/>
      <c r="FN94" s="186"/>
      <c r="FO94" s="187">
        <f t="shared" si="11"/>
        <v>1791.3500000000001</v>
      </c>
      <c r="FP94" s="138">
        <f t="shared" si="75"/>
        <v>62.600000000000136</v>
      </c>
      <c r="FQ94" s="141">
        <f t="shared" si="76"/>
        <v>7.5120127968603487</v>
      </c>
      <c r="FR94" s="96">
        <f t="shared" si="77"/>
        <v>70.112012796860483</v>
      </c>
      <c r="FS94" s="104">
        <f t="shared" si="78"/>
        <v>70.112012796860483</v>
      </c>
      <c r="FT94" s="104">
        <v>0</v>
      </c>
      <c r="FU94" s="104">
        <f t="shared" si="79"/>
        <v>126.90274316231748</v>
      </c>
      <c r="FV94" s="104">
        <v>0</v>
      </c>
      <c r="FW94" s="143">
        <f t="shared" si="80"/>
        <v>126.90274316231748</v>
      </c>
      <c r="FX94" s="144">
        <f t="shared" si="81"/>
        <v>-197.22160486624992</v>
      </c>
      <c r="FY94" s="139">
        <v>1</v>
      </c>
      <c r="FZ94" s="1" t="s">
        <v>52</v>
      </c>
      <c r="GA94" s="1">
        <v>47</v>
      </c>
      <c r="GB94" s="1" t="s">
        <v>98</v>
      </c>
      <c r="GC94" s="1" t="s">
        <v>43</v>
      </c>
      <c r="GD94" s="89">
        <v>43735</v>
      </c>
      <c r="GE94" s="90"/>
      <c r="GF94" s="104">
        <v>1815.7</v>
      </c>
      <c r="GG94" s="104"/>
      <c r="GH94" s="104"/>
      <c r="GI94" s="104"/>
      <c r="GJ94" s="104"/>
      <c r="GK94" s="137">
        <v>1815.7</v>
      </c>
      <c r="GL94" s="138">
        <f t="shared" si="82"/>
        <v>24.349999999999909</v>
      </c>
      <c r="GM94" s="141">
        <f t="shared" si="83"/>
        <v>2.9219964720626135</v>
      </c>
      <c r="GN94" s="142">
        <f t="shared" si="84"/>
        <v>27.271996472062522</v>
      </c>
      <c r="GO94" s="104">
        <f t="shared" si="85"/>
        <v>27.271996472062522</v>
      </c>
      <c r="GP94" s="104">
        <f t="shared" si="86"/>
        <v>0</v>
      </c>
      <c r="GQ94" s="218">
        <f t="shared" si="87"/>
        <v>49.36231361443317</v>
      </c>
      <c r="GR94" s="218">
        <f t="shared" si="88"/>
        <v>0</v>
      </c>
      <c r="GS94" s="143">
        <f t="shared" si="89"/>
        <v>49.36231361443317</v>
      </c>
      <c r="GT94" s="103">
        <f t="shared" si="90"/>
        <v>2.0199965579066999</v>
      </c>
      <c r="GU94" s="203">
        <f t="shared" si="91"/>
        <v>51.382310172339871</v>
      </c>
      <c r="GV94" s="144">
        <f t="shared" si="92"/>
        <v>-145.83929469391006</v>
      </c>
      <c r="GW94" s="140">
        <v>1</v>
      </c>
      <c r="GX94" s="1" t="s">
        <v>52</v>
      </c>
      <c r="GY94" s="157">
        <v>47</v>
      </c>
      <c r="GZ94" s="158" t="s">
        <v>98</v>
      </c>
      <c r="HA94" s="158" t="s">
        <v>43</v>
      </c>
      <c r="HB94" s="159">
        <v>43771</v>
      </c>
      <c r="HC94" s="188"/>
      <c r="HD94" s="160">
        <v>1816.04</v>
      </c>
      <c r="HE94" s="186"/>
      <c r="HF94" s="186"/>
      <c r="HG94" s="186"/>
      <c r="HH94" s="227"/>
      <c r="HI94" s="229">
        <f t="shared" si="12"/>
        <v>1816.04</v>
      </c>
      <c r="HJ94" s="138">
        <f t="shared" si="93"/>
        <v>0.33999999999991815</v>
      </c>
      <c r="HK94" s="141">
        <f t="shared" si="94"/>
        <v>4.0799973984576535E-2</v>
      </c>
      <c r="HL94" s="96">
        <f t="shared" si="95"/>
        <v>0.38079997398449467</v>
      </c>
      <c r="HM94" s="104">
        <f t="shared" si="96"/>
        <v>0.38079997398449467</v>
      </c>
      <c r="HN94" s="104">
        <f t="shared" si="97"/>
        <v>0</v>
      </c>
      <c r="HO94" s="218">
        <f t="shared" si="98"/>
        <v>0.68924795291193541</v>
      </c>
      <c r="HP94" s="218">
        <f t="shared" si="99"/>
        <v>0</v>
      </c>
      <c r="HQ94" s="143">
        <f t="shared" si="100"/>
        <v>0.68924795291193541</v>
      </c>
      <c r="HR94" s="104">
        <f t="shared" si="101"/>
        <v>3.7796833336866176E-2</v>
      </c>
      <c r="HS94" s="203">
        <f t="shared" si="102"/>
        <v>0.72704478624880164</v>
      </c>
      <c r="HT94" s="234">
        <f t="shared" si="103"/>
        <v>-145.11224990766127</v>
      </c>
      <c r="HU94" s="139">
        <v>1</v>
      </c>
      <c r="HV94" s="1" t="s">
        <v>52</v>
      </c>
      <c r="HW94" s="1">
        <v>47</v>
      </c>
      <c r="HX94" s="1" t="s">
        <v>98</v>
      </c>
      <c r="HY94" s="1" t="s">
        <v>43</v>
      </c>
      <c r="HZ94" s="89">
        <v>43798</v>
      </c>
      <c r="IA94" s="90"/>
      <c r="IB94" s="104">
        <v>1816.6000000000001</v>
      </c>
      <c r="IC94" s="186"/>
      <c r="ID94" s="186"/>
      <c r="IE94" s="186"/>
      <c r="IF94" s="186"/>
      <c r="IG94" s="229">
        <f t="shared" si="13"/>
        <v>1816.6000000000001</v>
      </c>
      <c r="IH94" s="138">
        <f t="shared" si="104"/>
        <v>0.5600000000001728</v>
      </c>
      <c r="II94" s="141">
        <f t="shared" si="105"/>
        <v>6.7200071834987898E-2</v>
      </c>
      <c r="IJ94" s="142">
        <f t="shared" si="106"/>
        <v>0.62720007183516069</v>
      </c>
      <c r="IK94" s="104">
        <f t="shared" si="107"/>
        <v>0.62720007183516069</v>
      </c>
      <c r="IL94" s="104">
        <f t="shared" si="108"/>
        <v>0</v>
      </c>
      <c r="IM94" s="218">
        <f t="shared" si="109"/>
        <v>1.1352321300216408</v>
      </c>
      <c r="IN94" s="218">
        <f t="shared" si="110"/>
        <v>0</v>
      </c>
      <c r="IO94" s="143">
        <f t="shared" si="111"/>
        <v>1.1352321300216408</v>
      </c>
      <c r="IP94" s="104">
        <f t="shared" si="112"/>
        <v>7.9147229875773273E-2</v>
      </c>
      <c r="IQ94" s="203">
        <f t="shared" si="113"/>
        <v>1.2143793598974142</v>
      </c>
      <c r="IR94" s="144">
        <f t="shared" si="114"/>
        <v>-143.89787054776386</v>
      </c>
      <c r="IS94" s="139">
        <v>1</v>
      </c>
      <c r="IT94" s="1" t="s">
        <v>52</v>
      </c>
      <c r="IU94" s="1">
        <v>47</v>
      </c>
      <c r="IV94" s="1" t="s">
        <v>98</v>
      </c>
      <c r="IW94" s="1" t="s">
        <v>43</v>
      </c>
      <c r="IX94" s="89">
        <v>43830</v>
      </c>
      <c r="IY94" s="153"/>
      <c r="IZ94" s="104">
        <v>1816.6000000000001</v>
      </c>
      <c r="JA94" s="104"/>
      <c r="JB94" s="104"/>
      <c r="JC94" s="104"/>
      <c r="JD94" s="104"/>
      <c r="JE94" s="137">
        <v>1816.6000000000001</v>
      </c>
      <c r="JF94" s="138">
        <f t="shared" si="115"/>
        <v>0</v>
      </c>
      <c r="JG94" s="141">
        <f t="shared" si="116"/>
        <v>0</v>
      </c>
      <c r="JH94" s="96">
        <f t="shared" si="117"/>
        <v>0</v>
      </c>
      <c r="JI94" s="104">
        <f t="shared" si="118"/>
        <v>0</v>
      </c>
      <c r="JJ94" s="104">
        <f t="shared" si="119"/>
        <v>0</v>
      </c>
      <c r="JK94" s="218">
        <f t="shared" si="120"/>
        <v>0</v>
      </c>
      <c r="JL94" s="251">
        <f t="shared" si="121"/>
        <v>0</v>
      </c>
      <c r="JM94" s="259">
        <f t="shared" si="122"/>
        <v>0</v>
      </c>
      <c r="JN94" s="218"/>
      <c r="JO94" s="260"/>
      <c r="JP94" s="255">
        <f t="shared" si="126"/>
        <v>0</v>
      </c>
      <c r="JQ94" s="203">
        <f t="shared" si="127"/>
        <v>0</v>
      </c>
      <c r="JR94" s="144">
        <f t="shared" si="128"/>
        <v>-143.89787054776386</v>
      </c>
      <c r="JS94" s="139">
        <v>1</v>
      </c>
      <c r="JT94" s="1" t="s">
        <v>52</v>
      </c>
    </row>
    <row r="95" spans="1:280" ht="20.100000000000001" customHeight="1" x14ac:dyDescent="0.25">
      <c r="A95" s="29">
        <v>48</v>
      </c>
      <c r="B95" s="29" t="s">
        <v>99</v>
      </c>
      <c r="C95" s="50">
        <v>698.02</v>
      </c>
      <c r="D95" s="43">
        <v>-377.67558430795901</v>
      </c>
      <c r="E95" s="29" t="s">
        <v>49</v>
      </c>
      <c r="F95" s="51">
        <v>43496</v>
      </c>
      <c r="G95" s="49"/>
      <c r="H95" s="33"/>
      <c r="I95" s="33"/>
      <c r="J95" s="33"/>
      <c r="K95" s="33"/>
      <c r="L95" s="37">
        <v>698.02</v>
      </c>
      <c r="M95" s="30">
        <f t="shared" si="124"/>
        <v>0</v>
      </c>
      <c r="N95" s="31">
        <f t="shared" si="16"/>
        <v>0</v>
      </c>
      <c r="O95" s="32">
        <f t="shared" si="17"/>
        <v>0</v>
      </c>
      <c r="P95" s="33">
        <f t="shared" si="18"/>
        <v>0</v>
      </c>
      <c r="Q95" s="33">
        <f t="shared" si="19"/>
        <v>0</v>
      </c>
      <c r="R95" s="33">
        <f t="shared" si="20"/>
        <v>0</v>
      </c>
      <c r="S95" s="33">
        <f t="shared" si="21"/>
        <v>0</v>
      </c>
      <c r="T95" s="56">
        <f t="shared" si="22"/>
        <v>0</v>
      </c>
      <c r="U95" s="59">
        <f t="shared" si="125"/>
        <v>-377.67558430795901</v>
      </c>
      <c r="V95" s="34">
        <v>1</v>
      </c>
      <c r="W95" s="29" t="s">
        <v>52</v>
      </c>
      <c r="X95" s="1">
        <v>48</v>
      </c>
      <c r="Y95" s="1" t="s">
        <v>99</v>
      </c>
      <c r="Z95" s="1" t="s">
        <v>49</v>
      </c>
      <c r="AA95" s="89">
        <v>43521</v>
      </c>
      <c r="AB95" s="90"/>
      <c r="AC95" s="1">
        <v>698.02</v>
      </c>
      <c r="AD95" s="1"/>
      <c r="AE95" s="1"/>
      <c r="AF95" s="1"/>
      <c r="AG95" s="1"/>
      <c r="AH95" s="98">
        <f t="shared" si="23"/>
        <v>698.02</v>
      </c>
      <c r="AI95" s="30">
        <f t="shared" si="24"/>
        <v>0</v>
      </c>
      <c r="AJ95" s="31">
        <f t="shared" si="25"/>
        <v>0</v>
      </c>
      <c r="AK95" s="32">
        <f t="shared" si="26"/>
        <v>0</v>
      </c>
      <c r="AL95" s="33">
        <f t="shared" si="27"/>
        <v>0</v>
      </c>
      <c r="AM95" s="33">
        <f t="shared" si="28"/>
        <v>0</v>
      </c>
      <c r="AN95" s="33">
        <f t="shared" si="29"/>
        <v>0</v>
      </c>
      <c r="AO95" s="33">
        <f t="shared" si="30"/>
        <v>0</v>
      </c>
      <c r="AP95" s="56">
        <f t="shared" si="31"/>
        <v>0</v>
      </c>
      <c r="AQ95" s="118">
        <f t="shared" si="32"/>
        <v>0</v>
      </c>
      <c r="AR95" s="120">
        <f t="shared" si="33"/>
        <v>0</v>
      </c>
      <c r="AS95" s="125">
        <f t="shared" si="34"/>
        <v>0</v>
      </c>
      <c r="AT95" s="122">
        <f t="shared" si="35"/>
        <v>-377.67558430795901</v>
      </c>
      <c r="AU95" s="34">
        <v>1</v>
      </c>
      <c r="AV95" s="29" t="s">
        <v>52</v>
      </c>
      <c r="AW95" s="1">
        <v>48</v>
      </c>
      <c r="AX95" s="1" t="s">
        <v>99</v>
      </c>
      <c r="AY95" s="1" t="s">
        <v>49</v>
      </c>
      <c r="AZ95" s="89">
        <v>43555</v>
      </c>
      <c r="BA95" s="90"/>
      <c r="BB95" s="1">
        <v>698.33</v>
      </c>
      <c r="BC95" s="1"/>
      <c r="BD95" s="1"/>
      <c r="BE95" s="1"/>
      <c r="BF95" s="1"/>
      <c r="BG95" s="98">
        <f t="shared" si="36"/>
        <v>698.33</v>
      </c>
      <c r="BH95" s="30">
        <f t="shared" si="37"/>
        <v>0.31000000000005912</v>
      </c>
      <c r="BI95" s="31">
        <f t="shared" si="38"/>
        <v>-0.13963463535353601</v>
      </c>
      <c r="BJ95" s="32">
        <f t="shared" si="39"/>
        <v>0.1703653646465231</v>
      </c>
      <c r="BK95" s="33">
        <f t="shared" si="40"/>
        <v>0.1703653646465231</v>
      </c>
      <c r="BL95" s="33">
        <f t="shared" si="41"/>
        <v>0</v>
      </c>
      <c r="BM95" s="33">
        <f t="shared" si="42"/>
        <v>0.29984304177788068</v>
      </c>
      <c r="BN95" s="33">
        <f t="shared" si="43"/>
        <v>0</v>
      </c>
      <c r="BO95" s="56">
        <f t="shared" si="44"/>
        <v>0.29984304177788068</v>
      </c>
      <c r="BP95" s="122">
        <f t="shared" si="45"/>
        <v>-377.37574126618114</v>
      </c>
      <c r="BQ95" s="34">
        <v>1</v>
      </c>
      <c r="BR95" s="29" t="s">
        <v>52</v>
      </c>
      <c r="BS95" s="1">
        <v>48</v>
      </c>
      <c r="BT95" s="1" t="s">
        <v>99</v>
      </c>
      <c r="BU95" s="1" t="s">
        <v>49</v>
      </c>
      <c r="BV95" s="89">
        <v>43585</v>
      </c>
      <c r="BW95" s="90"/>
      <c r="BX95" s="104">
        <v>711.84</v>
      </c>
      <c r="BY95" s="104"/>
      <c r="BZ95" s="104"/>
      <c r="CA95" s="104"/>
      <c r="CB95" s="104"/>
      <c r="CC95" s="137">
        <v>711.84</v>
      </c>
      <c r="CD95" s="138">
        <f t="shared" si="46"/>
        <v>13.509999999999991</v>
      </c>
      <c r="CE95" s="141">
        <f t="shared" si="47"/>
        <v>1.6212048332856734</v>
      </c>
      <c r="CF95" s="142">
        <f t="shared" si="48"/>
        <v>15.131204833285665</v>
      </c>
      <c r="CG95" s="104">
        <f t="shared" si="49"/>
        <v>15.131204833285665</v>
      </c>
      <c r="CH95" s="104">
        <v>0</v>
      </c>
      <c r="CI95" s="104">
        <f t="shared" si="50"/>
        <v>26.933544603248485</v>
      </c>
      <c r="CJ95" s="104">
        <v>0</v>
      </c>
      <c r="CK95" s="143">
        <f t="shared" si="51"/>
        <v>26.933544603248485</v>
      </c>
      <c r="CL95" s="144">
        <f t="shared" si="52"/>
        <v>-350.44219666293264</v>
      </c>
      <c r="CM95" s="139">
        <v>1</v>
      </c>
      <c r="CN95" s="1" t="s">
        <v>52</v>
      </c>
      <c r="CO95" s="1">
        <v>48</v>
      </c>
      <c r="CP95" s="1" t="s">
        <v>99</v>
      </c>
      <c r="CQ95" s="1" t="s">
        <v>49</v>
      </c>
      <c r="CR95" s="89">
        <v>43616</v>
      </c>
      <c r="CS95" s="153">
        <v>500</v>
      </c>
      <c r="CT95" s="104">
        <v>762.72</v>
      </c>
      <c r="CU95" s="104"/>
      <c r="CV95" s="104"/>
      <c r="CW95" s="104"/>
      <c r="CX95" s="104"/>
      <c r="CY95" s="137">
        <v>762.72</v>
      </c>
      <c r="CZ95" s="104"/>
      <c r="DA95" s="138">
        <f t="shared" si="53"/>
        <v>50.879999999999995</v>
      </c>
      <c r="DB95" s="141">
        <f t="shared" si="54"/>
        <v>6.1056140901495102</v>
      </c>
      <c r="DC95" s="142">
        <f t="shared" si="55"/>
        <v>56.985614090149504</v>
      </c>
      <c r="DD95" s="104">
        <f t="shared" si="56"/>
        <v>56.985614090149504</v>
      </c>
      <c r="DE95" s="104">
        <v>0</v>
      </c>
      <c r="DF95" s="104">
        <f t="shared" si="57"/>
        <v>100.29468079866312</v>
      </c>
      <c r="DG95" s="104">
        <v>0</v>
      </c>
      <c r="DH95" s="104">
        <f t="shared" si="58"/>
        <v>-0.30262409666571355</v>
      </c>
      <c r="DI95" s="143">
        <f t="shared" si="59"/>
        <v>99.992056701997413</v>
      </c>
      <c r="DJ95" s="144">
        <f t="shared" si="60"/>
        <v>-750.4501399609353</v>
      </c>
      <c r="DK95" s="139">
        <v>1</v>
      </c>
      <c r="DL95" s="1" t="s">
        <v>52</v>
      </c>
      <c r="DM95" s="157">
        <v>48</v>
      </c>
      <c r="DN95" s="158" t="s">
        <v>99</v>
      </c>
      <c r="DO95" s="158" t="s">
        <v>49</v>
      </c>
      <c r="DP95" s="171"/>
      <c r="DQ95" s="159">
        <v>43646</v>
      </c>
      <c r="DR95" s="160">
        <v>871.73</v>
      </c>
      <c r="DS95" s="161"/>
      <c r="DT95" s="161"/>
      <c r="DU95" s="161"/>
      <c r="DV95" s="162"/>
      <c r="DW95" s="163">
        <f t="shared" si="10"/>
        <v>871.73</v>
      </c>
      <c r="DX95" s="138">
        <f t="shared" si="61"/>
        <v>109.00999999999999</v>
      </c>
      <c r="DY95" s="141">
        <f t="shared" si="62"/>
        <v>13.081228519602266</v>
      </c>
      <c r="DZ95" s="142">
        <f t="shared" si="63"/>
        <v>122.09122851960225</v>
      </c>
      <c r="EA95" s="104">
        <f t="shared" si="64"/>
        <v>122.09122851960225</v>
      </c>
      <c r="EB95" s="104">
        <v>0</v>
      </c>
      <c r="EC95" s="104">
        <f t="shared" si="65"/>
        <v>214.88056219449996</v>
      </c>
      <c r="ED95" s="104">
        <v>0</v>
      </c>
      <c r="EE95" s="143">
        <f t="shared" si="66"/>
        <v>214.88056219449996</v>
      </c>
      <c r="EF95" s="144">
        <f t="shared" si="67"/>
        <v>-535.56957776643537</v>
      </c>
      <c r="EG95" s="139">
        <v>1</v>
      </c>
      <c r="EH95" s="1" t="s">
        <v>52</v>
      </c>
      <c r="EI95" s="1">
        <v>48</v>
      </c>
      <c r="EJ95" s="1" t="s">
        <v>99</v>
      </c>
      <c r="EK95" s="1" t="s">
        <v>49</v>
      </c>
      <c r="EL95" s="89">
        <v>43677</v>
      </c>
      <c r="EM95" s="90"/>
      <c r="EN95" s="104">
        <v>989.39</v>
      </c>
      <c r="EO95" s="104"/>
      <c r="EP95" s="104"/>
      <c r="EQ95" s="104"/>
      <c r="ER95" s="104"/>
      <c r="ES95" s="137">
        <v>989.39</v>
      </c>
      <c r="ET95" s="138">
        <f t="shared" si="68"/>
        <v>117.65999999999997</v>
      </c>
      <c r="EU95" s="141">
        <f t="shared" si="69"/>
        <v>14.119221380409041</v>
      </c>
      <c r="EV95" s="96">
        <f t="shared" si="70"/>
        <v>131.77922138040901</v>
      </c>
      <c r="EW95" s="104">
        <f t="shared" si="71"/>
        <v>131.77922138040901</v>
      </c>
      <c r="EX95" s="104">
        <v>0</v>
      </c>
      <c r="EY95" s="104">
        <f t="shared" si="72"/>
        <v>238.52039069854033</v>
      </c>
      <c r="EZ95" s="104">
        <v>0</v>
      </c>
      <c r="FA95" s="143">
        <f t="shared" si="73"/>
        <v>238.52039069854033</v>
      </c>
      <c r="FB95" s="144">
        <f t="shared" si="74"/>
        <v>-297.04918706789505</v>
      </c>
      <c r="FC95" s="139">
        <v>1</v>
      </c>
      <c r="FD95" s="1" t="s">
        <v>52</v>
      </c>
      <c r="FE95" s="157">
        <v>48</v>
      </c>
      <c r="FF95" s="158" t="s">
        <v>99</v>
      </c>
      <c r="FG95" s="158" t="s">
        <v>49</v>
      </c>
      <c r="FH95" s="159">
        <v>43708</v>
      </c>
      <c r="FI95" s="188"/>
      <c r="FJ95" s="160">
        <v>1124.1200000000001</v>
      </c>
      <c r="FK95" s="186"/>
      <c r="FL95" s="186"/>
      <c r="FM95" s="186"/>
      <c r="FN95" s="186"/>
      <c r="FO95" s="187">
        <f t="shared" si="11"/>
        <v>1124.1200000000001</v>
      </c>
      <c r="FP95" s="138">
        <f t="shared" si="75"/>
        <v>134.73000000000013</v>
      </c>
      <c r="FQ95" s="141">
        <f t="shared" si="76"/>
        <v>16.167627541868907</v>
      </c>
      <c r="FR95" s="96">
        <f t="shared" si="77"/>
        <v>150.89762754186904</v>
      </c>
      <c r="FS95" s="104">
        <f t="shared" si="78"/>
        <v>150.89762754186904</v>
      </c>
      <c r="FT95" s="104">
        <v>0</v>
      </c>
      <c r="FU95" s="104">
        <f t="shared" si="79"/>
        <v>273.12470585078296</v>
      </c>
      <c r="FV95" s="104">
        <v>0</v>
      </c>
      <c r="FW95" s="143">
        <f t="shared" si="80"/>
        <v>273.12470585078296</v>
      </c>
      <c r="FX95" s="144">
        <f t="shared" si="81"/>
        <v>-23.924481217112088</v>
      </c>
      <c r="FY95" s="139">
        <v>1</v>
      </c>
      <c r="FZ95" s="1" t="s">
        <v>52</v>
      </c>
      <c r="GA95" s="1">
        <v>48</v>
      </c>
      <c r="GB95" s="1" t="s">
        <v>99</v>
      </c>
      <c r="GC95" s="1" t="s">
        <v>49</v>
      </c>
      <c r="GD95" s="89">
        <v>43735</v>
      </c>
      <c r="GE95" s="90"/>
      <c r="GF95" s="104">
        <v>1204.2</v>
      </c>
      <c r="GG95" s="104"/>
      <c r="GH95" s="104"/>
      <c r="GI95" s="104"/>
      <c r="GJ95" s="104"/>
      <c r="GK95" s="137">
        <v>1204.2</v>
      </c>
      <c r="GL95" s="138">
        <f t="shared" si="82"/>
        <v>80.079999999999927</v>
      </c>
      <c r="GM95" s="141">
        <f t="shared" si="83"/>
        <v>9.6095883976498868</v>
      </c>
      <c r="GN95" s="142">
        <f t="shared" si="84"/>
        <v>89.689588397649814</v>
      </c>
      <c r="GO95" s="104">
        <f t="shared" si="85"/>
        <v>89.689588397649814</v>
      </c>
      <c r="GP95" s="104">
        <f t="shared" si="86"/>
        <v>0</v>
      </c>
      <c r="GQ95" s="218">
        <f t="shared" si="87"/>
        <v>162.33815499974617</v>
      </c>
      <c r="GR95" s="218">
        <f t="shared" si="88"/>
        <v>0</v>
      </c>
      <c r="GS95" s="143">
        <f t="shared" si="89"/>
        <v>162.33815499974617</v>
      </c>
      <c r="GT95" s="103">
        <f t="shared" si="90"/>
        <v>6.643175538282093</v>
      </c>
      <c r="GU95" s="203">
        <f t="shared" si="91"/>
        <v>168.98133053802826</v>
      </c>
      <c r="GV95" s="144">
        <f t="shared" si="92"/>
        <v>145.05684932091617</v>
      </c>
      <c r="GW95" s="140">
        <v>1</v>
      </c>
      <c r="GX95" s="1" t="s">
        <v>52</v>
      </c>
      <c r="GY95" s="157">
        <v>48</v>
      </c>
      <c r="GZ95" s="158" t="s">
        <v>99</v>
      </c>
      <c r="HA95" s="158" t="s">
        <v>49</v>
      </c>
      <c r="HB95" s="159">
        <v>43771</v>
      </c>
      <c r="HC95" s="188"/>
      <c r="HD95" s="160">
        <v>1244.01</v>
      </c>
      <c r="HE95" s="186"/>
      <c r="HF95" s="186"/>
      <c r="HG95" s="186"/>
      <c r="HH95" s="227"/>
      <c r="HI95" s="229">
        <f t="shared" si="12"/>
        <v>1244.01</v>
      </c>
      <c r="HJ95" s="138">
        <f t="shared" si="93"/>
        <v>39.809999999999945</v>
      </c>
      <c r="HK95" s="141">
        <f t="shared" si="94"/>
        <v>4.7771969539011199</v>
      </c>
      <c r="HL95" s="96">
        <f t="shared" si="95"/>
        <v>44.587196953901064</v>
      </c>
      <c r="HM95" s="104">
        <f t="shared" si="96"/>
        <v>44.587196953901064</v>
      </c>
      <c r="HN95" s="104">
        <f t="shared" si="97"/>
        <v>0</v>
      </c>
      <c r="HO95" s="218">
        <f t="shared" si="98"/>
        <v>80.702826486560923</v>
      </c>
      <c r="HP95" s="218">
        <f t="shared" si="99"/>
        <v>0</v>
      </c>
      <c r="HQ95" s="143">
        <f t="shared" si="100"/>
        <v>80.702826486560923</v>
      </c>
      <c r="HR95" s="104">
        <f t="shared" si="101"/>
        <v>4.4255645151205956</v>
      </c>
      <c r="HS95" s="203">
        <f t="shared" si="102"/>
        <v>85.128391001681521</v>
      </c>
      <c r="HT95" s="234">
        <f t="shared" si="103"/>
        <v>230.18524032259768</v>
      </c>
      <c r="HU95" s="139">
        <v>1</v>
      </c>
      <c r="HV95" s="1" t="s">
        <v>52</v>
      </c>
      <c r="HW95" s="1">
        <v>48</v>
      </c>
      <c r="HX95" s="1" t="s">
        <v>99</v>
      </c>
      <c r="HY95" s="1" t="s">
        <v>49</v>
      </c>
      <c r="HZ95" s="89">
        <v>43799</v>
      </c>
      <c r="IA95" s="90"/>
      <c r="IB95" s="104">
        <v>1244.01</v>
      </c>
      <c r="IC95" s="186"/>
      <c r="ID95" s="186"/>
      <c r="IE95" s="186"/>
      <c r="IF95" s="186"/>
      <c r="IG95" s="229">
        <f t="shared" si="13"/>
        <v>1244.01</v>
      </c>
      <c r="IH95" s="138">
        <f t="shared" si="104"/>
        <v>0</v>
      </c>
      <c r="II95" s="141">
        <f t="shared" si="105"/>
        <v>0</v>
      </c>
      <c r="IJ95" s="142">
        <f t="shared" si="106"/>
        <v>0</v>
      </c>
      <c r="IK95" s="104">
        <f t="shared" si="107"/>
        <v>0</v>
      </c>
      <c r="IL95" s="104">
        <f t="shared" si="108"/>
        <v>0</v>
      </c>
      <c r="IM95" s="218">
        <f t="shared" si="109"/>
        <v>0</v>
      </c>
      <c r="IN95" s="218">
        <f t="shared" si="110"/>
        <v>0</v>
      </c>
      <c r="IO95" s="143">
        <f t="shared" si="111"/>
        <v>0</v>
      </c>
      <c r="IP95" s="104">
        <f t="shared" si="112"/>
        <v>0</v>
      </c>
      <c r="IQ95" s="203">
        <f t="shared" si="113"/>
        <v>0</v>
      </c>
      <c r="IR95" s="144">
        <f t="shared" si="114"/>
        <v>230.18524032259768</v>
      </c>
      <c r="IS95" s="139">
        <v>1</v>
      </c>
      <c r="IT95" s="1" t="s">
        <v>52</v>
      </c>
      <c r="IU95" s="1">
        <v>48</v>
      </c>
      <c r="IV95" s="1" t="s">
        <v>99</v>
      </c>
      <c r="IW95" s="1" t="s">
        <v>49</v>
      </c>
      <c r="IX95" s="89">
        <v>43830</v>
      </c>
      <c r="IY95" s="153"/>
      <c r="IZ95" s="104">
        <v>1244.01</v>
      </c>
      <c r="JA95" s="104"/>
      <c r="JB95" s="104"/>
      <c r="JC95" s="104"/>
      <c r="JD95" s="104"/>
      <c r="JE95" s="137">
        <v>1244.01</v>
      </c>
      <c r="JF95" s="138">
        <f t="shared" si="115"/>
        <v>0</v>
      </c>
      <c r="JG95" s="141">
        <f t="shared" si="116"/>
        <v>0</v>
      </c>
      <c r="JH95" s="96">
        <f t="shared" si="117"/>
        <v>0</v>
      </c>
      <c r="JI95" s="104">
        <f t="shared" si="118"/>
        <v>0</v>
      </c>
      <c r="JJ95" s="104">
        <f t="shared" si="119"/>
        <v>0</v>
      </c>
      <c r="JK95" s="218">
        <f t="shared" si="120"/>
        <v>0</v>
      </c>
      <c r="JL95" s="251">
        <f t="shared" si="121"/>
        <v>0</v>
      </c>
      <c r="JM95" s="259">
        <f t="shared" si="122"/>
        <v>0</v>
      </c>
      <c r="JN95" s="218"/>
      <c r="JO95" s="260"/>
      <c r="JP95" s="255">
        <f t="shared" si="126"/>
        <v>0</v>
      </c>
      <c r="JQ95" s="203">
        <f t="shared" si="127"/>
        <v>0</v>
      </c>
      <c r="JR95" s="144">
        <f t="shared" si="128"/>
        <v>230.18524032259768</v>
      </c>
      <c r="JS95" s="139">
        <v>1</v>
      </c>
      <c r="JT95" s="1" t="s">
        <v>52</v>
      </c>
    </row>
    <row r="96" spans="1:280" ht="20.100000000000001" customHeight="1" x14ac:dyDescent="0.25">
      <c r="A96" s="29">
        <v>49</v>
      </c>
      <c r="B96" s="29" t="s">
        <v>100</v>
      </c>
      <c r="C96" s="50">
        <v>6295.42</v>
      </c>
      <c r="D96" s="43">
        <v>-1256.1119595658674</v>
      </c>
      <c r="E96" s="29" t="s">
        <v>44</v>
      </c>
      <c r="F96" s="51">
        <v>43496</v>
      </c>
      <c r="G96" s="49"/>
      <c r="H96" s="33"/>
      <c r="I96" s="33"/>
      <c r="J96" s="33"/>
      <c r="K96" s="33"/>
      <c r="L96" s="37">
        <v>6394.64</v>
      </c>
      <c r="M96" s="30">
        <f t="shared" si="124"/>
        <v>99.220000000000255</v>
      </c>
      <c r="N96" s="31">
        <f t="shared" si="16"/>
        <v>10.750560849898983</v>
      </c>
      <c r="O96" s="32">
        <f t="shared" si="17"/>
        <v>109.97056084989924</v>
      </c>
      <c r="P96" s="33">
        <f t="shared" si="18"/>
        <v>109.97056084989924</v>
      </c>
      <c r="Q96" s="33">
        <f t="shared" si="19"/>
        <v>0</v>
      </c>
      <c r="R96" s="33">
        <f t="shared" si="20"/>
        <v>191.34877587882468</v>
      </c>
      <c r="S96" s="33">
        <f t="shared" si="21"/>
        <v>0</v>
      </c>
      <c r="T96" s="56">
        <f t="shared" si="22"/>
        <v>191.34877587882468</v>
      </c>
      <c r="U96" s="59">
        <f t="shared" si="125"/>
        <v>-1064.7631836870428</v>
      </c>
      <c r="V96" s="34">
        <v>1</v>
      </c>
      <c r="W96" s="29" t="s">
        <v>52</v>
      </c>
      <c r="X96" s="1">
        <v>49</v>
      </c>
      <c r="Y96" s="1" t="s">
        <v>100</v>
      </c>
      <c r="Z96" s="1" t="s">
        <v>44</v>
      </c>
      <c r="AA96" s="89">
        <v>43521</v>
      </c>
      <c r="AB96" s="90"/>
      <c r="AC96" s="1">
        <v>6530.37</v>
      </c>
      <c r="AD96" s="1"/>
      <c r="AE96" s="1"/>
      <c r="AF96" s="1"/>
      <c r="AG96" s="1"/>
      <c r="AH96" s="98">
        <f t="shared" si="23"/>
        <v>6530.37</v>
      </c>
      <c r="AI96" s="30">
        <f t="shared" si="24"/>
        <v>135.72999999999956</v>
      </c>
      <c r="AJ96" s="31">
        <f t="shared" si="25"/>
        <v>45.225878749984709</v>
      </c>
      <c r="AK96" s="32">
        <f t="shared" si="26"/>
        <v>180.95587874998427</v>
      </c>
      <c r="AL96" s="33">
        <f t="shared" si="27"/>
        <v>110</v>
      </c>
      <c r="AM96" s="33">
        <f t="shared" si="28"/>
        <v>70.955878749984265</v>
      </c>
      <c r="AN96" s="33">
        <f t="shared" si="29"/>
        <v>193.6</v>
      </c>
      <c r="AO96" s="33">
        <f t="shared" si="30"/>
        <v>156.71286312663679</v>
      </c>
      <c r="AP96" s="56">
        <f t="shared" si="31"/>
        <v>350.31286312663678</v>
      </c>
      <c r="AQ96" s="118">
        <f t="shared" si="32"/>
        <v>2.1994112169979871</v>
      </c>
      <c r="AR96" s="120">
        <f t="shared" si="33"/>
        <v>0</v>
      </c>
      <c r="AS96" s="125">
        <f t="shared" si="34"/>
        <v>352.51227434363477</v>
      </c>
      <c r="AT96" s="122">
        <f t="shared" si="35"/>
        <v>-712.25090934340801</v>
      </c>
      <c r="AU96" s="34">
        <v>1</v>
      </c>
      <c r="AV96" s="29" t="s">
        <v>52</v>
      </c>
      <c r="AW96" s="1">
        <v>49</v>
      </c>
      <c r="AX96" s="1" t="s">
        <v>100</v>
      </c>
      <c r="AY96" s="1" t="s">
        <v>44</v>
      </c>
      <c r="AZ96" s="89">
        <v>43555</v>
      </c>
      <c r="BA96" s="90"/>
      <c r="BB96" s="1">
        <v>6604.32</v>
      </c>
      <c r="BC96" s="1"/>
      <c r="BD96" s="1"/>
      <c r="BE96" s="1"/>
      <c r="BF96" s="1"/>
      <c r="BG96" s="98">
        <f t="shared" si="36"/>
        <v>6604.32</v>
      </c>
      <c r="BH96" s="30">
        <f t="shared" si="37"/>
        <v>73.949999999999818</v>
      </c>
      <c r="BI96" s="31">
        <f t="shared" si="38"/>
        <v>-33.309617046425785</v>
      </c>
      <c r="BJ96" s="32">
        <f t="shared" si="39"/>
        <v>40.640382953574033</v>
      </c>
      <c r="BK96" s="33">
        <f t="shared" si="40"/>
        <v>40.640382953574033</v>
      </c>
      <c r="BL96" s="33">
        <f t="shared" si="41"/>
        <v>0</v>
      </c>
      <c r="BM96" s="33">
        <f t="shared" si="42"/>
        <v>71.527073998290305</v>
      </c>
      <c r="BN96" s="33">
        <f t="shared" si="43"/>
        <v>0</v>
      </c>
      <c r="BO96" s="56">
        <f t="shared" si="44"/>
        <v>71.527073998290305</v>
      </c>
      <c r="BP96" s="122">
        <f t="shared" si="45"/>
        <v>-640.72383534511766</v>
      </c>
      <c r="BQ96" s="34">
        <v>1</v>
      </c>
      <c r="BR96" s="29" t="s">
        <v>52</v>
      </c>
      <c r="BS96" s="1">
        <v>49</v>
      </c>
      <c r="BT96" s="1" t="s">
        <v>100</v>
      </c>
      <c r="BU96" s="1" t="s">
        <v>44</v>
      </c>
      <c r="BV96" s="89">
        <v>43585</v>
      </c>
      <c r="BW96" s="90"/>
      <c r="BX96" s="104">
        <v>7157.53</v>
      </c>
      <c r="BY96" s="104"/>
      <c r="BZ96" s="104"/>
      <c r="CA96" s="104"/>
      <c r="CB96" s="104"/>
      <c r="CC96" s="137">
        <v>7157.53</v>
      </c>
      <c r="CD96" s="138">
        <f t="shared" si="46"/>
        <v>553.21</v>
      </c>
      <c r="CE96" s="141">
        <f t="shared" si="47"/>
        <v>66.385397914283345</v>
      </c>
      <c r="CF96" s="142">
        <f t="shared" si="48"/>
        <v>619.59539791428335</v>
      </c>
      <c r="CG96" s="104">
        <f t="shared" si="49"/>
        <v>619.59539791428335</v>
      </c>
      <c r="CH96" s="104">
        <v>0</v>
      </c>
      <c r="CI96" s="104">
        <f t="shared" si="50"/>
        <v>1102.8798082874243</v>
      </c>
      <c r="CJ96" s="104">
        <v>0</v>
      </c>
      <c r="CK96" s="143">
        <f t="shared" si="51"/>
        <v>1102.8798082874243</v>
      </c>
      <c r="CL96" s="144">
        <f t="shared" si="52"/>
        <v>462.15597294230668</v>
      </c>
      <c r="CM96" s="139">
        <v>1</v>
      </c>
      <c r="CN96" s="1" t="s">
        <v>52</v>
      </c>
      <c r="CO96" s="1">
        <v>49</v>
      </c>
      <c r="CP96" s="1" t="s">
        <v>100</v>
      </c>
      <c r="CQ96" s="1" t="s">
        <v>44</v>
      </c>
      <c r="CR96" s="89">
        <v>43616</v>
      </c>
      <c r="CS96" s="153">
        <v>2000</v>
      </c>
      <c r="CT96" s="104">
        <v>7634.49</v>
      </c>
      <c r="CU96" s="104"/>
      <c r="CV96" s="104"/>
      <c r="CW96" s="104"/>
      <c r="CX96" s="104"/>
      <c r="CY96" s="137">
        <v>7634.49</v>
      </c>
      <c r="CZ96" s="104"/>
      <c r="DA96" s="138">
        <f t="shared" si="53"/>
        <v>476.96000000000004</v>
      </c>
      <c r="DB96" s="141">
        <f t="shared" si="54"/>
        <v>57.235332084074507</v>
      </c>
      <c r="DC96" s="142">
        <f t="shared" si="55"/>
        <v>534.19533208407449</v>
      </c>
      <c r="DD96" s="104">
        <f t="shared" si="56"/>
        <v>534.19533208407449</v>
      </c>
      <c r="DE96" s="104">
        <v>0</v>
      </c>
      <c r="DF96" s="104">
        <f t="shared" si="57"/>
        <v>940.18378446797112</v>
      </c>
      <c r="DG96" s="104">
        <v>0</v>
      </c>
      <c r="DH96" s="104">
        <f t="shared" si="58"/>
        <v>-12.391907958285678</v>
      </c>
      <c r="DI96" s="143">
        <f t="shared" si="59"/>
        <v>927.79187650968549</v>
      </c>
      <c r="DJ96" s="144">
        <f t="shared" si="60"/>
        <v>-610.05215054800794</v>
      </c>
      <c r="DK96" s="139">
        <v>1</v>
      </c>
      <c r="DL96" s="1" t="s">
        <v>52</v>
      </c>
      <c r="DM96" s="157">
        <v>49</v>
      </c>
      <c r="DN96" s="158" t="s">
        <v>100</v>
      </c>
      <c r="DO96" s="158" t="s">
        <v>44</v>
      </c>
      <c r="DP96" s="171"/>
      <c r="DQ96" s="159">
        <v>43646</v>
      </c>
      <c r="DR96" s="160">
        <v>7896.95</v>
      </c>
      <c r="DS96" s="161"/>
      <c r="DT96" s="161"/>
      <c r="DU96" s="161"/>
      <c r="DV96" s="162"/>
      <c r="DW96" s="163">
        <f t="shared" si="10"/>
        <v>7896.95</v>
      </c>
      <c r="DX96" s="138">
        <f t="shared" si="61"/>
        <v>262.46000000000004</v>
      </c>
      <c r="DY96" s="141">
        <f t="shared" si="62"/>
        <v>31.495268665762879</v>
      </c>
      <c r="DZ96" s="142">
        <f t="shared" si="63"/>
        <v>293.9552686657629</v>
      </c>
      <c r="EA96" s="104">
        <f t="shared" si="64"/>
        <v>293.9552686657629</v>
      </c>
      <c r="EB96" s="104">
        <v>0</v>
      </c>
      <c r="EC96" s="104">
        <f t="shared" si="65"/>
        <v>517.36127285174268</v>
      </c>
      <c r="ED96" s="104">
        <v>0</v>
      </c>
      <c r="EE96" s="143">
        <f t="shared" si="66"/>
        <v>517.36127285174268</v>
      </c>
      <c r="EF96" s="144">
        <f t="shared" si="67"/>
        <v>-92.690877696265261</v>
      </c>
      <c r="EG96" s="139">
        <v>1</v>
      </c>
      <c r="EH96" s="1" t="s">
        <v>52</v>
      </c>
      <c r="EI96" s="1">
        <v>49</v>
      </c>
      <c r="EJ96" s="1" t="s">
        <v>100</v>
      </c>
      <c r="EK96" s="1" t="s">
        <v>44</v>
      </c>
      <c r="EL96" s="89">
        <v>43677</v>
      </c>
      <c r="EM96" s="90">
        <v>940</v>
      </c>
      <c r="EN96" s="104">
        <v>8156.91</v>
      </c>
      <c r="EO96" s="104"/>
      <c r="EP96" s="104"/>
      <c r="EQ96" s="104"/>
      <c r="ER96" s="104"/>
      <c r="ES96" s="137">
        <v>8156.91</v>
      </c>
      <c r="ET96" s="138">
        <f t="shared" si="68"/>
        <v>259.96000000000004</v>
      </c>
      <c r="EU96" s="141">
        <f t="shared" si="69"/>
        <v>31.195247238238448</v>
      </c>
      <c r="EV96" s="96">
        <f t="shared" si="70"/>
        <v>291.15524723823847</v>
      </c>
      <c r="EW96" s="104">
        <f t="shared" si="71"/>
        <v>291.15524723823847</v>
      </c>
      <c r="EX96" s="104">
        <v>0</v>
      </c>
      <c r="EY96" s="104">
        <f t="shared" si="72"/>
        <v>526.99099750121161</v>
      </c>
      <c r="EZ96" s="104">
        <v>0</v>
      </c>
      <c r="FA96" s="143">
        <f t="shared" si="73"/>
        <v>526.99099750121161</v>
      </c>
      <c r="FB96" s="144">
        <f t="shared" si="74"/>
        <v>-505.69988019505365</v>
      </c>
      <c r="FC96" s="139">
        <v>1</v>
      </c>
      <c r="FD96" s="1" t="s">
        <v>52</v>
      </c>
      <c r="FE96" s="157">
        <v>49</v>
      </c>
      <c r="FF96" s="158" t="s">
        <v>100</v>
      </c>
      <c r="FG96" s="158" t="s">
        <v>44</v>
      </c>
      <c r="FH96" s="159">
        <v>43708</v>
      </c>
      <c r="FI96" s="188"/>
      <c r="FJ96" s="160">
        <v>8414.41</v>
      </c>
      <c r="FK96" s="186"/>
      <c r="FL96" s="186"/>
      <c r="FM96" s="186"/>
      <c r="FN96" s="186"/>
      <c r="FO96" s="187">
        <f t="shared" si="11"/>
        <v>8414.41</v>
      </c>
      <c r="FP96" s="138">
        <f t="shared" si="75"/>
        <v>257.5</v>
      </c>
      <c r="FQ96" s="141">
        <f t="shared" si="76"/>
        <v>30.900052638842425</v>
      </c>
      <c r="FR96" s="96">
        <f t="shared" si="77"/>
        <v>288.40005263884245</v>
      </c>
      <c r="FS96" s="104">
        <f t="shared" si="78"/>
        <v>288.40005263884245</v>
      </c>
      <c r="FT96" s="104">
        <v>0</v>
      </c>
      <c r="FU96" s="104">
        <f t="shared" si="79"/>
        <v>522.00409527630484</v>
      </c>
      <c r="FV96" s="104">
        <v>0</v>
      </c>
      <c r="FW96" s="143">
        <f t="shared" si="80"/>
        <v>522.00409527630484</v>
      </c>
      <c r="FX96" s="144">
        <f t="shared" si="81"/>
        <v>16.304215081251186</v>
      </c>
      <c r="FY96" s="139">
        <v>1</v>
      </c>
      <c r="FZ96" s="1" t="s">
        <v>52</v>
      </c>
      <c r="GA96" s="1">
        <v>49</v>
      </c>
      <c r="GB96" s="1" t="s">
        <v>100</v>
      </c>
      <c r="GC96" s="1" t="s">
        <v>44</v>
      </c>
      <c r="GD96" s="89">
        <v>43735</v>
      </c>
      <c r="GE96" s="90"/>
      <c r="GF96" s="104">
        <v>8629.83</v>
      </c>
      <c r="GG96" s="104"/>
      <c r="GH96" s="104"/>
      <c r="GI96" s="104"/>
      <c r="GJ96" s="104"/>
      <c r="GK96" s="137">
        <v>8629.83</v>
      </c>
      <c r="GL96" s="138">
        <f t="shared" si="82"/>
        <v>215.42000000000007</v>
      </c>
      <c r="GM96" s="141">
        <f t="shared" si="83"/>
        <v>25.850368788982784</v>
      </c>
      <c r="GN96" s="142">
        <f t="shared" si="84"/>
        <v>241.27036878898286</v>
      </c>
      <c r="GO96" s="104">
        <f t="shared" si="85"/>
        <v>110</v>
      </c>
      <c r="GP96" s="104">
        <f t="shared" si="86"/>
        <v>131.27036878898286</v>
      </c>
      <c r="GQ96" s="218">
        <f t="shared" si="87"/>
        <v>199.1</v>
      </c>
      <c r="GR96" s="218">
        <f t="shared" si="88"/>
        <v>237.599367508059</v>
      </c>
      <c r="GS96" s="143">
        <f t="shared" si="89"/>
        <v>436.69936750805903</v>
      </c>
      <c r="GT96" s="103">
        <f t="shared" si="90"/>
        <v>17.870540390318812</v>
      </c>
      <c r="GU96" s="203">
        <f t="shared" si="91"/>
        <v>454.56990789837783</v>
      </c>
      <c r="GV96" s="144">
        <f t="shared" si="92"/>
        <v>470.87412297962902</v>
      </c>
      <c r="GW96" s="140">
        <v>1</v>
      </c>
      <c r="GX96" s="1" t="s">
        <v>52</v>
      </c>
      <c r="GY96" s="157">
        <v>49</v>
      </c>
      <c r="GZ96" s="158" t="s">
        <v>100</v>
      </c>
      <c r="HA96" s="158" t="s">
        <v>44</v>
      </c>
      <c r="HB96" s="159">
        <v>43771</v>
      </c>
      <c r="HC96" s="188"/>
      <c r="HD96" s="160">
        <v>8889.92</v>
      </c>
      <c r="HE96" s="186"/>
      <c r="HF96" s="186"/>
      <c r="HG96" s="186"/>
      <c r="HH96" s="227"/>
      <c r="HI96" s="229">
        <f t="shared" si="12"/>
        <v>8889.92</v>
      </c>
      <c r="HJ96" s="138">
        <f t="shared" si="93"/>
        <v>260.09000000000015</v>
      </c>
      <c r="HK96" s="141">
        <f t="shared" si="94"/>
        <v>31.210780098973739</v>
      </c>
      <c r="HL96" s="96">
        <f t="shared" si="95"/>
        <v>291.30078009897386</v>
      </c>
      <c r="HM96" s="104">
        <f t="shared" si="96"/>
        <v>110</v>
      </c>
      <c r="HN96" s="104">
        <f t="shared" si="97"/>
        <v>181.30078009897386</v>
      </c>
      <c r="HO96" s="218">
        <f t="shared" si="98"/>
        <v>199.1</v>
      </c>
      <c r="HP96" s="218">
        <f t="shared" si="99"/>
        <v>423.41213182544095</v>
      </c>
      <c r="HQ96" s="143">
        <f t="shared" si="100"/>
        <v>622.51213182544097</v>
      </c>
      <c r="HR96" s="104">
        <f t="shared" si="101"/>
        <v>34.137188507239188</v>
      </c>
      <c r="HS96" s="203">
        <f t="shared" si="102"/>
        <v>656.64932033268019</v>
      </c>
      <c r="HT96" s="234">
        <f t="shared" si="103"/>
        <v>1127.5234433123092</v>
      </c>
      <c r="HU96" s="139">
        <v>1</v>
      </c>
      <c r="HV96" s="1" t="s">
        <v>52</v>
      </c>
      <c r="HW96" s="1">
        <v>49</v>
      </c>
      <c r="HX96" s="1" t="s">
        <v>100</v>
      </c>
      <c r="HY96" s="1" t="s">
        <v>44</v>
      </c>
      <c r="HZ96" s="89">
        <v>43796</v>
      </c>
      <c r="IA96" s="90">
        <v>3000</v>
      </c>
      <c r="IB96" s="104">
        <v>9168.58</v>
      </c>
      <c r="IC96" s="186"/>
      <c r="ID96" s="186"/>
      <c r="IE96" s="186"/>
      <c r="IF96" s="186"/>
      <c r="IG96" s="229">
        <f t="shared" si="13"/>
        <v>9168.58</v>
      </c>
      <c r="IH96" s="138">
        <f t="shared" si="104"/>
        <v>278.65999999999985</v>
      </c>
      <c r="II96" s="141">
        <f t="shared" si="105"/>
        <v>33.439235745592747</v>
      </c>
      <c r="IJ96" s="142">
        <f t="shared" si="106"/>
        <v>312.09923574559258</v>
      </c>
      <c r="IK96" s="104">
        <f t="shared" si="107"/>
        <v>110</v>
      </c>
      <c r="IL96" s="104">
        <f t="shared" si="108"/>
        <v>202.09923574559258</v>
      </c>
      <c r="IM96" s="218">
        <f t="shared" si="109"/>
        <v>199.1</v>
      </c>
      <c r="IN96" s="218">
        <f t="shared" si="110"/>
        <v>437.61542996680305</v>
      </c>
      <c r="IO96" s="143">
        <f t="shared" si="111"/>
        <v>636.71542996680307</v>
      </c>
      <c r="IP96" s="104">
        <f t="shared" si="112"/>
        <v>44.391152406929955</v>
      </c>
      <c r="IQ96" s="203">
        <f t="shared" si="113"/>
        <v>681.10658237373298</v>
      </c>
      <c r="IR96" s="144">
        <f t="shared" si="114"/>
        <v>-1191.3699743139578</v>
      </c>
      <c r="IS96" s="139">
        <v>1</v>
      </c>
      <c r="IT96" s="1" t="s">
        <v>52</v>
      </c>
      <c r="IU96" s="1">
        <v>49</v>
      </c>
      <c r="IV96" s="1" t="s">
        <v>100</v>
      </c>
      <c r="IW96" s="1" t="s">
        <v>44</v>
      </c>
      <c r="IX96" s="89">
        <v>43830</v>
      </c>
      <c r="IY96" s="153"/>
      <c r="IZ96" s="104">
        <v>9942.31</v>
      </c>
      <c r="JA96" s="104"/>
      <c r="JB96" s="104"/>
      <c r="JC96" s="104"/>
      <c r="JD96" s="104"/>
      <c r="JE96" s="137">
        <v>9942.31</v>
      </c>
      <c r="JF96" s="138">
        <f t="shared" si="115"/>
        <v>773.72999999999956</v>
      </c>
      <c r="JG96" s="141">
        <f t="shared" si="116"/>
        <v>92.847533638261055</v>
      </c>
      <c r="JH96" s="96">
        <f t="shared" si="117"/>
        <v>866.57753363826066</v>
      </c>
      <c r="JI96" s="104">
        <f t="shared" si="118"/>
        <v>110</v>
      </c>
      <c r="JJ96" s="104">
        <f t="shared" si="119"/>
        <v>756.57753363826066</v>
      </c>
      <c r="JK96" s="218">
        <f t="shared" si="120"/>
        <v>199.1</v>
      </c>
      <c r="JL96" s="251">
        <f t="shared" si="121"/>
        <v>1772.4407085224968</v>
      </c>
      <c r="JM96" s="259">
        <f t="shared" si="122"/>
        <v>1971.5407085224967</v>
      </c>
      <c r="JN96" s="218"/>
      <c r="JO96" s="260"/>
      <c r="JP96" s="255">
        <f t="shared" si="126"/>
        <v>99.069344241111367</v>
      </c>
      <c r="JQ96" s="203">
        <f t="shared" si="127"/>
        <v>2070.6100527636081</v>
      </c>
      <c r="JR96" s="144">
        <f t="shared" si="128"/>
        <v>879.24007844965035</v>
      </c>
      <c r="JS96" s="139">
        <v>1</v>
      </c>
      <c r="JT96" s="1" t="s">
        <v>52</v>
      </c>
    </row>
    <row r="97" spans="1:280" ht="33.75" customHeight="1" x14ac:dyDescent="0.25">
      <c r="A97" s="29">
        <v>50</v>
      </c>
      <c r="B97" s="29" t="s">
        <v>101</v>
      </c>
      <c r="C97" s="50">
        <v>4182.4800000000005</v>
      </c>
      <c r="D97" s="43">
        <v>6637.3409359226989</v>
      </c>
      <c r="E97" s="29" t="s">
        <v>45</v>
      </c>
      <c r="F97" s="51">
        <v>43496</v>
      </c>
      <c r="G97" s="49">
        <v>6637.34</v>
      </c>
      <c r="H97" s="33"/>
      <c r="I97" s="33"/>
      <c r="J97" s="33"/>
      <c r="K97" s="33"/>
      <c r="L97" s="37">
        <v>4920.32</v>
      </c>
      <c r="M97" s="30">
        <f t="shared" si="124"/>
        <v>737.83999999999924</v>
      </c>
      <c r="N97" s="31">
        <f t="shared" si="16"/>
        <v>79.945513177680283</v>
      </c>
      <c r="O97" s="32">
        <f t="shared" si="17"/>
        <v>817.78551317767949</v>
      </c>
      <c r="P97" s="33">
        <f t="shared" si="18"/>
        <v>110</v>
      </c>
      <c r="Q97" s="33">
        <f t="shared" si="19"/>
        <v>707.78551317767949</v>
      </c>
      <c r="R97" s="33">
        <f t="shared" si="20"/>
        <v>191.4</v>
      </c>
      <c r="S97" s="33">
        <f t="shared" si="21"/>
        <v>1540.0215364421474</v>
      </c>
      <c r="T97" s="56">
        <f t="shared" si="22"/>
        <v>1731.4215364421475</v>
      </c>
      <c r="U97" s="59">
        <f t="shared" si="125"/>
        <v>1731.4224723648463</v>
      </c>
      <c r="V97" s="34">
        <v>1</v>
      </c>
      <c r="W97" s="29" t="s">
        <v>52</v>
      </c>
      <c r="X97" s="1">
        <v>50</v>
      </c>
      <c r="Y97" s="1" t="s">
        <v>101</v>
      </c>
      <c r="Z97" s="1" t="s">
        <v>45</v>
      </c>
      <c r="AA97" s="89">
        <v>43521</v>
      </c>
      <c r="AB97" s="90">
        <v>2000</v>
      </c>
      <c r="AC97" s="1">
        <v>5059.66</v>
      </c>
      <c r="AD97" s="1"/>
      <c r="AE97" s="1"/>
      <c r="AF97" s="1"/>
      <c r="AG97" s="1"/>
      <c r="AH97" s="98">
        <f t="shared" si="23"/>
        <v>5059.66</v>
      </c>
      <c r="AI97" s="30">
        <f t="shared" si="24"/>
        <v>139.34000000000015</v>
      </c>
      <c r="AJ97" s="31">
        <f t="shared" si="25"/>
        <v>46.428747845155058</v>
      </c>
      <c r="AK97" s="32">
        <f t="shared" si="26"/>
        <v>185.76874784515519</v>
      </c>
      <c r="AL97" s="33">
        <f t="shared" si="27"/>
        <v>110</v>
      </c>
      <c r="AM97" s="33">
        <f t="shared" si="28"/>
        <v>75.76874784515519</v>
      </c>
      <c r="AN97" s="33">
        <f t="shared" si="29"/>
        <v>193.6</v>
      </c>
      <c r="AO97" s="33">
        <f t="shared" si="30"/>
        <v>167.34254609364686</v>
      </c>
      <c r="AP97" s="56">
        <f t="shared" si="31"/>
        <v>360.94254609364685</v>
      </c>
      <c r="AQ97" s="118">
        <f t="shared" si="32"/>
        <v>2.1999999999999886</v>
      </c>
      <c r="AR97" s="120">
        <f t="shared" si="33"/>
        <v>23.140411530921938</v>
      </c>
      <c r="AS97" s="125">
        <f t="shared" si="34"/>
        <v>386.28295762456878</v>
      </c>
      <c r="AT97" s="122">
        <f t="shared" si="35"/>
        <v>117.70542998941505</v>
      </c>
      <c r="AU97" s="34">
        <v>1</v>
      </c>
      <c r="AV97" s="29" t="s">
        <v>52</v>
      </c>
      <c r="AW97" s="1">
        <v>50</v>
      </c>
      <c r="AX97" s="1" t="s">
        <v>101</v>
      </c>
      <c r="AY97" s="1" t="s">
        <v>45</v>
      </c>
      <c r="AZ97" s="89">
        <v>43555</v>
      </c>
      <c r="BA97" s="90"/>
      <c r="BB97" s="1">
        <v>5194.8</v>
      </c>
      <c r="BC97" s="1"/>
      <c r="BD97" s="1"/>
      <c r="BE97" s="1"/>
      <c r="BF97" s="1"/>
      <c r="BG97" s="98">
        <f t="shared" si="36"/>
        <v>5194.8</v>
      </c>
      <c r="BH97" s="30">
        <f t="shared" si="37"/>
        <v>135.14000000000033</v>
      </c>
      <c r="BI97" s="31">
        <f t="shared" si="38"/>
        <v>-60.871692327978401</v>
      </c>
      <c r="BJ97" s="32">
        <f t="shared" si="39"/>
        <v>74.268307672021933</v>
      </c>
      <c r="BK97" s="33">
        <f t="shared" si="40"/>
        <v>74.268307672021933</v>
      </c>
      <c r="BL97" s="33">
        <f t="shared" si="41"/>
        <v>0</v>
      </c>
      <c r="BM97" s="33">
        <f t="shared" si="42"/>
        <v>130.71222150275861</v>
      </c>
      <c r="BN97" s="33">
        <f t="shared" si="43"/>
        <v>0</v>
      </c>
      <c r="BO97" s="56">
        <f t="shared" si="44"/>
        <v>130.71222150275861</v>
      </c>
      <c r="BP97" s="122">
        <f t="shared" si="45"/>
        <v>248.41765149217366</v>
      </c>
      <c r="BQ97" s="34">
        <v>1</v>
      </c>
      <c r="BR97" s="29" t="s">
        <v>52</v>
      </c>
      <c r="BS97" s="1">
        <v>50</v>
      </c>
      <c r="BT97" s="1" t="s">
        <v>101</v>
      </c>
      <c r="BU97" s="1" t="s">
        <v>45</v>
      </c>
      <c r="BV97" s="89">
        <v>43585</v>
      </c>
      <c r="BW97" s="90">
        <v>1500</v>
      </c>
      <c r="BX97" s="104">
        <v>5315.27</v>
      </c>
      <c r="BY97" s="104"/>
      <c r="BZ97" s="104"/>
      <c r="CA97" s="104"/>
      <c r="CB97" s="104"/>
      <c r="CC97" s="137">
        <v>5315.27</v>
      </c>
      <c r="CD97" s="138">
        <f t="shared" si="46"/>
        <v>120.47000000000025</v>
      </c>
      <c r="CE97" s="141">
        <f t="shared" si="47"/>
        <v>14.456443098884206</v>
      </c>
      <c r="CF97" s="142">
        <f t="shared" si="48"/>
        <v>134.92644309888445</v>
      </c>
      <c r="CG97" s="104">
        <f t="shared" si="49"/>
        <v>134.92644309888445</v>
      </c>
      <c r="CH97" s="104">
        <v>0</v>
      </c>
      <c r="CI97" s="104">
        <f t="shared" si="50"/>
        <v>240.16906871601432</v>
      </c>
      <c r="CJ97" s="104">
        <v>0</v>
      </c>
      <c r="CK97" s="143">
        <f t="shared" si="51"/>
        <v>240.16906871601432</v>
      </c>
      <c r="CL97" s="144">
        <f t="shared" si="52"/>
        <v>-1011.413279791812</v>
      </c>
      <c r="CM97" s="139">
        <v>1</v>
      </c>
      <c r="CN97" s="1" t="s">
        <v>52</v>
      </c>
      <c r="CO97" s="1">
        <v>50</v>
      </c>
      <c r="CP97" s="1" t="s">
        <v>101</v>
      </c>
      <c r="CQ97" s="1" t="s">
        <v>45</v>
      </c>
      <c r="CR97" s="89">
        <v>43616</v>
      </c>
      <c r="CS97" s="153"/>
      <c r="CT97" s="104">
        <v>5682.49</v>
      </c>
      <c r="CU97" s="104"/>
      <c r="CV97" s="104"/>
      <c r="CW97" s="104"/>
      <c r="CX97" s="104"/>
      <c r="CY97" s="137">
        <v>5682.49</v>
      </c>
      <c r="CZ97" s="104"/>
      <c r="DA97" s="138">
        <f t="shared" si="53"/>
        <v>367.21999999999935</v>
      </c>
      <c r="DB97" s="141">
        <f t="shared" si="54"/>
        <v>44.066501693881669</v>
      </c>
      <c r="DC97" s="142">
        <f t="shared" si="55"/>
        <v>411.28650169388101</v>
      </c>
      <c r="DD97" s="104">
        <f t="shared" si="56"/>
        <v>411.28650169388101</v>
      </c>
      <c r="DE97" s="104">
        <v>0</v>
      </c>
      <c r="DF97" s="104">
        <f t="shared" si="57"/>
        <v>723.86424298123063</v>
      </c>
      <c r="DG97" s="104">
        <v>0</v>
      </c>
      <c r="DH97" s="104">
        <f t="shared" si="58"/>
        <v>-2.6985288619776915</v>
      </c>
      <c r="DI97" s="143">
        <f t="shared" si="59"/>
        <v>721.16571411925293</v>
      </c>
      <c r="DJ97" s="144">
        <f t="shared" si="60"/>
        <v>-290.24756567255906</v>
      </c>
      <c r="DK97" s="139">
        <v>1</v>
      </c>
      <c r="DL97" s="1" t="s">
        <v>52</v>
      </c>
      <c r="DM97" s="157">
        <v>50</v>
      </c>
      <c r="DN97" s="158" t="s">
        <v>101</v>
      </c>
      <c r="DO97" s="158" t="s">
        <v>45</v>
      </c>
      <c r="DP97" s="171"/>
      <c r="DQ97" s="159">
        <v>43646</v>
      </c>
      <c r="DR97" s="160">
        <v>5750.63</v>
      </c>
      <c r="DS97" s="161"/>
      <c r="DT97" s="161"/>
      <c r="DU97" s="161"/>
      <c r="DV97" s="162"/>
      <c r="DW97" s="163">
        <f t="shared" si="10"/>
        <v>5750.63</v>
      </c>
      <c r="DX97" s="138">
        <f t="shared" si="61"/>
        <v>68.140000000000327</v>
      </c>
      <c r="DY97" s="141">
        <f t="shared" si="62"/>
        <v>8.1768178270406633</v>
      </c>
      <c r="DZ97" s="142">
        <f t="shared" si="63"/>
        <v>76.316817827040992</v>
      </c>
      <c r="EA97" s="104">
        <f t="shared" si="64"/>
        <v>76.316817827040992</v>
      </c>
      <c r="EB97" s="104">
        <v>0</v>
      </c>
      <c r="EC97" s="104">
        <f t="shared" si="65"/>
        <v>134.31759937559215</v>
      </c>
      <c r="ED97" s="104">
        <v>0</v>
      </c>
      <c r="EE97" s="143">
        <f t="shared" si="66"/>
        <v>134.31759937559215</v>
      </c>
      <c r="EF97" s="144">
        <f t="shared" si="67"/>
        <v>-155.92996629696691</v>
      </c>
      <c r="EG97" s="139">
        <v>1</v>
      </c>
      <c r="EH97" s="1" t="s">
        <v>52</v>
      </c>
      <c r="EI97" s="1">
        <v>50</v>
      </c>
      <c r="EJ97" s="1" t="s">
        <v>335</v>
      </c>
      <c r="EK97" s="1" t="s">
        <v>45</v>
      </c>
      <c r="EL97" s="100">
        <v>43646</v>
      </c>
      <c r="EM97" s="90"/>
      <c r="EN97" s="141">
        <v>5750.63</v>
      </c>
      <c r="EO97" s="141">
        <v>22.03</v>
      </c>
      <c r="EP97" s="104"/>
      <c r="EQ97" s="104"/>
      <c r="ER97" s="104"/>
      <c r="ES97" s="137">
        <v>5772.66</v>
      </c>
      <c r="ET97" s="138">
        <f t="shared" si="68"/>
        <v>22.029999999999745</v>
      </c>
      <c r="EU97" s="141">
        <f t="shared" si="69"/>
        <v>2.6436040031481185</v>
      </c>
      <c r="EV97" s="96">
        <f t="shared" si="70"/>
        <v>24.673604003147865</v>
      </c>
      <c r="EW97" s="104">
        <f t="shared" si="71"/>
        <v>24.673604003147865</v>
      </c>
      <c r="EX97" s="104">
        <v>0</v>
      </c>
      <c r="EY97" s="104">
        <f t="shared" si="72"/>
        <v>44.659223245697639</v>
      </c>
      <c r="EZ97" s="104">
        <v>0</v>
      </c>
      <c r="FA97" s="143">
        <f t="shared" si="73"/>
        <v>44.659223245697639</v>
      </c>
      <c r="FB97" s="144">
        <f t="shared" si="74"/>
        <v>-111.27074305126928</v>
      </c>
      <c r="FC97" s="139" t="s">
        <v>251</v>
      </c>
      <c r="FD97" s="1" t="s">
        <v>172</v>
      </c>
      <c r="FE97" s="157">
        <v>50</v>
      </c>
      <c r="FF97" s="158" t="s">
        <v>335</v>
      </c>
      <c r="FG97" s="158" t="s">
        <v>349</v>
      </c>
      <c r="FH97" s="159">
        <v>43708</v>
      </c>
      <c r="FI97" s="188">
        <v>1000</v>
      </c>
      <c r="FJ97" s="160">
        <v>1.2</v>
      </c>
      <c r="FK97" s="187">
        <f>22.03+17.49</f>
        <v>39.519999999999996</v>
      </c>
      <c r="FL97" s="187">
        <f>5750.63-1</f>
        <v>5749.63</v>
      </c>
      <c r="FM97" s="186"/>
      <c r="FN97" s="186"/>
      <c r="FO97" s="187">
        <f t="shared" si="11"/>
        <v>5790.35</v>
      </c>
      <c r="FP97" s="138">
        <f t="shared" si="75"/>
        <v>17.690000000000509</v>
      </c>
      <c r="FQ97" s="141">
        <f t="shared" si="76"/>
        <v>2.1228036162374297</v>
      </c>
      <c r="FR97" s="96">
        <f t="shared" si="77"/>
        <v>19.81280361623794</v>
      </c>
      <c r="FS97" s="104">
        <f t="shared" si="78"/>
        <v>19.81280361623794</v>
      </c>
      <c r="FT97" s="104">
        <v>0</v>
      </c>
      <c r="FU97" s="104">
        <f t="shared" si="79"/>
        <v>35.861174545390675</v>
      </c>
      <c r="FV97" s="104">
        <v>0</v>
      </c>
      <c r="FW97" s="143">
        <f t="shared" si="80"/>
        <v>35.861174545390675</v>
      </c>
      <c r="FX97" s="144">
        <f t="shared" si="81"/>
        <v>-1075.4095685058785</v>
      </c>
      <c r="FY97" s="184" t="s">
        <v>294</v>
      </c>
      <c r="FZ97" s="98" t="s">
        <v>354</v>
      </c>
      <c r="GA97" s="1">
        <v>50</v>
      </c>
      <c r="GB97" s="1" t="s">
        <v>335</v>
      </c>
      <c r="GC97" s="1" t="s">
        <v>349</v>
      </c>
      <c r="GD97" s="89">
        <v>43735</v>
      </c>
      <c r="GE97" s="90"/>
      <c r="GF97" s="104">
        <v>146</v>
      </c>
      <c r="GG97" s="104">
        <v>39.519999999999996</v>
      </c>
      <c r="GH97" s="104">
        <v>5749.63</v>
      </c>
      <c r="GI97" s="104"/>
      <c r="GJ97" s="104"/>
      <c r="GK97" s="137">
        <v>5935.15</v>
      </c>
      <c r="GL97" s="138">
        <f t="shared" si="82"/>
        <v>144.79999999999927</v>
      </c>
      <c r="GM97" s="141">
        <f t="shared" si="83"/>
        <v>17.375979020725499</v>
      </c>
      <c r="GN97" s="142">
        <f t="shared" si="84"/>
        <v>162.17597902072478</v>
      </c>
      <c r="GO97" s="104">
        <f t="shared" si="85"/>
        <v>110</v>
      </c>
      <c r="GP97" s="104">
        <f t="shared" si="86"/>
        <v>52.175979020724782</v>
      </c>
      <c r="GQ97" s="218">
        <f t="shared" si="87"/>
        <v>199.1</v>
      </c>
      <c r="GR97" s="218">
        <f t="shared" si="88"/>
        <v>94.438522027511851</v>
      </c>
      <c r="GS97" s="143">
        <f t="shared" si="89"/>
        <v>293.53852202751182</v>
      </c>
      <c r="GT97" s="103">
        <f t="shared" si="90"/>
        <v>12.012135588701836</v>
      </c>
      <c r="GU97" s="203">
        <f t="shared" si="91"/>
        <v>305.55065761621364</v>
      </c>
      <c r="GV97" s="144">
        <f t="shared" si="92"/>
        <v>-769.85891088966491</v>
      </c>
      <c r="GW97" s="140">
        <v>2</v>
      </c>
      <c r="GX97" s="1" t="s">
        <v>52</v>
      </c>
      <c r="GY97" s="157">
        <v>50</v>
      </c>
      <c r="GZ97" s="158" t="s">
        <v>335</v>
      </c>
      <c r="HA97" s="158" t="s">
        <v>349</v>
      </c>
      <c r="HB97" s="159">
        <v>43771</v>
      </c>
      <c r="HC97" s="188"/>
      <c r="HD97" s="160">
        <v>676.66</v>
      </c>
      <c r="HE97" s="186">
        <f>22.03+17.49</f>
        <v>39.519999999999996</v>
      </c>
      <c r="HF97" s="186">
        <f>5750.63-1</f>
        <v>5749.63</v>
      </c>
      <c r="HG97" s="186"/>
      <c r="HH97" s="227"/>
      <c r="HI97" s="229">
        <f t="shared" si="12"/>
        <v>6465.81</v>
      </c>
      <c r="HJ97" s="138">
        <f t="shared" si="93"/>
        <v>530.66000000000076</v>
      </c>
      <c r="HK97" s="141">
        <f t="shared" si="94"/>
        <v>63.679159396060669</v>
      </c>
      <c r="HL97" s="96">
        <f t="shared" si="95"/>
        <v>594.3391593960614</v>
      </c>
      <c r="HM97" s="104">
        <f t="shared" si="96"/>
        <v>110</v>
      </c>
      <c r="HN97" s="104">
        <f t="shared" si="97"/>
        <v>484.3391593960614</v>
      </c>
      <c r="HO97" s="218">
        <f t="shared" si="98"/>
        <v>199.1</v>
      </c>
      <c r="HP97" s="218">
        <f t="shared" si="99"/>
        <v>1131.1317904670677</v>
      </c>
      <c r="HQ97" s="143">
        <f t="shared" si="100"/>
        <v>1330.2317904670676</v>
      </c>
      <c r="HR97" s="104">
        <f t="shared" si="101"/>
        <v>72.946969332687871</v>
      </c>
      <c r="HS97" s="203">
        <f t="shared" si="102"/>
        <v>1403.1787597997554</v>
      </c>
      <c r="HT97" s="234">
        <f t="shared" si="103"/>
        <v>633.31984891009051</v>
      </c>
      <c r="HU97" s="139">
        <v>2</v>
      </c>
      <c r="HV97" s="1" t="s">
        <v>52</v>
      </c>
      <c r="HW97" s="1">
        <v>50</v>
      </c>
      <c r="HX97" s="1" t="s">
        <v>335</v>
      </c>
      <c r="HY97" s="1" t="s">
        <v>349</v>
      </c>
      <c r="HZ97" s="89">
        <v>43795</v>
      </c>
      <c r="IA97" s="90">
        <v>1000</v>
      </c>
      <c r="IB97" s="104">
        <v>1612.13</v>
      </c>
      <c r="IC97" s="186">
        <f>22.03+17.49</f>
        <v>39.519999999999996</v>
      </c>
      <c r="ID97" s="186">
        <f>5750.63-1</f>
        <v>5749.63</v>
      </c>
      <c r="IE97" s="186"/>
      <c r="IF97" s="186"/>
      <c r="IG97" s="229">
        <f t="shared" si="13"/>
        <v>7401.2800000000007</v>
      </c>
      <c r="IH97" s="138">
        <f t="shared" si="104"/>
        <v>935.47000000000025</v>
      </c>
      <c r="II97" s="141">
        <f t="shared" si="105"/>
        <v>112.2565199990299</v>
      </c>
      <c r="IJ97" s="142">
        <f t="shared" si="106"/>
        <v>1047.7265199990302</v>
      </c>
      <c r="IK97" s="104">
        <f t="shared" si="107"/>
        <v>110</v>
      </c>
      <c r="IL97" s="104">
        <f t="shared" si="108"/>
        <v>937.72651999903019</v>
      </c>
      <c r="IM97" s="218">
        <f t="shared" si="109"/>
        <v>199.1</v>
      </c>
      <c r="IN97" s="218">
        <f t="shared" si="110"/>
        <v>2030.5054233714432</v>
      </c>
      <c r="IO97" s="143">
        <f t="shared" si="111"/>
        <v>2229.6054233714431</v>
      </c>
      <c r="IP97" s="104">
        <f t="shared" si="112"/>
        <v>155.44582320136271</v>
      </c>
      <c r="IQ97" s="203">
        <f t="shared" si="113"/>
        <v>2385.0512465728057</v>
      </c>
      <c r="IR97" s="144">
        <f t="shared" si="114"/>
        <v>2018.3710954828962</v>
      </c>
      <c r="IS97" s="139">
        <v>2</v>
      </c>
      <c r="IT97" s="1" t="s">
        <v>52</v>
      </c>
      <c r="IU97" s="1">
        <v>50</v>
      </c>
      <c r="IV97" s="1" t="s">
        <v>335</v>
      </c>
      <c r="IW97" s="1" t="s">
        <v>349</v>
      </c>
      <c r="IX97" s="89">
        <v>43830</v>
      </c>
      <c r="IY97" s="153">
        <v>3000</v>
      </c>
      <c r="IZ97" s="104">
        <v>2900.02</v>
      </c>
      <c r="JA97" s="104">
        <v>39.519999999999996</v>
      </c>
      <c r="JB97" s="104">
        <v>5749.63</v>
      </c>
      <c r="JC97" s="104"/>
      <c r="JD97" s="104"/>
      <c r="JE97" s="137">
        <v>8689.17</v>
      </c>
      <c r="JF97" s="138">
        <f t="shared" si="115"/>
        <v>1287.8899999999994</v>
      </c>
      <c r="JG97" s="141">
        <f t="shared" si="116"/>
        <v>154.54668953947765</v>
      </c>
      <c r="JH97" s="96">
        <f t="shared" si="117"/>
        <v>1442.4366895394771</v>
      </c>
      <c r="JI97" s="104">
        <f t="shared" si="118"/>
        <v>110</v>
      </c>
      <c r="JJ97" s="104">
        <f t="shared" si="119"/>
        <v>1332.4366895394771</v>
      </c>
      <c r="JK97" s="218">
        <f t="shared" si="120"/>
        <v>199.1</v>
      </c>
      <c r="JL97" s="251">
        <f t="shared" si="121"/>
        <v>3121.5109160218526</v>
      </c>
      <c r="JM97" s="259">
        <f t="shared" si="122"/>
        <v>3320.6109160218525</v>
      </c>
      <c r="JN97" s="218"/>
      <c r="JO97" s="260"/>
      <c r="JP97" s="255">
        <f t="shared" si="126"/>
        <v>166.85972777944659</v>
      </c>
      <c r="JQ97" s="203">
        <f t="shared" si="127"/>
        <v>3487.470643801299</v>
      </c>
      <c r="JR97" s="144">
        <f t="shared" si="128"/>
        <v>2505.8417392841952</v>
      </c>
      <c r="JS97" s="139">
        <v>2</v>
      </c>
      <c r="JT97" s="1" t="s">
        <v>52</v>
      </c>
    </row>
    <row r="98" spans="1:280" ht="20.100000000000001" customHeight="1" x14ac:dyDescent="0.25">
      <c r="A98" s="29">
        <v>51</v>
      </c>
      <c r="B98" s="29" t="s">
        <v>46</v>
      </c>
      <c r="C98" s="50">
        <v>28282</v>
      </c>
      <c r="D98" s="43">
        <v>2511.0830263465136</v>
      </c>
      <c r="E98" s="29" t="s">
        <v>47</v>
      </c>
      <c r="F98" s="51">
        <v>43496</v>
      </c>
      <c r="G98" s="49"/>
      <c r="H98" s="33"/>
      <c r="I98" s="33"/>
      <c r="J98" s="33"/>
      <c r="K98" s="33"/>
      <c r="L98" s="37">
        <v>29089.119999999999</v>
      </c>
      <c r="M98" s="30">
        <f t="shared" si="124"/>
        <v>807.11999999999898</v>
      </c>
      <c r="N98" s="31">
        <f t="shared" si="16"/>
        <v>87.452052743100523</v>
      </c>
      <c r="O98" s="32">
        <f t="shared" si="17"/>
        <v>894.57205274309945</v>
      </c>
      <c r="P98" s="33">
        <f t="shared" si="18"/>
        <v>110</v>
      </c>
      <c r="Q98" s="33">
        <f t="shared" si="19"/>
        <v>784.57205274309945</v>
      </c>
      <c r="R98" s="33">
        <f t="shared" si="20"/>
        <v>191.4</v>
      </c>
      <c r="S98" s="33">
        <f t="shared" si="21"/>
        <v>1707.0960561065929</v>
      </c>
      <c r="T98" s="56">
        <f t="shared" si="22"/>
        <v>1898.496056106593</v>
      </c>
      <c r="U98" s="59">
        <f t="shared" si="125"/>
        <v>4409.5790824531068</v>
      </c>
      <c r="V98" s="34">
        <v>1</v>
      </c>
      <c r="W98" s="29" t="s">
        <v>52</v>
      </c>
      <c r="X98" s="1">
        <v>51</v>
      </c>
      <c r="Y98" s="1" t="s">
        <v>46</v>
      </c>
      <c r="Z98" s="1" t="s">
        <v>47</v>
      </c>
      <c r="AA98" s="89">
        <v>43521</v>
      </c>
      <c r="AB98" s="90"/>
      <c r="AC98" s="1">
        <v>29888.880000000001</v>
      </c>
      <c r="AD98" s="1"/>
      <c r="AE98" s="1"/>
      <c r="AF98" s="1"/>
      <c r="AG98" s="1"/>
      <c r="AH98" s="98">
        <f t="shared" si="23"/>
        <v>29888.880000000001</v>
      </c>
      <c r="AI98" s="30">
        <f t="shared" si="24"/>
        <v>799.76000000000204</v>
      </c>
      <c r="AJ98" s="31">
        <f t="shared" si="25"/>
        <v>266.4838192668384</v>
      </c>
      <c r="AK98" s="32">
        <f t="shared" si="26"/>
        <v>1066.2438192668405</v>
      </c>
      <c r="AL98" s="33">
        <f t="shared" si="27"/>
        <v>110</v>
      </c>
      <c r="AM98" s="33">
        <f t="shared" si="28"/>
        <v>956.24381926684055</v>
      </c>
      <c r="AN98" s="33">
        <f t="shared" si="29"/>
        <v>193.6</v>
      </c>
      <c r="AO98" s="33">
        <f t="shared" si="30"/>
        <v>2111.9561818475822</v>
      </c>
      <c r="AP98" s="56">
        <f t="shared" si="31"/>
        <v>2305.5561818475821</v>
      </c>
      <c r="AQ98" s="118">
        <f t="shared" si="32"/>
        <v>2.1999999999999886</v>
      </c>
      <c r="AR98" s="120">
        <f t="shared" si="33"/>
        <v>25.650878462636456</v>
      </c>
      <c r="AS98" s="125">
        <f t="shared" si="34"/>
        <v>2333.4070603102182</v>
      </c>
      <c r="AT98" s="122">
        <f t="shared" si="35"/>
        <v>6742.986142763325</v>
      </c>
      <c r="AU98" s="34">
        <v>1</v>
      </c>
      <c r="AV98" s="29" t="s">
        <v>52</v>
      </c>
      <c r="AW98" s="1">
        <v>51</v>
      </c>
      <c r="AX98" s="1" t="s">
        <v>46</v>
      </c>
      <c r="AY98" s="1" t="s">
        <v>47</v>
      </c>
      <c r="AZ98" s="89">
        <v>43555</v>
      </c>
      <c r="BA98" s="90">
        <v>6743.03</v>
      </c>
      <c r="BB98" s="1">
        <v>30679.46</v>
      </c>
      <c r="BC98" s="1"/>
      <c r="BD98" s="1"/>
      <c r="BE98" s="1"/>
      <c r="BF98" s="1"/>
      <c r="BG98" s="98">
        <f t="shared" si="36"/>
        <v>30679.46</v>
      </c>
      <c r="BH98" s="30">
        <f t="shared" si="37"/>
        <v>790.57999999999811</v>
      </c>
      <c r="BI98" s="31">
        <f t="shared" si="38"/>
        <v>-356.10435489605544</v>
      </c>
      <c r="BJ98" s="32">
        <f t="shared" si="39"/>
        <v>434.47564510394267</v>
      </c>
      <c r="BK98" s="33">
        <f t="shared" si="40"/>
        <v>434.47564510394267</v>
      </c>
      <c r="BL98" s="33">
        <f t="shared" si="41"/>
        <v>0</v>
      </c>
      <c r="BM98" s="33">
        <f t="shared" si="42"/>
        <v>764.67713538293913</v>
      </c>
      <c r="BN98" s="33">
        <f t="shared" si="43"/>
        <v>0</v>
      </c>
      <c r="BO98" s="56">
        <f t="shared" si="44"/>
        <v>764.67713538293913</v>
      </c>
      <c r="BP98" s="122">
        <f t="shared" si="45"/>
        <v>764.63327814626439</v>
      </c>
      <c r="BQ98" s="34">
        <v>1</v>
      </c>
      <c r="BR98" s="29" t="s">
        <v>52</v>
      </c>
      <c r="BS98" s="1">
        <v>51</v>
      </c>
      <c r="BT98" s="1" t="s">
        <v>46</v>
      </c>
      <c r="BU98" s="1" t="s">
        <v>47</v>
      </c>
      <c r="BV98" s="89">
        <v>43585</v>
      </c>
      <c r="BW98" s="90"/>
      <c r="BX98" s="104">
        <v>31277.600000000002</v>
      </c>
      <c r="BY98" s="104"/>
      <c r="BZ98" s="104"/>
      <c r="CA98" s="104"/>
      <c r="CB98" s="104"/>
      <c r="CC98" s="137">
        <v>31277.600000000002</v>
      </c>
      <c r="CD98" s="138">
        <f t="shared" si="46"/>
        <v>598.14000000000306</v>
      </c>
      <c r="CE98" s="141">
        <f t="shared" si="47"/>
        <v>71.777013988267825</v>
      </c>
      <c r="CF98" s="142">
        <f t="shared" si="48"/>
        <v>669.91701398827092</v>
      </c>
      <c r="CG98" s="104">
        <f t="shared" si="49"/>
        <v>669.91701398827092</v>
      </c>
      <c r="CH98" s="104">
        <v>0</v>
      </c>
      <c r="CI98" s="104">
        <f t="shared" si="50"/>
        <v>1192.4522848991223</v>
      </c>
      <c r="CJ98" s="104">
        <v>0</v>
      </c>
      <c r="CK98" s="143">
        <f t="shared" si="51"/>
        <v>1192.4522848991223</v>
      </c>
      <c r="CL98" s="144">
        <f t="shared" si="52"/>
        <v>1957.0855630453866</v>
      </c>
      <c r="CM98" s="139">
        <v>1</v>
      </c>
      <c r="CN98" s="1" t="s">
        <v>52</v>
      </c>
      <c r="CO98" s="1">
        <v>51</v>
      </c>
      <c r="CP98" s="1" t="s">
        <v>46</v>
      </c>
      <c r="CQ98" s="1" t="s">
        <v>47</v>
      </c>
      <c r="CR98" s="89">
        <v>43616</v>
      </c>
      <c r="CS98" s="153"/>
      <c r="CT98" s="104">
        <v>31653.65</v>
      </c>
      <c r="CU98" s="104"/>
      <c r="CV98" s="104"/>
      <c r="CW98" s="104"/>
      <c r="CX98" s="104"/>
      <c r="CY98" s="137">
        <v>31653.65</v>
      </c>
      <c r="CZ98" s="104"/>
      <c r="DA98" s="138">
        <f t="shared" si="53"/>
        <v>376.04999999999927</v>
      </c>
      <c r="DB98" s="141">
        <f t="shared" si="54"/>
        <v>45.126104139165079</v>
      </c>
      <c r="DC98" s="142">
        <f t="shared" si="55"/>
        <v>421.17610413916435</v>
      </c>
      <c r="DD98" s="104">
        <f t="shared" si="56"/>
        <v>421.17610413916435</v>
      </c>
      <c r="DE98" s="104">
        <v>0</v>
      </c>
      <c r="DF98" s="104">
        <f t="shared" si="57"/>
        <v>741.26994328492924</v>
      </c>
      <c r="DG98" s="104">
        <v>0</v>
      </c>
      <c r="DH98" s="104">
        <f t="shared" si="58"/>
        <v>-13.39834027976543</v>
      </c>
      <c r="DI98" s="143">
        <f t="shared" si="59"/>
        <v>727.87160300516382</v>
      </c>
      <c r="DJ98" s="144">
        <f t="shared" si="60"/>
        <v>2684.9571660505503</v>
      </c>
      <c r="DK98" s="139">
        <v>1</v>
      </c>
      <c r="DL98" s="1" t="s">
        <v>52</v>
      </c>
      <c r="DM98" s="157">
        <v>51</v>
      </c>
      <c r="DN98" s="158" t="s">
        <v>46</v>
      </c>
      <c r="DO98" s="158" t="s">
        <v>47</v>
      </c>
      <c r="DP98" s="171"/>
      <c r="DQ98" s="159">
        <v>43646</v>
      </c>
      <c r="DR98" s="160">
        <v>31861.119999999999</v>
      </c>
      <c r="DS98" s="161"/>
      <c r="DT98" s="161"/>
      <c r="DU98" s="161"/>
      <c r="DV98" s="162"/>
      <c r="DW98" s="163">
        <f t="shared" si="10"/>
        <v>31861.119999999999</v>
      </c>
      <c r="DX98" s="138">
        <f t="shared" si="61"/>
        <v>207.46999999999753</v>
      </c>
      <c r="DY98" s="141">
        <f t="shared" si="62"/>
        <v>24.896454279073936</v>
      </c>
      <c r="DZ98" s="142">
        <f t="shared" si="63"/>
        <v>232.36645427907146</v>
      </c>
      <c r="EA98" s="104">
        <f t="shared" si="64"/>
        <v>232.36645427907146</v>
      </c>
      <c r="EB98" s="104">
        <v>0</v>
      </c>
      <c r="EC98" s="104">
        <f t="shared" si="65"/>
        <v>408.96495953116579</v>
      </c>
      <c r="ED98" s="104">
        <v>0</v>
      </c>
      <c r="EE98" s="143">
        <f t="shared" si="66"/>
        <v>408.96495953116579</v>
      </c>
      <c r="EF98" s="144">
        <f t="shared" si="67"/>
        <v>3093.922125581716</v>
      </c>
      <c r="EG98" s="139">
        <v>1</v>
      </c>
      <c r="EH98" s="1" t="s">
        <v>52</v>
      </c>
      <c r="EI98" s="1">
        <v>51</v>
      </c>
      <c r="EJ98" s="1" t="s">
        <v>46</v>
      </c>
      <c r="EK98" s="1" t="s">
        <v>47</v>
      </c>
      <c r="EL98" s="89">
        <v>43677</v>
      </c>
      <c r="EM98" s="90"/>
      <c r="EN98" s="104">
        <v>32055.07</v>
      </c>
      <c r="EO98" s="104"/>
      <c r="EP98" s="104"/>
      <c r="EQ98" s="104"/>
      <c r="ER98" s="104"/>
      <c r="ES98" s="137">
        <v>32055.07</v>
      </c>
      <c r="ET98" s="138">
        <f t="shared" si="68"/>
        <v>193.95000000000073</v>
      </c>
      <c r="EU98" s="141">
        <f t="shared" si="69"/>
        <v>23.274035243331159</v>
      </c>
      <c r="EV98" s="96">
        <f t="shared" si="70"/>
        <v>217.22403524333188</v>
      </c>
      <c r="EW98" s="104">
        <f t="shared" si="71"/>
        <v>217.22403524333188</v>
      </c>
      <c r="EX98" s="104">
        <v>0</v>
      </c>
      <c r="EY98" s="104">
        <f t="shared" si="72"/>
        <v>393.1755037904307</v>
      </c>
      <c r="EZ98" s="104">
        <v>0</v>
      </c>
      <c r="FA98" s="143">
        <f t="shared" si="73"/>
        <v>393.1755037904307</v>
      </c>
      <c r="FB98" s="144">
        <f t="shared" si="74"/>
        <v>3487.0976293721469</v>
      </c>
      <c r="FC98" s="139">
        <v>1</v>
      </c>
      <c r="FD98" s="1" t="s">
        <v>52</v>
      </c>
      <c r="FE98" s="157">
        <v>51</v>
      </c>
      <c r="FF98" s="158" t="s">
        <v>46</v>
      </c>
      <c r="FG98" s="158" t="s">
        <v>47</v>
      </c>
      <c r="FH98" s="159">
        <v>43708</v>
      </c>
      <c r="FI98" s="188"/>
      <c r="FJ98" s="160">
        <v>32267.71</v>
      </c>
      <c r="FK98" s="186"/>
      <c r="FL98" s="186"/>
      <c r="FM98" s="186"/>
      <c r="FN98" s="186"/>
      <c r="FO98" s="187">
        <f t="shared" si="11"/>
        <v>32267.71</v>
      </c>
      <c r="FP98" s="138">
        <f t="shared" si="75"/>
        <v>212.63999999999942</v>
      </c>
      <c r="FQ98" s="141">
        <f t="shared" si="76"/>
        <v>25.516843468440523</v>
      </c>
      <c r="FR98" s="96">
        <f t="shared" si="77"/>
        <v>238.15684346843994</v>
      </c>
      <c r="FS98" s="104">
        <f t="shared" si="78"/>
        <v>238.15684346843994</v>
      </c>
      <c r="FT98" s="104">
        <v>0</v>
      </c>
      <c r="FU98" s="104">
        <f t="shared" si="79"/>
        <v>431.06388667787633</v>
      </c>
      <c r="FV98" s="104">
        <v>0</v>
      </c>
      <c r="FW98" s="143">
        <f t="shared" si="80"/>
        <v>431.06388667787633</v>
      </c>
      <c r="FX98" s="144">
        <f t="shared" si="81"/>
        <v>3918.1615160500232</v>
      </c>
      <c r="FY98" s="139">
        <v>1</v>
      </c>
      <c r="FZ98" s="1" t="s">
        <v>52</v>
      </c>
      <c r="GA98" s="1">
        <v>51</v>
      </c>
      <c r="GB98" s="1" t="s">
        <v>46</v>
      </c>
      <c r="GC98" s="1" t="s">
        <v>47</v>
      </c>
      <c r="GD98" s="89">
        <v>43735</v>
      </c>
      <c r="GE98" s="90"/>
      <c r="GF98" s="104">
        <v>32558.3</v>
      </c>
      <c r="GG98" s="104"/>
      <c r="GH98" s="104"/>
      <c r="GI98" s="104"/>
      <c r="GJ98" s="104"/>
      <c r="GK98" s="137">
        <v>32558.3</v>
      </c>
      <c r="GL98" s="138">
        <f t="shared" si="82"/>
        <v>290.59000000000015</v>
      </c>
      <c r="GM98" s="141">
        <f t="shared" si="83"/>
        <v>34.87075789801554</v>
      </c>
      <c r="GN98" s="142">
        <f t="shared" si="84"/>
        <v>325.46075789801569</v>
      </c>
      <c r="GO98" s="104">
        <f t="shared" si="85"/>
        <v>110</v>
      </c>
      <c r="GP98" s="104">
        <f t="shared" si="86"/>
        <v>215.46075789801569</v>
      </c>
      <c r="GQ98" s="218">
        <f t="shared" si="87"/>
        <v>199.1</v>
      </c>
      <c r="GR98" s="218">
        <f t="shared" si="88"/>
        <v>389.98397179540842</v>
      </c>
      <c r="GS98" s="143">
        <f t="shared" si="89"/>
        <v>589.08397179540839</v>
      </c>
      <c r="GT98" s="103">
        <f t="shared" si="90"/>
        <v>24.106398347519931</v>
      </c>
      <c r="GU98" s="203">
        <f t="shared" si="91"/>
        <v>613.19037014292837</v>
      </c>
      <c r="GV98" s="144">
        <f t="shared" si="92"/>
        <v>4531.3518861929515</v>
      </c>
      <c r="GW98" s="140">
        <v>1</v>
      </c>
      <c r="GX98" s="1" t="s">
        <v>52</v>
      </c>
      <c r="GY98" s="157">
        <v>51</v>
      </c>
      <c r="GZ98" s="158" t="s">
        <v>46</v>
      </c>
      <c r="HA98" s="158" t="s">
        <v>47</v>
      </c>
      <c r="HB98" s="159">
        <v>43771</v>
      </c>
      <c r="HC98" s="188"/>
      <c r="HD98" s="160">
        <v>33431.760000000002</v>
      </c>
      <c r="HE98" s="186"/>
      <c r="HF98" s="186"/>
      <c r="HG98" s="186"/>
      <c r="HH98" s="227"/>
      <c r="HI98" s="229">
        <f t="shared" si="12"/>
        <v>33431.760000000002</v>
      </c>
      <c r="HJ98" s="138">
        <f t="shared" si="93"/>
        <v>873.46000000000276</v>
      </c>
      <c r="HK98" s="141">
        <f t="shared" si="94"/>
        <v>104.81513316640269</v>
      </c>
      <c r="HL98" s="96">
        <f t="shared" si="95"/>
        <v>978.27513316640545</v>
      </c>
      <c r="HM98" s="104">
        <f t="shared" si="96"/>
        <v>110</v>
      </c>
      <c r="HN98" s="104">
        <f t="shared" si="97"/>
        <v>868.27513316640545</v>
      </c>
      <c r="HO98" s="218">
        <f t="shared" si="98"/>
        <v>199.1</v>
      </c>
      <c r="HP98" s="218">
        <f t="shared" si="99"/>
        <v>2027.7807130466238</v>
      </c>
      <c r="HQ98" s="143">
        <f t="shared" si="100"/>
        <v>2226.8807130466239</v>
      </c>
      <c r="HR98" s="104">
        <f t="shared" si="101"/>
        <v>122.11721314007175</v>
      </c>
      <c r="HS98" s="203">
        <f t="shared" si="102"/>
        <v>2348.9979261866956</v>
      </c>
      <c r="HT98" s="234">
        <f t="shared" si="103"/>
        <v>6880.3498123796471</v>
      </c>
      <c r="HU98" s="139">
        <v>1</v>
      </c>
      <c r="HV98" s="1" t="s">
        <v>52</v>
      </c>
      <c r="HW98" s="1">
        <v>51</v>
      </c>
      <c r="HX98" s="1" t="s">
        <v>46</v>
      </c>
      <c r="HY98" s="1" t="s">
        <v>47</v>
      </c>
      <c r="HZ98" s="89">
        <v>43799</v>
      </c>
      <c r="IA98" s="90"/>
      <c r="IB98" s="104">
        <v>34251.379999999997</v>
      </c>
      <c r="IC98" s="186"/>
      <c r="ID98" s="186"/>
      <c r="IE98" s="186"/>
      <c r="IF98" s="186"/>
      <c r="IG98" s="229">
        <f t="shared" si="13"/>
        <v>34251.379999999997</v>
      </c>
      <c r="IH98" s="138">
        <f t="shared" si="104"/>
        <v>819.61999999999534</v>
      </c>
      <c r="II98" s="141">
        <f t="shared" si="105"/>
        <v>98.354505138170481</v>
      </c>
      <c r="IJ98" s="142">
        <f t="shared" si="106"/>
        <v>917.9745051381658</v>
      </c>
      <c r="IK98" s="104">
        <f t="shared" si="107"/>
        <v>110</v>
      </c>
      <c r="IL98" s="104">
        <f t="shared" si="108"/>
        <v>807.9745051381658</v>
      </c>
      <c r="IM98" s="218">
        <f t="shared" si="109"/>
        <v>199.1</v>
      </c>
      <c r="IN98" s="218">
        <f t="shared" si="110"/>
        <v>1749.5469943951252</v>
      </c>
      <c r="IO98" s="143">
        <f t="shared" si="111"/>
        <v>1948.6469943951251</v>
      </c>
      <c r="IP98" s="104">
        <f t="shared" si="112"/>
        <v>135.85768719317835</v>
      </c>
      <c r="IQ98" s="203">
        <f t="shared" si="113"/>
        <v>2084.5046815883034</v>
      </c>
      <c r="IR98" s="144">
        <f t="shared" si="114"/>
        <v>8964.8544939679505</v>
      </c>
      <c r="IS98" s="139">
        <v>1</v>
      </c>
      <c r="IT98" s="1" t="s">
        <v>52</v>
      </c>
      <c r="IU98" s="1">
        <v>51</v>
      </c>
      <c r="IV98" s="1" t="s">
        <v>46</v>
      </c>
      <c r="IW98" s="1" t="s">
        <v>47</v>
      </c>
      <c r="IX98" s="89">
        <v>43830</v>
      </c>
      <c r="IY98" s="153"/>
      <c r="IZ98" s="104">
        <v>35052.15</v>
      </c>
      <c r="JA98" s="104"/>
      <c r="JB98" s="104"/>
      <c r="JC98" s="104"/>
      <c r="JD98" s="104"/>
      <c r="JE98" s="137">
        <v>35052.15</v>
      </c>
      <c r="JF98" s="138">
        <f t="shared" si="115"/>
        <v>800.77000000000407</v>
      </c>
      <c r="JG98" s="141">
        <f t="shared" si="116"/>
        <v>96.092331319078653</v>
      </c>
      <c r="JH98" s="96">
        <f t="shared" si="117"/>
        <v>896.86233131908273</v>
      </c>
      <c r="JI98" s="104">
        <f t="shared" si="118"/>
        <v>110</v>
      </c>
      <c r="JJ98" s="104">
        <f t="shared" si="119"/>
        <v>786.86233131908273</v>
      </c>
      <c r="JK98" s="218">
        <f t="shared" si="120"/>
        <v>199.1</v>
      </c>
      <c r="JL98" s="251">
        <f t="shared" si="121"/>
        <v>1843.3891650550715</v>
      </c>
      <c r="JM98" s="259">
        <f t="shared" si="122"/>
        <v>2042.4891650550715</v>
      </c>
      <c r="JN98" s="218"/>
      <c r="JO98" s="260"/>
      <c r="JP98" s="255">
        <f t="shared" si="126"/>
        <v>102.63448344073188</v>
      </c>
      <c r="JQ98" s="203">
        <f t="shared" si="127"/>
        <v>2145.1236484958035</v>
      </c>
      <c r="JR98" s="144">
        <f t="shared" si="128"/>
        <v>11109.978142463755</v>
      </c>
      <c r="JS98" s="139">
        <v>1</v>
      </c>
      <c r="JT98" s="1" t="s">
        <v>52</v>
      </c>
    </row>
    <row r="99" spans="1:280" ht="20.100000000000001" customHeight="1" x14ac:dyDescent="0.25">
      <c r="A99" s="29">
        <v>52</v>
      </c>
      <c r="B99" s="29" t="s">
        <v>102</v>
      </c>
      <c r="C99" s="50">
        <v>754.66</v>
      </c>
      <c r="D99" s="43">
        <v>135.36105193072814</v>
      </c>
      <c r="E99" s="29" t="s">
        <v>103</v>
      </c>
      <c r="F99" s="51">
        <v>43496</v>
      </c>
      <c r="G99" s="49"/>
      <c r="H99" s="33"/>
      <c r="I99" s="33"/>
      <c r="J99" s="33"/>
      <c r="K99" s="33"/>
      <c r="L99" s="37">
        <v>911.44</v>
      </c>
      <c r="M99" s="30">
        <f t="shared" si="124"/>
        <v>156.78000000000009</v>
      </c>
      <c r="N99" s="31">
        <f t="shared" si="16"/>
        <v>16.987229692069736</v>
      </c>
      <c r="O99" s="32">
        <f t="shared" si="17"/>
        <v>173.76722969206983</v>
      </c>
      <c r="P99" s="33">
        <f t="shared" si="18"/>
        <v>110</v>
      </c>
      <c r="Q99" s="33">
        <f t="shared" si="19"/>
        <v>63.767229692069833</v>
      </c>
      <c r="R99" s="33">
        <f t="shared" si="20"/>
        <v>191.4</v>
      </c>
      <c r="S99" s="33">
        <f t="shared" si="21"/>
        <v>138.74670393315645</v>
      </c>
      <c r="T99" s="56">
        <f t="shared" si="22"/>
        <v>330.14670393315646</v>
      </c>
      <c r="U99" s="59">
        <f t="shared" si="125"/>
        <v>465.5077558638846</v>
      </c>
      <c r="V99" s="34">
        <v>1</v>
      </c>
      <c r="W99" s="29" t="s">
        <v>52</v>
      </c>
      <c r="X99" s="1">
        <v>52</v>
      </c>
      <c r="Y99" s="1" t="s">
        <v>102</v>
      </c>
      <c r="Z99" s="1" t="s">
        <v>103</v>
      </c>
      <c r="AA99" s="89">
        <v>43521</v>
      </c>
      <c r="AB99" s="90"/>
      <c r="AC99" s="1">
        <v>954.97</v>
      </c>
      <c r="AD99" s="1"/>
      <c r="AE99" s="1"/>
      <c r="AF99" s="1"/>
      <c r="AG99" s="1"/>
      <c r="AH99" s="98">
        <f t="shared" si="23"/>
        <v>954.97</v>
      </c>
      <c r="AI99" s="30">
        <f t="shared" si="24"/>
        <v>43.529999999999973</v>
      </c>
      <c r="AJ99" s="31">
        <f t="shared" si="25"/>
        <v>14.504402136497749</v>
      </c>
      <c r="AK99" s="32">
        <f t="shared" si="26"/>
        <v>58.034402136497718</v>
      </c>
      <c r="AL99" s="33">
        <f t="shared" si="27"/>
        <v>58.034402136497718</v>
      </c>
      <c r="AM99" s="33">
        <f t="shared" si="28"/>
        <v>0</v>
      </c>
      <c r="AN99" s="33">
        <f t="shared" si="29"/>
        <v>102.14054776023599</v>
      </c>
      <c r="AO99" s="33">
        <f t="shared" si="30"/>
        <v>0</v>
      </c>
      <c r="AP99" s="56">
        <f t="shared" si="31"/>
        <v>102.14054776023599</v>
      </c>
      <c r="AQ99" s="118">
        <f t="shared" si="32"/>
        <v>2.1999999999999886</v>
      </c>
      <c r="AR99" s="120">
        <f t="shared" si="33"/>
        <v>2.0848122909954157</v>
      </c>
      <c r="AS99" s="125">
        <f t="shared" si="34"/>
        <v>106.42536005123139</v>
      </c>
      <c r="AT99" s="122">
        <f t="shared" si="35"/>
        <v>571.93311591511599</v>
      </c>
      <c r="AU99" s="34">
        <v>1</v>
      </c>
      <c r="AV99" s="29" t="s">
        <v>52</v>
      </c>
      <c r="AW99" s="1">
        <v>52</v>
      </c>
      <c r="AX99" s="1" t="s">
        <v>102</v>
      </c>
      <c r="AY99" s="1" t="s">
        <v>103</v>
      </c>
      <c r="AZ99" s="89">
        <v>43555</v>
      </c>
      <c r="BA99" s="90"/>
      <c r="BB99" s="1">
        <v>1000</v>
      </c>
      <c r="BC99" s="1"/>
      <c r="BD99" s="1"/>
      <c r="BE99" s="1"/>
      <c r="BF99" s="1"/>
      <c r="BG99" s="98">
        <f t="shared" si="36"/>
        <v>1000</v>
      </c>
      <c r="BH99" s="30">
        <f t="shared" si="37"/>
        <v>45.029999999999973</v>
      </c>
      <c r="BI99" s="31">
        <f t="shared" si="38"/>
        <v>-20.283056870866208</v>
      </c>
      <c r="BJ99" s="32">
        <f t="shared" si="39"/>
        <v>24.746943129133765</v>
      </c>
      <c r="BK99" s="33">
        <f t="shared" si="40"/>
        <v>24.746943129133765</v>
      </c>
      <c r="BL99" s="33">
        <f t="shared" si="41"/>
        <v>0</v>
      </c>
      <c r="BM99" s="33">
        <f t="shared" si="42"/>
        <v>43.554619907275423</v>
      </c>
      <c r="BN99" s="33">
        <f t="shared" si="43"/>
        <v>0</v>
      </c>
      <c r="BO99" s="56">
        <f t="shared" si="44"/>
        <v>43.554619907275423</v>
      </c>
      <c r="BP99" s="122">
        <f t="shared" si="45"/>
        <v>615.48773582239141</v>
      </c>
      <c r="BQ99" s="34">
        <v>1</v>
      </c>
      <c r="BR99" s="29" t="s">
        <v>52</v>
      </c>
      <c r="BS99" s="1">
        <v>52</v>
      </c>
      <c r="BT99" s="1" t="s">
        <v>102</v>
      </c>
      <c r="BU99" s="1" t="s">
        <v>103</v>
      </c>
      <c r="BV99" s="89">
        <v>43585</v>
      </c>
      <c r="BW99" s="90"/>
      <c r="BX99" s="104">
        <v>1019.27</v>
      </c>
      <c r="BY99" s="104"/>
      <c r="BZ99" s="104"/>
      <c r="CA99" s="104"/>
      <c r="CB99" s="104"/>
      <c r="CC99" s="137">
        <v>1019.27</v>
      </c>
      <c r="CD99" s="138">
        <f t="shared" si="46"/>
        <v>19.269999999999982</v>
      </c>
      <c r="CE99" s="141">
        <f t="shared" si="47"/>
        <v>2.3124068939611337</v>
      </c>
      <c r="CF99" s="142">
        <f t="shared" si="48"/>
        <v>21.582406893961114</v>
      </c>
      <c r="CG99" s="104">
        <f t="shared" si="49"/>
        <v>21.582406893961114</v>
      </c>
      <c r="CH99" s="104">
        <v>0</v>
      </c>
      <c r="CI99" s="104">
        <f t="shared" si="50"/>
        <v>38.41668427125078</v>
      </c>
      <c r="CJ99" s="104">
        <v>0</v>
      </c>
      <c r="CK99" s="143">
        <f t="shared" si="51"/>
        <v>38.41668427125078</v>
      </c>
      <c r="CL99" s="144">
        <f t="shared" si="52"/>
        <v>653.90442009364222</v>
      </c>
      <c r="CM99" s="139">
        <v>1</v>
      </c>
      <c r="CN99" s="1" t="s">
        <v>52</v>
      </c>
      <c r="CO99" s="1">
        <v>52</v>
      </c>
      <c r="CP99" s="1" t="s">
        <v>102</v>
      </c>
      <c r="CQ99" s="1" t="s">
        <v>103</v>
      </c>
      <c r="CR99" s="89">
        <v>43616</v>
      </c>
      <c r="CS99" s="153">
        <v>1000</v>
      </c>
      <c r="CT99" s="104">
        <v>1061.06</v>
      </c>
      <c r="CU99" s="104"/>
      <c r="CV99" s="104"/>
      <c r="CW99" s="104"/>
      <c r="CX99" s="104"/>
      <c r="CY99" s="137">
        <v>1061.06</v>
      </c>
      <c r="CZ99" s="104"/>
      <c r="DA99" s="138">
        <f t="shared" si="53"/>
        <v>41.789999999999964</v>
      </c>
      <c r="DB99" s="141">
        <f t="shared" si="54"/>
        <v>5.0148115728645406</v>
      </c>
      <c r="DC99" s="142">
        <f t="shared" si="55"/>
        <v>46.804811572864502</v>
      </c>
      <c r="DD99" s="104">
        <f t="shared" si="56"/>
        <v>46.804811572864502</v>
      </c>
      <c r="DE99" s="104">
        <v>0</v>
      </c>
      <c r="DF99" s="104">
        <f t="shared" si="57"/>
        <v>82.376468368241518</v>
      </c>
      <c r="DG99" s="104">
        <v>0</v>
      </c>
      <c r="DH99" s="104">
        <f t="shared" si="58"/>
        <v>-0.43164813787922268</v>
      </c>
      <c r="DI99" s="143">
        <f t="shared" si="59"/>
        <v>81.944820230362296</v>
      </c>
      <c r="DJ99" s="144">
        <f t="shared" si="60"/>
        <v>-264.15075967599546</v>
      </c>
      <c r="DK99" s="139">
        <v>1</v>
      </c>
      <c r="DL99" s="1" t="s">
        <v>52</v>
      </c>
      <c r="DM99" s="157">
        <v>52</v>
      </c>
      <c r="DN99" s="158" t="s">
        <v>102</v>
      </c>
      <c r="DO99" s="158" t="s">
        <v>103</v>
      </c>
      <c r="DP99" s="171">
        <v>1000</v>
      </c>
      <c r="DQ99" s="159">
        <v>43646</v>
      </c>
      <c r="DR99" s="160">
        <v>1077.74</v>
      </c>
      <c r="DS99" s="161"/>
      <c r="DT99" s="161"/>
      <c r="DU99" s="161"/>
      <c r="DV99" s="162"/>
      <c r="DW99" s="163">
        <f t="shared" si="10"/>
        <v>1077.74</v>
      </c>
      <c r="DX99" s="138">
        <f t="shared" si="61"/>
        <v>16.680000000000064</v>
      </c>
      <c r="DY99" s="141">
        <f t="shared" si="62"/>
        <v>2.0016043638837413</v>
      </c>
      <c r="DZ99" s="142">
        <f t="shared" si="63"/>
        <v>18.681604363883807</v>
      </c>
      <c r="EA99" s="104">
        <f t="shared" si="64"/>
        <v>18.681604363883807</v>
      </c>
      <c r="EB99" s="104">
        <v>0</v>
      </c>
      <c r="EC99" s="104">
        <f t="shared" si="65"/>
        <v>32.8796236804355</v>
      </c>
      <c r="ED99" s="104">
        <v>0</v>
      </c>
      <c r="EE99" s="143">
        <f t="shared" si="66"/>
        <v>32.8796236804355</v>
      </c>
      <c r="EF99" s="144">
        <f t="shared" si="67"/>
        <v>-1231.2711359955599</v>
      </c>
      <c r="EG99" s="139">
        <v>1</v>
      </c>
      <c r="EH99" s="1" t="s">
        <v>52</v>
      </c>
      <c r="EI99" s="1">
        <v>52</v>
      </c>
      <c r="EJ99" s="1" t="s">
        <v>102</v>
      </c>
      <c r="EK99" s="1" t="s">
        <v>103</v>
      </c>
      <c r="EL99" s="89">
        <v>43677</v>
      </c>
      <c r="EM99" s="90"/>
      <c r="EN99" s="104">
        <v>1093.6100000000001</v>
      </c>
      <c r="EO99" s="104"/>
      <c r="EP99" s="104"/>
      <c r="EQ99" s="104"/>
      <c r="ER99" s="104"/>
      <c r="ES99" s="137">
        <v>1093.6100000000001</v>
      </c>
      <c r="ET99" s="138">
        <f t="shared" si="68"/>
        <v>15.870000000000118</v>
      </c>
      <c r="EU99" s="141">
        <f t="shared" si="69"/>
        <v>1.9044028837930749</v>
      </c>
      <c r="EV99" s="96">
        <f t="shared" si="70"/>
        <v>17.774402883793194</v>
      </c>
      <c r="EW99" s="104">
        <f t="shared" si="71"/>
        <v>17.774402883793194</v>
      </c>
      <c r="EX99" s="104">
        <v>0</v>
      </c>
      <c r="EY99" s="104">
        <f t="shared" si="72"/>
        <v>32.171669219665681</v>
      </c>
      <c r="EZ99" s="104">
        <v>0</v>
      </c>
      <c r="FA99" s="143">
        <f t="shared" si="73"/>
        <v>32.171669219665681</v>
      </c>
      <c r="FB99" s="144">
        <f t="shared" si="74"/>
        <v>-1199.0994667758941</v>
      </c>
      <c r="FC99" s="139">
        <v>1</v>
      </c>
      <c r="FD99" s="1" t="s">
        <v>52</v>
      </c>
      <c r="FE99" s="157">
        <v>52</v>
      </c>
      <c r="FF99" s="158" t="s">
        <v>102</v>
      </c>
      <c r="FG99" s="158" t="s">
        <v>103</v>
      </c>
      <c r="FH99" s="159">
        <v>43708</v>
      </c>
      <c r="FI99" s="188"/>
      <c r="FJ99" s="160">
        <v>1112.57</v>
      </c>
      <c r="FK99" s="186"/>
      <c r="FL99" s="186"/>
      <c r="FM99" s="186"/>
      <c r="FN99" s="186"/>
      <c r="FO99" s="187">
        <f t="shared" si="11"/>
        <v>1112.57</v>
      </c>
      <c r="FP99" s="138">
        <f t="shared" si="75"/>
        <v>18.959999999999809</v>
      </c>
      <c r="FQ99" s="141">
        <f t="shared" si="76"/>
        <v>2.2752038758541611</v>
      </c>
      <c r="FR99" s="96">
        <f t="shared" si="77"/>
        <v>21.235203875853969</v>
      </c>
      <c r="FS99" s="104">
        <f t="shared" si="78"/>
        <v>21.235203875853969</v>
      </c>
      <c r="FT99" s="104">
        <v>0</v>
      </c>
      <c r="FU99" s="104">
        <f t="shared" si="79"/>
        <v>38.435719015295682</v>
      </c>
      <c r="FV99" s="104">
        <v>0</v>
      </c>
      <c r="FW99" s="143">
        <f t="shared" si="80"/>
        <v>38.435719015295682</v>
      </c>
      <c r="FX99" s="144">
        <f t="shared" si="81"/>
        <v>-1160.6637477605984</v>
      </c>
      <c r="FY99" s="139">
        <v>1</v>
      </c>
      <c r="FZ99" s="1" t="s">
        <v>52</v>
      </c>
      <c r="GA99" s="1">
        <v>52</v>
      </c>
      <c r="GB99" s="1" t="s">
        <v>102</v>
      </c>
      <c r="GC99" s="1" t="s">
        <v>103</v>
      </c>
      <c r="GD99" s="89">
        <v>43735</v>
      </c>
      <c r="GE99" s="90"/>
      <c r="GF99" s="104">
        <v>1146.67</v>
      </c>
      <c r="GG99" s="104"/>
      <c r="GH99" s="104"/>
      <c r="GI99" s="104"/>
      <c r="GJ99" s="104"/>
      <c r="GK99" s="137">
        <v>1146.67</v>
      </c>
      <c r="GL99" s="138">
        <f t="shared" si="82"/>
        <v>34.100000000000136</v>
      </c>
      <c r="GM99" s="141">
        <f t="shared" si="83"/>
        <v>4.0919950594388457</v>
      </c>
      <c r="GN99" s="142">
        <f t="shared" si="84"/>
        <v>38.19199505943898</v>
      </c>
      <c r="GO99" s="104">
        <f t="shared" si="85"/>
        <v>38.19199505943898</v>
      </c>
      <c r="GP99" s="104">
        <f t="shared" si="86"/>
        <v>0</v>
      </c>
      <c r="GQ99" s="218">
        <f t="shared" si="87"/>
        <v>69.127511057584556</v>
      </c>
      <c r="GR99" s="218">
        <f t="shared" si="88"/>
        <v>0</v>
      </c>
      <c r="GS99" s="143">
        <f t="shared" si="89"/>
        <v>69.127511057584556</v>
      </c>
      <c r="GT99" s="103">
        <f t="shared" si="90"/>
        <v>2.8288247484443119</v>
      </c>
      <c r="GU99" s="203">
        <f t="shared" si="91"/>
        <v>71.956335806028875</v>
      </c>
      <c r="GV99" s="144">
        <f t="shared" si="92"/>
        <v>-1088.7074119545696</v>
      </c>
      <c r="GW99" s="140">
        <v>1</v>
      </c>
      <c r="GX99" s="1" t="s">
        <v>52</v>
      </c>
      <c r="GY99" s="157">
        <v>52</v>
      </c>
      <c r="GZ99" s="158" t="s">
        <v>102</v>
      </c>
      <c r="HA99" s="158" t="s">
        <v>103</v>
      </c>
      <c r="HB99" s="159">
        <v>43771</v>
      </c>
      <c r="HC99" s="188"/>
      <c r="HD99" s="160">
        <v>1318.1200000000001</v>
      </c>
      <c r="HE99" s="186"/>
      <c r="HF99" s="186"/>
      <c r="HG99" s="186"/>
      <c r="HH99" s="227"/>
      <c r="HI99" s="229">
        <f t="shared" si="12"/>
        <v>1318.1200000000001</v>
      </c>
      <c r="HJ99" s="138">
        <f t="shared" si="93"/>
        <v>171.45000000000005</v>
      </c>
      <c r="HK99" s="141">
        <f t="shared" si="94"/>
        <v>20.573986881345096</v>
      </c>
      <c r="HL99" s="96">
        <f t="shared" si="95"/>
        <v>192.02398688134514</v>
      </c>
      <c r="HM99" s="104">
        <f t="shared" si="96"/>
        <v>110</v>
      </c>
      <c r="HN99" s="104">
        <f t="shared" si="97"/>
        <v>82.023986881345138</v>
      </c>
      <c r="HO99" s="218">
        <f t="shared" si="98"/>
        <v>199.1</v>
      </c>
      <c r="HP99" s="218">
        <f t="shared" si="99"/>
        <v>191.55985499506912</v>
      </c>
      <c r="HQ99" s="143">
        <f t="shared" si="100"/>
        <v>390.65985499506911</v>
      </c>
      <c r="HR99" s="104">
        <f t="shared" si="101"/>
        <v>21.422922430557492</v>
      </c>
      <c r="HS99" s="203">
        <f t="shared" si="102"/>
        <v>412.0827774256266</v>
      </c>
      <c r="HT99" s="234">
        <f t="shared" si="103"/>
        <v>-676.62463452894303</v>
      </c>
      <c r="HU99" s="139">
        <v>1</v>
      </c>
      <c r="HV99" s="1" t="s">
        <v>52</v>
      </c>
      <c r="HW99" s="1">
        <v>52</v>
      </c>
      <c r="HX99" s="1" t="s">
        <v>102</v>
      </c>
      <c r="HY99" s="1" t="s">
        <v>103</v>
      </c>
      <c r="HZ99" s="89">
        <v>43795</v>
      </c>
      <c r="IA99" s="90"/>
      <c r="IB99" s="104">
        <v>1507.9</v>
      </c>
      <c r="IC99" s="186"/>
      <c r="ID99" s="186"/>
      <c r="IE99" s="186"/>
      <c r="IF99" s="186"/>
      <c r="IG99" s="229">
        <f t="shared" si="13"/>
        <v>1507.9</v>
      </c>
      <c r="IH99" s="138">
        <f t="shared" si="104"/>
        <v>189.77999999999997</v>
      </c>
      <c r="II99" s="141">
        <f t="shared" si="105"/>
        <v>22.773624344357259</v>
      </c>
      <c r="IJ99" s="142">
        <f t="shared" si="106"/>
        <v>212.55362434435722</v>
      </c>
      <c r="IK99" s="104">
        <f t="shared" si="107"/>
        <v>110</v>
      </c>
      <c r="IL99" s="104">
        <f t="shared" si="108"/>
        <v>102.55362434435722</v>
      </c>
      <c r="IM99" s="218">
        <f t="shared" si="109"/>
        <v>199.1</v>
      </c>
      <c r="IN99" s="218">
        <f t="shared" si="110"/>
        <v>222.06441427915502</v>
      </c>
      <c r="IO99" s="143">
        <f t="shared" si="111"/>
        <v>421.16441427915504</v>
      </c>
      <c r="IP99" s="104">
        <f t="shared" si="112"/>
        <v>29.363154751277385</v>
      </c>
      <c r="IQ99" s="203">
        <f t="shared" si="113"/>
        <v>450.5275690304324</v>
      </c>
      <c r="IR99" s="144">
        <f t="shared" si="114"/>
        <v>-226.09706549851063</v>
      </c>
      <c r="IS99" s="139">
        <v>1</v>
      </c>
      <c r="IT99" s="1" t="s">
        <v>52</v>
      </c>
      <c r="IU99" s="1">
        <v>52</v>
      </c>
      <c r="IV99" s="1" t="s">
        <v>102</v>
      </c>
      <c r="IW99" s="1" t="s">
        <v>103</v>
      </c>
      <c r="IX99" s="89">
        <v>43830</v>
      </c>
      <c r="IY99" s="153"/>
      <c r="IZ99" s="104">
        <v>1553.66</v>
      </c>
      <c r="JA99" s="104"/>
      <c r="JB99" s="104"/>
      <c r="JC99" s="104"/>
      <c r="JD99" s="104"/>
      <c r="JE99" s="137">
        <v>1553.66</v>
      </c>
      <c r="JF99" s="138">
        <f t="shared" si="115"/>
        <v>45.759999999999991</v>
      </c>
      <c r="JG99" s="141">
        <f t="shared" si="116"/>
        <v>5.4911960752288618</v>
      </c>
      <c r="JH99" s="96">
        <f t="shared" si="117"/>
        <v>51.251196075228854</v>
      </c>
      <c r="JI99" s="104">
        <f t="shared" si="118"/>
        <v>51.251196075228854</v>
      </c>
      <c r="JJ99" s="104">
        <f t="shared" si="119"/>
        <v>0</v>
      </c>
      <c r="JK99" s="218">
        <f t="shared" si="120"/>
        <v>92.764664896164234</v>
      </c>
      <c r="JL99" s="251">
        <f t="shared" si="121"/>
        <v>0</v>
      </c>
      <c r="JM99" s="259">
        <f t="shared" si="122"/>
        <v>92.764664896164234</v>
      </c>
      <c r="JN99" s="218"/>
      <c r="JO99" s="260"/>
      <c r="JP99" s="255">
        <f t="shared" si="126"/>
        <v>4.6613972921191484</v>
      </c>
      <c r="JQ99" s="203">
        <f t="shared" si="127"/>
        <v>97.426062188283382</v>
      </c>
      <c r="JR99" s="144">
        <f t="shared" si="128"/>
        <v>-128.67100331022726</v>
      </c>
      <c r="JS99" s="139">
        <v>1</v>
      </c>
      <c r="JT99" s="1" t="s">
        <v>52</v>
      </c>
    </row>
    <row r="100" spans="1:280" ht="20.100000000000001" customHeight="1" x14ac:dyDescent="0.25">
      <c r="A100" s="29">
        <v>53</v>
      </c>
      <c r="B100" s="29" t="s">
        <v>104</v>
      </c>
      <c r="C100" s="50">
        <v>342.43</v>
      </c>
      <c r="D100" s="43">
        <v>-1419.1185308785741</v>
      </c>
      <c r="E100" s="29" t="s">
        <v>105</v>
      </c>
      <c r="F100" s="51">
        <v>43496</v>
      </c>
      <c r="G100" s="49"/>
      <c r="H100" s="33"/>
      <c r="I100" s="33"/>
      <c r="J100" s="33"/>
      <c r="K100" s="33"/>
      <c r="L100" s="37">
        <v>342.43</v>
      </c>
      <c r="M100" s="30">
        <f t="shared" si="124"/>
        <v>0</v>
      </c>
      <c r="N100" s="31">
        <f t="shared" si="16"/>
        <v>0</v>
      </c>
      <c r="O100" s="32">
        <f t="shared" si="17"/>
        <v>0</v>
      </c>
      <c r="P100" s="33">
        <f t="shared" si="18"/>
        <v>0</v>
      </c>
      <c r="Q100" s="33">
        <f t="shared" si="19"/>
        <v>0</v>
      </c>
      <c r="R100" s="33">
        <f t="shared" si="20"/>
        <v>0</v>
      </c>
      <c r="S100" s="33">
        <f t="shared" si="21"/>
        <v>0</v>
      </c>
      <c r="T100" s="56">
        <f t="shared" si="22"/>
        <v>0</v>
      </c>
      <c r="U100" s="59">
        <f t="shared" si="125"/>
        <v>-1419.1185308785741</v>
      </c>
      <c r="V100" s="34">
        <v>1</v>
      </c>
      <c r="W100" s="29" t="s">
        <v>52</v>
      </c>
      <c r="X100" s="1">
        <v>53</v>
      </c>
      <c r="Y100" s="1" t="s">
        <v>104</v>
      </c>
      <c r="Z100" s="1" t="s">
        <v>105</v>
      </c>
      <c r="AA100" s="89">
        <v>43521</v>
      </c>
      <c r="AB100" s="90"/>
      <c r="AC100" s="1">
        <v>342.43</v>
      </c>
      <c r="AD100" s="1"/>
      <c r="AE100" s="1"/>
      <c r="AF100" s="1"/>
      <c r="AG100" s="1"/>
      <c r="AH100" s="98">
        <f t="shared" si="23"/>
        <v>342.43</v>
      </c>
      <c r="AI100" s="30">
        <f t="shared" si="24"/>
        <v>0</v>
      </c>
      <c r="AJ100" s="31">
        <f t="shared" si="25"/>
        <v>0</v>
      </c>
      <c r="AK100" s="32">
        <f t="shared" si="26"/>
        <v>0</v>
      </c>
      <c r="AL100" s="33">
        <f t="shared" si="27"/>
        <v>0</v>
      </c>
      <c r="AM100" s="33">
        <f t="shared" si="28"/>
        <v>0</v>
      </c>
      <c r="AN100" s="33">
        <f t="shared" si="29"/>
        <v>0</v>
      </c>
      <c r="AO100" s="33">
        <f t="shared" si="30"/>
        <v>0</v>
      </c>
      <c r="AP100" s="56">
        <f t="shared" si="31"/>
        <v>0</v>
      </c>
      <c r="AQ100" s="118">
        <f t="shared" si="32"/>
        <v>0</v>
      </c>
      <c r="AR100" s="120">
        <f t="shared" si="33"/>
        <v>0</v>
      </c>
      <c r="AS100" s="125">
        <f t="shared" si="34"/>
        <v>0</v>
      </c>
      <c r="AT100" s="122">
        <f t="shared" si="35"/>
        <v>-1419.1185308785741</v>
      </c>
      <c r="AU100" s="34">
        <v>1</v>
      </c>
      <c r="AV100" s="29" t="s">
        <v>52</v>
      </c>
      <c r="AW100" s="1">
        <v>53</v>
      </c>
      <c r="AX100" s="1" t="s">
        <v>104</v>
      </c>
      <c r="AY100" s="1" t="s">
        <v>105</v>
      </c>
      <c r="AZ100" s="89">
        <v>43555</v>
      </c>
      <c r="BA100" s="90"/>
      <c r="BB100" s="1">
        <v>346.34000000000003</v>
      </c>
      <c r="BC100" s="1"/>
      <c r="BD100" s="1"/>
      <c r="BE100" s="1"/>
      <c r="BF100" s="1"/>
      <c r="BG100" s="98">
        <f t="shared" si="36"/>
        <v>346.34000000000003</v>
      </c>
      <c r="BH100" s="30">
        <f t="shared" si="37"/>
        <v>3.910000000000025</v>
      </c>
      <c r="BI100" s="31">
        <f t="shared" si="38"/>
        <v>-1.7611981426845975</v>
      </c>
      <c r="BJ100" s="32">
        <f t="shared" si="39"/>
        <v>2.1488018573154273</v>
      </c>
      <c r="BK100" s="33">
        <f t="shared" si="40"/>
        <v>2.1488018573154273</v>
      </c>
      <c r="BL100" s="33">
        <f t="shared" si="41"/>
        <v>0</v>
      </c>
      <c r="BM100" s="33">
        <f t="shared" si="42"/>
        <v>3.7818912688751518</v>
      </c>
      <c r="BN100" s="33">
        <f t="shared" si="43"/>
        <v>0</v>
      </c>
      <c r="BO100" s="56">
        <f t="shared" si="44"/>
        <v>3.7818912688751518</v>
      </c>
      <c r="BP100" s="122">
        <f t="shared" si="45"/>
        <v>-1415.336639609699</v>
      </c>
      <c r="BQ100" s="34">
        <v>1</v>
      </c>
      <c r="BR100" s="29" t="s">
        <v>52</v>
      </c>
      <c r="BS100" s="1">
        <v>53</v>
      </c>
      <c r="BT100" s="1" t="s">
        <v>104</v>
      </c>
      <c r="BU100" s="1" t="s">
        <v>105</v>
      </c>
      <c r="BV100" s="89">
        <v>43585</v>
      </c>
      <c r="BW100" s="90"/>
      <c r="BX100" s="104">
        <v>348.32</v>
      </c>
      <c r="BY100" s="104"/>
      <c r="BZ100" s="104"/>
      <c r="CA100" s="104"/>
      <c r="CB100" s="104"/>
      <c r="CC100" s="137">
        <v>348.32</v>
      </c>
      <c r="CD100" s="138">
        <f t="shared" si="46"/>
        <v>1.9799999999999613</v>
      </c>
      <c r="CE100" s="141">
        <f t="shared" si="47"/>
        <v>0.23760070835718525</v>
      </c>
      <c r="CF100" s="142">
        <f t="shared" si="48"/>
        <v>2.2176007083571467</v>
      </c>
      <c r="CG100" s="104">
        <f t="shared" si="49"/>
        <v>2.2176007083571467</v>
      </c>
      <c r="CH100" s="104">
        <v>0</v>
      </c>
      <c r="CI100" s="104">
        <f t="shared" si="50"/>
        <v>3.9473292608757213</v>
      </c>
      <c r="CJ100" s="104">
        <v>0</v>
      </c>
      <c r="CK100" s="143">
        <f t="shared" si="51"/>
        <v>3.9473292608757213</v>
      </c>
      <c r="CL100" s="144">
        <f t="shared" si="52"/>
        <v>-1411.3893103488233</v>
      </c>
      <c r="CM100" s="139">
        <v>1</v>
      </c>
      <c r="CN100" s="1" t="s">
        <v>52</v>
      </c>
      <c r="CO100" s="1">
        <v>53</v>
      </c>
      <c r="CP100" s="1" t="s">
        <v>104</v>
      </c>
      <c r="CQ100" s="1" t="s">
        <v>105</v>
      </c>
      <c r="CR100" s="89">
        <v>43616</v>
      </c>
      <c r="CS100" s="153"/>
      <c r="CT100" s="104">
        <v>357.28000000000003</v>
      </c>
      <c r="CU100" s="104"/>
      <c r="CV100" s="104"/>
      <c r="CW100" s="104"/>
      <c r="CX100" s="104"/>
      <c r="CY100" s="137">
        <v>357.28000000000003</v>
      </c>
      <c r="CZ100" s="104"/>
      <c r="DA100" s="138">
        <f t="shared" si="53"/>
        <v>8.9600000000000364</v>
      </c>
      <c r="DB100" s="141">
        <f t="shared" si="54"/>
        <v>1.0752024812841949</v>
      </c>
      <c r="DC100" s="142">
        <f t="shared" si="55"/>
        <v>10.035202481284232</v>
      </c>
      <c r="DD100" s="104">
        <f t="shared" si="56"/>
        <v>10.035202481284232</v>
      </c>
      <c r="DE100" s="104">
        <v>0</v>
      </c>
      <c r="DF100" s="104">
        <f t="shared" si="57"/>
        <v>17.661956367060249</v>
      </c>
      <c r="DG100" s="104">
        <v>0</v>
      </c>
      <c r="DH100" s="104">
        <f t="shared" si="58"/>
        <v>-4.4352014167142975E-2</v>
      </c>
      <c r="DI100" s="143">
        <f t="shared" si="59"/>
        <v>17.617604352893107</v>
      </c>
      <c r="DJ100" s="144">
        <f t="shared" si="60"/>
        <v>-1393.7717059959302</v>
      </c>
      <c r="DK100" s="139">
        <v>1</v>
      </c>
      <c r="DL100" s="1" t="s">
        <v>52</v>
      </c>
      <c r="DM100" s="157">
        <v>53</v>
      </c>
      <c r="DN100" s="158" t="s">
        <v>104</v>
      </c>
      <c r="DO100" s="158" t="s">
        <v>105</v>
      </c>
      <c r="DP100" s="171"/>
      <c r="DQ100" s="159">
        <v>43646</v>
      </c>
      <c r="DR100" s="160">
        <v>392.33</v>
      </c>
      <c r="DS100" s="161"/>
      <c r="DT100" s="161"/>
      <c r="DU100" s="161"/>
      <c r="DV100" s="162"/>
      <c r="DW100" s="163">
        <f t="shared" si="10"/>
        <v>392.33</v>
      </c>
      <c r="DX100" s="138">
        <f t="shared" si="61"/>
        <v>35.049999999999955</v>
      </c>
      <c r="DY100" s="141">
        <f t="shared" si="62"/>
        <v>4.2060091699115576</v>
      </c>
      <c r="DZ100" s="142">
        <f t="shared" si="63"/>
        <v>39.256009169911515</v>
      </c>
      <c r="EA100" s="104">
        <f t="shared" si="64"/>
        <v>39.256009169911515</v>
      </c>
      <c r="EB100" s="104">
        <v>0</v>
      </c>
      <c r="EC100" s="104">
        <f t="shared" si="65"/>
        <v>69.090576139044273</v>
      </c>
      <c r="ED100" s="104">
        <v>0</v>
      </c>
      <c r="EE100" s="143">
        <f t="shared" si="66"/>
        <v>69.090576139044273</v>
      </c>
      <c r="EF100" s="144">
        <f t="shared" si="67"/>
        <v>-1324.6811298568859</v>
      </c>
      <c r="EG100" s="139">
        <v>1</v>
      </c>
      <c r="EH100" s="1" t="s">
        <v>52</v>
      </c>
      <c r="EI100" s="1">
        <v>53</v>
      </c>
      <c r="EJ100" s="1" t="s">
        <v>104</v>
      </c>
      <c r="EK100" s="1" t="s">
        <v>105</v>
      </c>
      <c r="EL100" s="89">
        <v>43677</v>
      </c>
      <c r="EM100" s="90"/>
      <c r="EN100" s="104">
        <v>426.81</v>
      </c>
      <c r="EO100" s="104"/>
      <c r="EP100" s="104"/>
      <c r="EQ100" s="104"/>
      <c r="ER100" s="104"/>
      <c r="ES100" s="137">
        <v>426.81</v>
      </c>
      <c r="ET100" s="138">
        <f t="shared" si="68"/>
        <v>34.480000000000018</v>
      </c>
      <c r="EU100" s="141">
        <f t="shared" si="69"/>
        <v>4.1376062654810815</v>
      </c>
      <c r="EV100" s="96">
        <f t="shared" si="70"/>
        <v>38.617606265481101</v>
      </c>
      <c r="EW100" s="104">
        <f t="shared" si="71"/>
        <v>38.617606265481101</v>
      </c>
      <c r="EX100" s="104">
        <v>0</v>
      </c>
      <c r="EY100" s="104">
        <f t="shared" si="72"/>
        <v>69.89786734052079</v>
      </c>
      <c r="EZ100" s="104">
        <v>0</v>
      </c>
      <c r="FA100" s="143">
        <f t="shared" si="73"/>
        <v>69.89786734052079</v>
      </c>
      <c r="FB100" s="144">
        <f t="shared" si="74"/>
        <v>-1254.7832625163651</v>
      </c>
      <c r="FC100" s="139">
        <v>1</v>
      </c>
      <c r="FD100" s="1" t="s">
        <v>52</v>
      </c>
      <c r="FE100" s="157">
        <v>53</v>
      </c>
      <c r="FF100" s="158" t="s">
        <v>104</v>
      </c>
      <c r="FG100" s="158" t="s">
        <v>105</v>
      </c>
      <c r="FH100" s="159">
        <v>43708</v>
      </c>
      <c r="FI100" s="188"/>
      <c r="FJ100" s="160">
        <v>465.40000000000003</v>
      </c>
      <c r="FK100" s="186"/>
      <c r="FL100" s="186"/>
      <c r="FM100" s="186"/>
      <c r="FN100" s="186"/>
      <c r="FO100" s="187">
        <f t="shared" si="11"/>
        <v>465.40000000000003</v>
      </c>
      <c r="FP100" s="138">
        <f t="shared" si="75"/>
        <v>38.590000000000032</v>
      </c>
      <c r="FQ100" s="141">
        <f t="shared" si="76"/>
        <v>4.6308078886715736</v>
      </c>
      <c r="FR100" s="96">
        <f t="shared" si="77"/>
        <v>43.220807888671608</v>
      </c>
      <c r="FS100" s="104">
        <f t="shared" si="78"/>
        <v>43.220807888671608</v>
      </c>
      <c r="FT100" s="104">
        <v>0</v>
      </c>
      <c r="FU100" s="104">
        <f t="shared" si="79"/>
        <v>78.22966227849561</v>
      </c>
      <c r="FV100" s="104">
        <v>0</v>
      </c>
      <c r="FW100" s="143">
        <f t="shared" si="80"/>
        <v>78.22966227849561</v>
      </c>
      <c r="FX100" s="144">
        <f t="shared" si="81"/>
        <v>-1176.5536002378694</v>
      </c>
      <c r="FY100" s="139">
        <v>1</v>
      </c>
      <c r="FZ100" s="1" t="s">
        <v>52</v>
      </c>
      <c r="GA100" s="1">
        <v>53</v>
      </c>
      <c r="GB100" s="1" t="s">
        <v>104</v>
      </c>
      <c r="GC100" s="1" t="s">
        <v>105</v>
      </c>
      <c r="GD100" s="89">
        <v>43735</v>
      </c>
      <c r="GE100" s="90"/>
      <c r="GF100" s="104">
        <v>516.53</v>
      </c>
      <c r="GG100" s="104"/>
      <c r="GH100" s="104"/>
      <c r="GI100" s="104"/>
      <c r="GJ100" s="104"/>
      <c r="GK100" s="137">
        <v>516.53</v>
      </c>
      <c r="GL100" s="138">
        <f t="shared" si="82"/>
        <v>51.129999999999939</v>
      </c>
      <c r="GM100" s="141">
        <f t="shared" si="83"/>
        <v>6.135592592055926</v>
      </c>
      <c r="GN100" s="142">
        <f t="shared" si="84"/>
        <v>57.265592592055867</v>
      </c>
      <c r="GO100" s="104">
        <f t="shared" si="85"/>
        <v>57.265592592055867</v>
      </c>
      <c r="GP100" s="104">
        <f t="shared" si="86"/>
        <v>0</v>
      </c>
      <c r="GQ100" s="218">
        <f t="shared" si="87"/>
        <v>103.65072259162112</v>
      </c>
      <c r="GR100" s="218">
        <f t="shared" si="88"/>
        <v>0</v>
      </c>
      <c r="GS100" s="143">
        <f t="shared" si="89"/>
        <v>103.65072259162112</v>
      </c>
      <c r="GT100" s="103">
        <f t="shared" si="90"/>
        <v>4.2415779879166253</v>
      </c>
      <c r="GU100" s="203">
        <f t="shared" si="91"/>
        <v>107.89230057953775</v>
      </c>
      <c r="GV100" s="144">
        <f t="shared" si="92"/>
        <v>-1068.6612996583317</v>
      </c>
      <c r="GW100" s="140">
        <v>1</v>
      </c>
      <c r="GX100" s="1" t="s">
        <v>52</v>
      </c>
      <c r="GY100" s="157">
        <v>53</v>
      </c>
      <c r="GZ100" s="158" t="s">
        <v>104</v>
      </c>
      <c r="HA100" s="158" t="s">
        <v>105</v>
      </c>
      <c r="HB100" s="159">
        <v>43771</v>
      </c>
      <c r="HC100" s="188"/>
      <c r="HD100" s="160">
        <v>516.66999999999996</v>
      </c>
      <c r="HE100" s="186"/>
      <c r="HF100" s="186"/>
      <c r="HG100" s="186"/>
      <c r="HH100" s="227"/>
      <c r="HI100" s="229">
        <f t="shared" si="12"/>
        <v>516.66999999999996</v>
      </c>
      <c r="HJ100" s="138">
        <f t="shared" si="93"/>
        <v>0.13999999999998636</v>
      </c>
      <c r="HK100" s="141">
        <f t="shared" si="94"/>
        <v>1.6799989287769216E-2</v>
      </c>
      <c r="HL100" s="96">
        <f t="shared" si="95"/>
        <v>0.15679998928775557</v>
      </c>
      <c r="HM100" s="104">
        <f t="shared" si="96"/>
        <v>0.15679998928775557</v>
      </c>
      <c r="HN100" s="104">
        <f t="shared" si="97"/>
        <v>0</v>
      </c>
      <c r="HO100" s="218">
        <f t="shared" si="98"/>
        <v>0.28380798061083762</v>
      </c>
      <c r="HP100" s="218">
        <f t="shared" si="99"/>
        <v>0</v>
      </c>
      <c r="HQ100" s="143">
        <f t="shared" si="100"/>
        <v>0.28380798061083762</v>
      </c>
      <c r="HR100" s="104">
        <f t="shared" si="101"/>
        <v>1.5563401962241244E-2</v>
      </c>
      <c r="HS100" s="203">
        <f t="shared" si="102"/>
        <v>0.29937138257307888</v>
      </c>
      <c r="HT100" s="234">
        <f t="shared" si="103"/>
        <v>-1068.3619282757586</v>
      </c>
      <c r="HU100" s="139">
        <v>1</v>
      </c>
      <c r="HV100" s="1" t="s">
        <v>52</v>
      </c>
      <c r="HW100" s="1">
        <v>53</v>
      </c>
      <c r="HX100" s="1" t="s">
        <v>104</v>
      </c>
      <c r="HY100" s="1" t="s">
        <v>105</v>
      </c>
      <c r="HZ100" s="89">
        <v>43795</v>
      </c>
      <c r="IA100" s="90"/>
      <c r="IB100" s="104">
        <v>517.87</v>
      </c>
      <c r="IC100" s="186"/>
      <c r="ID100" s="186"/>
      <c r="IE100" s="186"/>
      <c r="IF100" s="186"/>
      <c r="IG100" s="229">
        <f t="shared" si="13"/>
        <v>517.87</v>
      </c>
      <c r="IH100" s="138">
        <f t="shared" si="104"/>
        <v>1.2000000000000455</v>
      </c>
      <c r="II100" s="141">
        <f t="shared" si="105"/>
        <v>0.14400015393207793</v>
      </c>
      <c r="IJ100" s="142">
        <f t="shared" si="106"/>
        <v>1.3440001539321234</v>
      </c>
      <c r="IK100" s="104">
        <f t="shared" si="107"/>
        <v>1.3440001539321234</v>
      </c>
      <c r="IL100" s="104">
        <f t="shared" si="108"/>
        <v>0</v>
      </c>
      <c r="IM100" s="218">
        <f t="shared" si="109"/>
        <v>2.4326402786171433</v>
      </c>
      <c r="IN100" s="218">
        <f t="shared" si="110"/>
        <v>0</v>
      </c>
      <c r="IO100" s="143">
        <f t="shared" si="111"/>
        <v>2.4326402786171433</v>
      </c>
      <c r="IP100" s="104">
        <f t="shared" si="112"/>
        <v>0.16960120687661109</v>
      </c>
      <c r="IQ100" s="203">
        <f t="shared" si="113"/>
        <v>2.6022414854937543</v>
      </c>
      <c r="IR100" s="144">
        <f t="shared" si="114"/>
        <v>-1065.7596867902648</v>
      </c>
      <c r="IS100" s="139">
        <v>1</v>
      </c>
      <c r="IT100" s="1" t="s">
        <v>52</v>
      </c>
      <c r="IU100" s="1">
        <v>53</v>
      </c>
      <c r="IV100" s="1" t="s">
        <v>104</v>
      </c>
      <c r="IW100" s="1" t="s">
        <v>105</v>
      </c>
      <c r="IX100" s="89">
        <v>43830</v>
      </c>
      <c r="IY100" s="153"/>
      <c r="IZ100" s="104">
        <v>517.87</v>
      </c>
      <c r="JA100" s="104"/>
      <c r="JB100" s="104"/>
      <c r="JC100" s="104"/>
      <c r="JD100" s="104"/>
      <c r="JE100" s="137">
        <v>517.87</v>
      </c>
      <c r="JF100" s="138">
        <f t="shared" si="115"/>
        <v>0</v>
      </c>
      <c r="JG100" s="141">
        <f t="shared" si="116"/>
        <v>0</v>
      </c>
      <c r="JH100" s="96">
        <f t="shared" si="117"/>
        <v>0</v>
      </c>
      <c r="JI100" s="104">
        <f t="shared" si="118"/>
        <v>0</v>
      </c>
      <c r="JJ100" s="104">
        <f t="shared" si="119"/>
        <v>0</v>
      </c>
      <c r="JK100" s="218">
        <f t="shared" si="120"/>
        <v>0</v>
      </c>
      <c r="JL100" s="251">
        <f t="shared" si="121"/>
        <v>0</v>
      </c>
      <c r="JM100" s="259">
        <f t="shared" si="122"/>
        <v>0</v>
      </c>
      <c r="JN100" s="218"/>
      <c r="JO100" s="260"/>
      <c r="JP100" s="255">
        <f t="shared" si="126"/>
        <v>0</v>
      </c>
      <c r="JQ100" s="203">
        <f t="shared" si="127"/>
        <v>0</v>
      </c>
      <c r="JR100" s="144">
        <f t="shared" si="128"/>
        <v>-1065.7596867902648</v>
      </c>
      <c r="JS100" s="139">
        <v>1</v>
      </c>
      <c r="JT100" s="1" t="s">
        <v>52</v>
      </c>
    </row>
    <row r="101" spans="1:280" ht="20.100000000000001" customHeight="1" x14ac:dyDescent="0.25">
      <c r="A101" s="29">
        <v>54</v>
      </c>
      <c r="B101" s="29" t="s">
        <v>151</v>
      </c>
      <c r="C101" s="50">
        <v>9.74</v>
      </c>
      <c r="D101" s="43">
        <v>16.406817991977483</v>
      </c>
      <c r="E101" s="29" t="s">
        <v>152</v>
      </c>
      <c r="F101" s="51">
        <v>43496</v>
      </c>
      <c r="G101" s="49"/>
      <c r="H101" s="33"/>
      <c r="I101" s="33"/>
      <c r="J101" s="33"/>
      <c r="K101" s="33"/>
      <c r="L101" s="37">
        <v>9.74</v>
      </c>
      <c r="M101" s="30">
        <f t="shared" si="124"/>
        <v>0</v>
      </c>
      <c r="N101" s="31">
        <f t="shared" si="16"/>
        <v>0</v>
      </c>
      <c r="O101" s="32">
        <f t="shared" si="17"/>
        <v>0</v>
      </c>
      <c r="P101" s="33">
        <f t="shared" si="18"/>
        <v>0</v>
      </c>
      <c r="Q101" s="33">
        <f t="shared" si="19"/>
        <v>0</v>
      </c>
      <c r="R101" s="33">
        <f t="shared" si="20"/>
        <v>0</v>
      </c>
      <c r="S101" s="33">
        <f t="shared" si="21"/>
        <v>0</v>
      </c>
      <c r="T101" s="56">
        <f t="shared" si="22"/>
        <v>0</v>
      </c>
      <c r="U101" s="59">
        <f t="shared" si="125"/>
        <v>16.406817991977483</v>
      </c>
      <c r="V101" s="34">
        <v>1</v>
      </c>
      <c r="W101" s="29" t="s">
        <v>52</v>
      </c>
      <c r="X101" s="1">
        <v>54</v>
      </c>
      <c r="Y101" s="1" t="s">
        <v>151</v>
      </c>
      <c r="Z101" s="1" t="s">
        <v>152</v>
      </c>
      <c r="AA101" s="89">
        <v>43521</v>
      </c>
      <c r="AB101" s="90"/>
      <c r="AC101" s="1">
        <v>9.74</v>
      </c>
      <c r="AD101" s="1"/>
      <c r="AE101" s="1"/>
      <c r="AF101" s="1"/>
      <c r="AG101" s="1"/>
      <c r="AH101" s="98">
        <f t="shared" si="23"/>
        <v>9.74</v>
      </c>
      <c r="AI101" s="30">
        <f t="shared" si="24"/>
        <v>0</v>
      </c>
      <c r="AJ101" s="31">
        <f t="shared" si="25"/>
        <v>0</v>
      </c>
      <c r="AK101" s="32">
        <f t="shared" si="26"/>
        <v>0</v>
      </c>
      <c r="AL101" s="33">
        <f t="shared" si="27"/>
        <v>0</v>
      </c>
      <c r="AM101" s="33">
        <f t="shared" si="28"/>
        <v>0</v>
      </c>
      <c r="AN101" s="33">
        <f t="shared" si="29"/>
        <v>0</v>
      </c>
      <c r="AO101" s="33">
        <f t="shared" si="30"/>
        <v>0</v>
      </c>
      <c r="AP101" s="56">
        <f t="shared" si="31"/>
        <v>0</v>
      </c>
      <c r="AQ101" s="118">
        <f t="shared" si="32"/>
        <v>0</v>
      </c>
      <c r="AR101" s="120">
        <f t="shared" si="33"/>
        <v>0</v>
      </c>
      <c r="AS101" s="125">
        <f t="shared" si="34"/>
        <v>0</v>
      </c>
      <c r="AT101" s="122">
        <f t="shared" si="35"/>
        <v>16.406817991977483</v>
      </c>
      <c r="AU101" s="34">
        <v>1</v>
      </c>
      <c r="AV101" s="29" t="s">
        <v>52</v>
      </c>
      <c r="AW101" s="1">
        <v>54</v>
      </c>
      <c r="AX101" s="1" t="s">
        <v>151</v>
      </c>
      <c r="AY101" s="1" t="s">
        <v>152</v>
      </c>
      <c r="AZ101" s="89">
        <v>43555</v>
      </c>
      <c r="BA101" s="90"/>
      <c r="BB101" s="1">
        <v>9.74</v>
      </c>
      <c r="BC101" s="1"/>
      <c r="BD101" s="1"/>
      <c r="BE101" s="1"/>
      <c r="BF101" s="1"/>
      <c r="BG101" s="98">
        <f t="shared" si="36"/>
        <v>9.74</v>
      </c>
      <c r="BH101" s="30">
        <f t="shared" si="37"/>
        <v>0</v>
      </c>
      <c r="BI101" s="31">
        <f t="shared" si="38"/>
        <v>0</v>
      </c>
      <c r="BJ101" s="32">
        <f t="shared" si="39"/>
        <v>0</v>
      </c>
      <c r="BK101" s="33">
        <f t="shared" si="40"/>
        <v>0</v>
      </c>
      <c r="BL101" s="33">
        <f t="shared" si="41"/>
        <v>0</v>
      </c>
      <c r="BM101" s="33">
        <f t="shared" si="42"/>
        <v>0</v>
      </c>
      <c r="BN101" s="33">
        <f t="shared" si="43"/>
        <v>0</v>
      </c>
      <c r="BO101" s="56">
        <f t="shared" si="44"/>
        <v>0</v>
      </c>
      <c r="BP101" s="122">
        <f t="shared" si="45"/>
        <v>16.406817991977483</v>
      </c>
      <c r="BQ101" s="34">
        <v>1</v>
      </c>
      <c r="BR101" s="29" t="s">
        <v>52</v>
      </c>
      <c r="BS101" s="1">
        <v>54</v>
      </c>
      <c r="BT101" s="1" t="s">
        <v>151</v>
      </c>
      <c r="BU101" s="1" t="s">
        <v>152</v>
      </c>
      <c r="BV101" s="89">
        <v>43585</v>
      </c>
      <c r="BW101" s="90"/>
      <c r="BX101" s="104">
        <v>9.74</v>
      </c>
      <c r="BY101" s="104"/>
      <c r="BZ101" s="104"/>
      <c r="CA101" s="104"/>
      <c r="CB101" s="104"/>
      <c r="CC101" s="137">
        <v>9.74</v>
      </c>
      <c r="CD101" s="138">
        <f t="shared" si="46"/>
        <v>0</v>
      </c>
      <c r="CE101" s="141">
        <f t="shared" si="47"/>
        <v>0</v>
      </c>
      <c r="CF101" s="142">
        <f t="shared" si="48"/>
        <v>0</v>
      </c>
      <c r="CG101" s="104">
        <f t="shared" si="49"/>
        <v>0</v>
      </c>
      <c r="CH101" s="104">
        <v>0</v>
      </c>
      <c r="CI101" s="104">
        <f t="shared" si="50"/>
        <v>0</v>
      </c>
      <c r="CJ101" s="104">
        <v>0</v>
      </c>
      <c r="CK101" s="143">
        <f t="shared" si="51"/>
        <v>0</v>
      </c>
      <c r="CL101" s="144">
        <f t="shared" si="52"/>
        <v>16.406817991977483</v>
      </c>
      <c r="CM101" s="139">
        <v>1</v>
      </c>
      <c r="CN101" s="1" t="s">
        <v>52</v>
      </c>
      <c r="CO101" s="1">
        <v>54</v>
      </c>
      <c r="CP101" s="1" t="s">
        <v>151</v>
      </c>
      <c r="CQ101" s="1" t="s">
        <v>152</v>
      </c>
      <c r="CR101" s="89">
        <v>43616</v>
      </c>
      <c r="CS101" s="153"/>
      <c r="CT101" s="104">
        <v>9.74</v>
      </c>
      <c r="CU101" s="104"/>
      <c r="CV101" s="104"/>
      <c r="CW101" s="104"/>
      <c r="CX101" s="104"/>
      <c r="CY101" s="137">
        <v>9.74</v>
      </c>
      <c r="CZ101" s="104"/>
      <c r="DA101" s="138">
        <f t="shared" si="53"/>
        <v>0</v>
      </c>
      <c r="DB101" s="141">
        <f t="shared" si="54"/>
        <v>0</v>
      </c>
      <c r="DC101" s="142">
        <f t="shared" si="55"/>
        <v>0</v>
      </c>
      <c r="DD101" s="104">
        <f t="shared" si="56"/>
        <v>0</v>
      </c>
      <c r="DE101" s="104">
        <v>0</v>
      </c>
      <c r="DF101" s="104">
        <f t="shared" si="57"/>
        <v>0</v>
      </c>
      <c r="DG101" s="104">
        <v>0</v>
      </c>
      <c r="DH101" s="104">
        <f t="shared" si="58"/>
        <v>0</v>
      </c>
      <c r="DI101" s="143">
        <f t="shared" si="59"/>
        <v>0</v>
      </c>
      <c r="DJ101" s="144">
        <f t="shared" si="60"/>
        <v>16.406817991977483</v>
      </c>
      <c r="DK101" s="139">
        <v>1</v>
      </c>
      <c r="DL101" s="1" t="s">
        <v>52</v>
      </c>
      <c r="DM101" s="157">
        <v>54</v>
      </c>
      <c r="DN101" s="158" t="s">
        <v>151</v>
      </c>
      <c r="DO101" s="158" t="s">
        <v>152</v>
      </c>
      <c r="DP101" s="171"/>
      <c r="DQ101" s="159">
        <v>43646</v>
      </c>
      <c r="DR101" s="160">
        <v>9.74</v>
      </c>
      <c r="DS101" s="161"/>
      <c r="DT101" s="161"/>
      <c r="DU101" s="161"/>
      <c r="DV101" s="162"/>
      <c r="DW101" s="163">
        <f t="shared" si="10"/>
        <v>9.74</v>
      </c>
      <c r="DX101" s="138">
        <f t="shared" si="61"/>
        <v>0</v>
      </c>
      <c r="DY101" s="141">
        <f t="shared" si="62"/>
        <v>0</v>
      </c>
      <c r="DZ101" s="142">
        <f t="shared" si="63"/>
        <v>0</v>
      </c>
      <c r="EA101" s="104">
        <f t="shared" si="64"/>
        <v>0</v>
      </c>
      <c r="EB101" s="104">
        <v>0</v>
      </c>
      <c r="EC101" s="104">
        <f t="shared" si="65"/>
        <v>0</v>
      </c>
      <c r="ED101" s="104">
        <v>0</v>
      </c>
      <c r="EE101" s="143">
        <f t="shared" si="66"/>
        <v>0</v>
      </c>
      <c r="EF101" s="144">
        <f t="shared" si="67"/>
        <v>16.406817991977483</v>
      </c>
      <c r="EG101" s="139">
        <v>1</v>
      </c>
      <c r="EH101" s="1" t="s">
        <v>52</v>
      </c>
      <c r="EI101" s="1">
        <v>54</v>
      </c>
      <c r="EJ101" s="1" t="s">
        <v>151</v>
      </c>
      <c r="EK101" s="1" t="s">
        <v>152</v>
      </c>
      <c r="EL101" s="89">
        <v>43677</v>
      </c>
      <c r="EM101" s="90"/>
      <c r="EN101" s="104">
        <v>9.74</v>
      </c>
      <c r="EO101" s="104"/>
      <c r="EP101" s="104"/>
      <c r="EQ101" s="104"/>
      <c r="ER101" s="104"/>
      <c r="ES101" s="137">
        <v>9.74</v>
      </c>
      <c r="ET101" s="138">
        <f t="shared" si="68"/>
        <v>0</v>
      </c>
      <c r="EU101" s="141">
        <f t="shared" si="69"/>
        <v>0</v>
      </c>
      <c r="EV101" s="96">
        <f t="shared" si="70"/>
        <v>0</v>
      </c>
      <c r="EW101" s="104">
        <f t="shared" si="71"/>
        <v>0</v>
      </c>
      <c r="EX101" s="104">
        <v>0</v>
      </c>
      <c r="EY101" s="104">
        <f t="shared" si="72"/>
        <v>0</v>
      </c>
      <c r="EZ101" s="104">
        <v>0</v>
      </c>
      <c r="FA101" s="143">
        <f t="shared" si="73"/>
        <v>0</v>
      </c>
      <c r="FB101" s="144">
        <f t="shared" si="74"/>
        <v>16.406817991977483</v>
      </c>
      <c r="FC101" s="139">
        <v>1</v>
      </c>
      <c r="FD101" s="1" t="s">
        <v>52</v>
      </c>
      <c r="FE101" s="157">
        <v>54</v>
      </c>
      <c r="FF101" s="158" t="s">
        <v>151</v>
      </c>
      <c r="FG101" s="158" t="s">
        <v>152</v>
      </c>
      <c r="FH101" s="159">
        <v>43708</v>
      </c>
      <c r="FI101" s="188"/>
      <c r="FJ101" s="160">
        <v>9.74</v>
      </c>
      <c r="FK101" s="186"/>
      <c r="FL101" s="186"/>
      <c r="FM101" s="186"/>
      <c r="FN101" s="186"/>
      <c r="FO101" s="187">
        <f t="shared" si="11"/>
        <v>9.74</v>
      </c>
      <c r="FP101" s="138">
        <f t="shared" si="75"/>
        <v>0</v>
      </c>
      <c r="FQ101" s="141">
        <f t="shared" si="76"/>
        <v>0</v>
      </c>
      <c r="FR101" s="96">
        <f t="shared" si="77"/>
        <v>0</v>
      </c>
      <c r="FS101" s="104">
        <f t="shared" si="78"/>
        <v>0</v>
      </c>
      <c r="FT101" s="104">
        <v>0</v>
      </c>
      <c r="FU101" s="104">
        <f t="shared" si="79"/>
        <v>0</v>
      </c>
      <c r="FV101" s="104">
        <v>0</v>
      </c>
      <c r="FW101" s="143">
        <f t="shared" si="80"/>
        <v>0</v>
      </c>
      <c r="FX101" s="144">
        <f t="shared" si="81"/>
        <v>16.406817991977483</v>
      </c>
      <c r="FY101" s="139">
        <v>1</v>
      </c>
      <c r="FZ101" s="1" t="s">
        <v>52</v>
      </c>
      <c r="GA101" s="1">
        <v>54</v>
      </c>
      <c r="GB101" s="1" t="s">
        <v>151</v>
      </c>
      <c r="GC101" s="1" t="s">
        <v>152</v>
      </c>
      <c r="GD101" s="89">
        <v>43738</v>
      </c>
      <c r="GE101" s="90"/>
      <c r="GF101" s="104">
        <v>9.74</v>
      </c>
      <c r="GG101" s="104"/>
      <c r="GH101" s="104"/>
      <c r="GI101" s="104"/>
      <c r="GJ101" s="104"/>
      <c r="GK101" s="137">
        <v>9.74</v>
      </c>
      <c r="GL101" s="138">
        <f t="shared" si="82"/>
        <v>0</v>
      </c>
      <c r="GM101" s="141">
        <f t="shared" si="83"/>
        <v>0</v>
      </c>
      <c r="GN101" s="142">
        <f t="shared" si="84"/>
        <v>0</v>
      </c>
      <c r="GO101" s="104">
        <f t="shared" si="85"/>
        <v>0</v>
      </c>
      <c r="GP101" s="104">
        <f t="shared" si="86"/>
        <v>0</v>
      </c>
      <c r="GQ101" s="218">
        <f t="shared" si="87"/>
        <v>0</v>
      </c>
      <c r="GR101" s="218">
        <f t="shared" si="88"/>
        <v>0</v>
      </c>
      <c r="GS101" s="143">
        <f t="shared" si="89"/>
        <v>0</v>
      </c>
      <c r="GT101" s="103">
        <f t="shared" si="90"/>
        <v>0</v>
      </c>
      <c r="GU101" s="203">
        <f t="shared" si="91"/>
        <v>0</v>
      </c>
      <c r="GV101" s="144">
        <f t="shared" si="92"/>
        <v>16.406817991977483</v>
      </c>
      <c r="GW101" s="140">
        <v>1</v>
      </c>
      <c r="GX101" s="1" t="s">
        <v>52</v>
      </c>
      <c r="GY101" s="157">
        <v>54</v>
      </c>
      <c r="GZ101" s="158" t="s">
        <v>151</v>
      </c>
      <c r="HA101" s="158" t="s">
        <v>152</v>
      </c>
      <c r="HB101" s="159">
        <v>43771</v>
      </c>
      <c r="HC101" s="188"/>
      <c r="HD101" s="160">
        <v>9.74</v>
      </c>
      <c r="HE101" s="186"/>
      <c r="HF101" s="186"/>
      <c r="HG101" s="186"/>
      <c r="HH101" s="227"/>
      <c r="HI101" s="229">
        <f t="shared" si="12"/>
        <v>9.74</v>
      </c>
      <c r="HJ101" s="138">
        <f t="shared" si="93"/>
        <v>0</v>
      </c>
      <c r="HK101" s="141">
        <f t="shared" si="94"/>
        <v>0</v>
      </c>
      <c r="HL101" s="96">
        <f t="shared" si="95"/>
        <v>0</v>
      </c>
      <c r="HM101" s="104">
        <f t="shared" si="96"/>
        <v>0</v>
      </c>
      <c r="HN101" s="104">
        <f t="shared" si="97"/>
        <v>0</v>
      </c>
      <c r="HO101" s="218">
        <f t="shared" si="98"/>
        <v>0</v>
      </c>
      <c r="HP101" s="218">
        <f t="shared" si="99"/>
        <v>0</v>
      </c>
      <c r="HQ101" s="143">
        <f t="shared" si="100"/>
        <v>0</v>
      </c>
      <c r="HR101" s="104">
        <f t="shared" si="101"/>
        <v>0</v>
      </c>
      <c r="HS101" s="203">
        <f t="shared" si="102"/>
        <v>0</v>
      </c>
      <c r="HT101" s="234">
        <f t="shared" si="103"/>
        <v>16.406817991977483</v>
      </c>
      <c r="HU101" s="139">
        <v>1</v>
      </c>
      <c r="HV101" s="1" t="s">
        <v>52</v>
      </c>
      <c r="HW101" s="1">
        <v>54</v>
      </c>
      <c r="HX101" s="1" t="s">
        <v>151</v>
      </c>
      <c r="HY101" s="1" t="s">
        <v>152</v>
      </c>
      <c r="HZ101" s="89">
        <v>43797</v>
      </c>
      <c r="IA101" s="90"/>
      <c r="IB101" s="104">
        <v>9.74</v>
      </c>
      <c r="IC101" s="186"/>
      <c r="ID101" s="186"/>
      <c r="IE101" s="186"/>
      <c r="IF101" s="186"/>
      <c r="IG101" s="229">
        <f t="shared" si="13"/>
        <v>9.74</v>
      </c>
      <c r="IH101" s="138">
        <f t="shared" si="104"/>
        <v>0</v>
      </c>
      <c r="II101" s="141">
        <f t="shared" si="105"/>
        <v>0</v>
      </c>
      <c r="IJ101" s="142">
        <f t="shared" si="106"/>
        <v>0</v>
      </c>
      <c r="IK101" s="104">
        <f t="shared" si="107"/>
        <v>0</v>
      </c>
      <c r="IL101" s="104">
        <f t="shared" si="108"/>
        <v>0</v>
      </c>
      <c r="IM101" s="218">
        <f t="shared" si="109"/>
        <v>0</v>
      </c>
      <c r="IN101" s="218">
        <f t="shared" si="110"/>
        <v>0</v>
      </c>
      <c r="IO101" s="143">
        <f t="shared" si="111"/>
        <v>0</v>
      </c>
      <c r="IP101" s="104">
        <f t="shared" si="112"/>
        <v>0</v>
      </c>
      <c r="IQ101" s="203">
        <f t="shared" si="113"/>
        <v>0</v>
      </c>
      <c r="IR101" s="144">
        <f t="shared" si="114"/>
        <v>16.406817991977483</v>
      </c>
      <c r="IS101" s="139">
        <v>1</v>
      </c>
      <c r="IT101" s="1" t="s">
        <v>52</v>
      </c>
      <c r="IU101" s="1">
        <v>54</v>
      </c>
      <c r="IV101" s="1" t="s">
        <v>151</v>
      </c>
      <c r="IW101" s="1" t="s">
        <v>152</v>
      </c>
      <c r="IX101" s="89">
        <v>43830</v>
      </c>
      <c r="IY101" s="153"/>
      <c r="IZ101" s="104">
        <v>9.74</v>
      </c>
      <c r="JA101" s="104"/>
      <c r="JB101" s="104"/>
      <c r="JC101" s="104"/>
      <c r="JD101" s="104"/>
      <c r="JE101" s="137">
        <v>9.74</v>
      </c>
      <c r="JF101" s="138">
        <f t="shared" si="115"/>
        <v>0</v>
      </c>
      <c r="JG101" s="141">
        <f t="shared" si="116"/>
        <v>0</v>
      </c>
      <c r="JH101" s="96">
        <f t="shared" si="117"/>
        <v>0</v>
      </c>
      <c r="JI101" s="104">
        <f t="shared" si="118"/>
        <v>0</v>
      </c>
      <c r="JJ101" s="104">
        <f t="shared" si="119"/>
        <v>0</v>
      </c>
      <c r="JK101" s="218">
        <f t="shared" si="120"/>
        <v>0</v>
      </c>
      <c r="JL101" s="251">
        <f t="shared" si="121"/>
        <v>0</v>
      </c>
      <c r="JM101" s="259">
        <f t="shared" si="122"/>
        <v>0</v>
      </c>
      <c r="JN101" s="218"/>
      <c r="JO101" s="260"/>
      <c r="JP101" s="255">
        <f t="shared" si="126"/>
        <v>0</v>
      </c>
      <c r="JQ101" s="203">
        <f t="shared" si="127"/>
        <v>0</v>
      </c>
      <c r="JR101" s="144">
        <f t="shared" si="128"/>
        <v>16.406817991977483</v>
      </c>
      <c r="JS101" s="139">
        <v>1</v>
      </c>
      <c r="JT101" s="1" t="s">
        <v>52</v>
      </c>
    </row>
    <row r="102" spans="1:280" ht="20.100000000000001" customHeight="1" x14ac:dyDescent="0.25">
      <c r="A102" s="29">
        <v>55</v>
      </c>
      <c r="B102" s="29" t="s">
        <v>106</v>
      </c>
      <c r="C102" s="50">
        <v>748.29</v>
      </c>
      <c r="D102" s="43">
        <v>168.98732553140758</v>
      </c>
      <c r="E102" s="29" t="s">
        <v>107</v>
      </c>
      <c r="F102" s="51">
        <v>43496</v>
      </c>
      <c r="G102" s="49"/>
      <c r="H102" s="33"/>
      <c r="I102" s="33"/>
      <c r="J102" s="33"/>
      <c r="K102" s="33"/>
      <c r="L102" s="37">
        <v>748.29</v>
      </c>
      <c r="M102" s="30">
        <f t="shared" si="124"/>
        <v>0</v>
      </c>
      <c r="N102" s="31">
        <f t="shared" si="16"/>
        <v>0</v>
      </c>
      <c r="O102" s="32">
        <f t="shared" si="17"/>
        <v>0</v>
      </c>
      <c r="P102" s="33">
        <f t="shared" si="18"/>
        <v>0</v>
      </c>
      <c r="Q102" s="33">
        <f t="shared" si="19"/>
        <v>0</v>
      </c>
      <c r="R102" s="33">
        <f t="shared" si="20"/>
        <v>0</v>
      </c>
      <c r="S102" s="33">
        <f t="shared" si="21"/>
        <v>0</v>
      </c>
      <c r="T102" s="56">
        <f t="shared" si="22"/>
        <v>0</v>
      </c>
      <c r="U102" s="59">
        <f t="shared" si="125"/>
        <v>168.98732553140758</v>
      </c>
      <c r="V102" s="34">
        <v>1</v>
      </c>
      <c r="W102" s="29" t="s">
        <v>52</v>
      </c>
      <c r="X102" s="1">
        <v>55</v>
      </c>
      <c r="Y102" s="1" t="s">
        <v>106</v>
      </c>
      <c r="Z102" s="1" t="s">
        <v>107</v>
      </c>
      <c r="AA102" s="89">
        <v>43521</v>
      </c>
      <c r="AB102" s="90"/>
      <c r="AC102" s="1">
        <v>748.29</v>
      </c>
      <c r="AD102" s="1"/>
      <c r="AE102" s="1"/>
      <c r="AF102" s="1"/>
      <c r="AG102" s="1"/>
      <c r="AH102" s="98">
        <f t="shared" si="23"/>
        <v>748.29</v>
      </c>
      <c r="AI102" s="30">
        <f t="shared" si="24"/>
        <v>0</v>
      </c>
      <c r="AJ102" s="31">
        <f t="shared" si="25"/>
        <v>0</v>
      </c>
      <c r="AK102" s="32">
        <f t="shared" si="26"/>
        <v>0</v>
      </c>
      <c r="AL102" s="33">
        <f t="shared" si="27"/>
        <v>0</v>
      </c>
      <c r="AM102" s="33">
        <f t="shared" si="28"/>
        <v>0</v>
      </c>
      <c r="AN102" s="33">
        <f t="shared" si="29"/>
        <v>0</v>
      </c>
      <c r="AO102" s="33">
        <f t="shared" si="30"/>
        <v>0</v>
      </c>
      <c r="AP102" s="56">
        <f t="shared" si="31"/>
        <v>0</v>
      </c>
      <c r="AQ102" s="118">
        <f t="shared" si="32"/>
        <v>0</v>
      </c>
      <c r="AR102" s="120">
        <f t="shared" si="33"/>
        <v>0</v>
      </c>
      <c r="AS102" s="125">
        <f t="shared" si="34"/>
        <v>0</v>
      </c>
      <c r="AT102" s="122">
        <f t="shared" si="35"/>
        <v>168.98732553140758</v>
      </c>
      <c r="AU102" s="34">
        <v>1</v>
      </c>
      <c r="AV102" s="29" t="s">
        <v>52</v>
      </c>
      <c r="AW102" s="1">
        <v>55</v>
      </c>
      <c r="AX102" s="1" t="s">
        <v>106</v>
      </c>
      <c r="AY102" s="1" t="s">
        <v>107</v>
      </c>
      <c r="AZ102" s="89">
        <v>43555</v>
      </c>
      <c r="BA102" s="90">
        <v>250</v>
      </c>
      <c r="BB102" s="1">
        <v>748.29</v>
      </c>
      <c r="BC102" s="1"/>
      <c r="BD102" s="1"/>
      <c r="BE102" s="1"/>
      <c r="BF102" s="1"/>
      <c r="BG102" s="98">
        <f t="shared" si="36"/>
        <v>748.29</v>
      </c>
      <c r="BH102" s="30">
        <f t="shared" si="37"/>
        <v>0</v>
      </c>
      <c r="BI102" s="31">
        <f t="shared" si="38"/>
        <v>0</v>
      </c>
      <c r="BJ102" s="32">
        <f t="shared" si="39"/>
        <v>0</v>
      </c>
      <c r="BK102" s="33">
        <f t="shared" si="40"/>
        <v>0</v>
      </c>
      <c r="BL102" s="33">
        <f t="shared" si="41"/>
        <v>0</v>
      </c>
      <c r="BM102" s="33">
        <f t="shared" si="42"/>
        <v>0</v>
      </c>
      <c r="BN102" s="33">
        <f t="shared" si="43"/>
        <v>0</v>
      </c>
      <c r="BO102" s="56">
        <f t="shared" si="44"/>
        <v>0</v>
      </c>
      <c r="BP102" s="122">
        <f t="shared" si="45"/>
        <v>-81.012674468592422</v>
      </c>
      <c r="BQ102" s="34">
        <v>1</v>
      </c>
      <c r="BR102" s="29" t="s">
        <v>52</v>
      </c>
      <c r="BS102" s="1">
        <v>55</v>
      </c>
      <c r="BT102" s="1" t="s">
        <v>106</v>
      </c>
      <c r="BU102" s="1" t="s">
        <v>107</v>
      </c>
      <c r="BV102" s="89">
        <v>43585</v>
      </c>
      <c r="BW102" s="90"/>
      <c r="BX102" s="104">
        <v>754.97</v>
      </c>
      <c r="BY102" s="104"/>
      <c r="BZ102" s="104"/>
      <c r="CA102" s="104"/>
      <c r="CB102" s="104"/>
      <c r="CC102" s="137">
        <v>754.97</v>
      </c>
      <c r="CD102" s="138">
        <f t="shared" si="46"/>
        <v>6.6800000000000637</v>
      </c>
      <c r="CE102" s="141">
        <f t="shared" si="47"/>
        <v>0.80160238981113319</v>
      </c>
      <c r="CF102" s="142">
        <f t="shared" si="48"/>
        <v>7.4816023898111972</v>
      </c>
      <c r="CG102" s="104">
        <f t="shared" si="49"/>
        <v>7.4816023898111972</v>
      </c>
      <c r="CH102" s="104">
        <v>0</v>
      </c>
      <c r="CI102" s="104">
        <f t="shared" si="50"/>
        <v>13.317252253863931</v>
      </c>
      <c r="CJ102" s="104">
        <v>0</v>
      </c>
      <c r="CK102" s="143">
        <f t="shared" si="51"/>
        <v>13.317252253863931</v>
      </c>
      <c r="CL102" s="144">
        <f t="shared" si="52"/>
        <v>-67.695422214728495</v>
      </c>
      <c r="CM102" s="139">
        <v>1</v>
      </c>
      <c r="CN102" s="1" t="s">
        <v>52</v>
      </c>
      <c r="CO102" s="1">
        <v>55</v>
      </c>
      <c r="CP102" s="1" t="s">
        <v>106</v>
      </c>
      <c r="CQ102" s="1" t="s">
        <v>107</v>
      </c>
      <c r="CR102" s="89">
        <v>43616</v>
      </c>
      <c r="CS102" s="153"/>
      <c r="CT102" s="104">
        <v>791.46</v>
      </c>
      <c r="CU102" s="104"/>
      <c r="CV102" s="104"/>
      <c r="CW102" s="104"/>
      <c r="CX102" s="104"/>
      <c r="CY102" s="137">
        <v>791.46</v>
      </c>
      <c r="CZ102" s="104"/>
      <c r="DA102" s="138">
        <f t="shared" si="53"/>
        <v>36.490000000000009</v>
      </c>
      <c r="DB102" s="141">
        <f t="shared" si="54"/>
        <v>4.378810105140639</v>
      </c>
      <c r="DC102" s="142">
        <f t="shared" si="55"/>
        <v>40.868810105140646</v>
      </c>
      <c r="DD102" s="104">
        <f t="shared" si="56"/>
        <v>40.868810105140646</v>
      </c>
      <c r="DE102" s="104">
        <v>0</v>
      </c>
      <c r="DF102" s="104">
        <f t="shared" si="57"/>
        <v>71.92910578504754</v>
      </c>
      <c r="DG102" s="104">
        <v>0</v>
      </c>
      <c r="DH102" s="104">
        <f t="shared" si="58"/>
        <v>-0.14963204779622408</v>
      </c>
      <c r="DI102" s="143">
        <f t="shared" si="59"/>
        <v>71.779473737251323</v>
      </c>
      <c r="DJ102" s="144">
        <f t="shared" si="60"/>
        <v>4.0840515225228273</v>
      </c>
      <c r="DK102" s="139">
        <v>1</v>
      </c>
      <c r="DL102" s="1" t="s">
        <v>52</v>
      </c>
      <c r="DM102" s="157">
        <v>55</v>
      </c>
      <c r="DN102" s="158" t="s">
        <v>106</v>
      </c>
      <c r="DO102" s="158" t="s">
        <v>107</v>
      </c>
      <c r="DP102" s="171"/>
      <c r="DQ102" s="159">
        <v>43646</v>
      </c>
      <c r="DR102" s="160">
        <v>847.61</v>
      </c>
      <c r="DS102" s="161"/>
      <c r="DT102" s="161"/>
      <c r="DU102" s="161"/>
      <c r="DV102" s="162"/>
      <c r="DW102" s="163">
        <f t="shared" si="10"/>
        <v>847.61</v>
      </c>
      <c r="DX102" s="138">
        <f t="shared" si="61"/>
        <v>56.149999999999977</v>
      </c>
      <c r="DY102" s="141">
        <f t="shared" si="62"/>
        <v>6.7380146901721583</v>
      </c>
      <c r="DZ102" s="142">
        <f t="shared" si="63"/>
        <v>62.888014690172135</v>
      </c>
      <c r="EA102" s="104">
        <f t="shared" si="64"/>
        <v>62.888014690172135</v>
      </c>
      <c r="EB102" s="104">
        <v>0</v>
      </c>
      <c r="EC102" s="104">
        <f t="shared" si="65"/>
        <v>110.68290585470295</v>
      </c>
      <c r="ED102" s="104">
        <v>0</v>
      </c>
      <c r="EE102" s="143">
        <f t="shared" si="66"/>
        <v>110.68290585470295</v>
      </c>
      <c r="EF102" s="144">
        <f t="shared" si="67"/>
        <v>114.76695737722578</v>
      </c>
      <c r="EG102" s="139">
        <v>1</v>
      </c>
      <c r="EH102" s="1" t="s">
        <v>52</v>
      </c>
      <c r="EI102" s="1">
        <v>55</v>
      </c>
      <c r="EJ102" s="1" t="s">
        <v>106</v>
      </c>
      <c r="EK102" s="1" t="s">
        <v>107</v>
      </c>
      <c r="EL102" s="89">
        <v>43677</v>
      </c>
      <c r="EM102" s="90"/>
      <c r="EN102" s="104">
        <v>913.36</v>
      </c>
      <c r="EO102" s="104"/>
      <c r="EP102" s="104"/>
      <c r="EQ102" s="104"/>
      <c r="ER102" s="104"/>
      <c r="ES102" s="137">
        <v>913.36</v>
      </c>
      <c r="ET102" s="138">
        <f t="shared" si="68"/>
        <v>65.75</v>
      </c>
      <c r="EU102" s="141">
        <f t="shared" si="69"/>
        <v>7.8900119476618613</v>
      </c>
      <c r="EV102" s="96">
        <f t="shared" si="70"/>
        <v>73.640011947661861</v>
      </c>
      <c r="EW102" s="104">
        <f t="shared" si="71"/>
        <v>73.640011947661861</v>
      </c>
      <c r="EX102" s="104">
        <v>0</v>
      </c>
      <c r="EY102" s="104">
        <f t="shared" si="72"/>
        <v>133.28842162526797</v>
      </c>
      <c r="EZ102" s="104">
        <v>0</v>
      </c>
      <c r="FA102" s="143">
        <f t="shared" si="73"/>
        <v>133.28842162526797</v>
      </c>
      <c r="FB102" s="144">
        <f t="shared" si="74"/>
        <v>248.05537900249374</v>
      </c>
      <c r="FC102" s="139">
        <v>1</v>
      </c>
      <c r="FD102" s="1" t="s">
        <v>52</v>
      </c>
      <c r="FE102" s="157">
        <v>55</v>
      </c>
      <c r="FF102" s="158" t="s">
        <v>106</v>
      </c>
      <c r="FG102" s="158" t="s">
        <v>107</v>
      </c>
      <c r="FH102" s="159">
        <v>43708</v>
      </c>
      <c r="FI102" s="188"/>
      <c r="FJ102" s="160">
        <v>989.7</v>
      </c>
      <c r="FK102" s="186"/>
      <c r="FL102" s="186"/>
      <c r="FM102" s="186"/>
      <c r="FN102" s="186"/>
      <c r="FO102" s="187">
        <f t="shared" si="11"/>
        <v>989.7</v>
      </c>
      <c r="FP102" s="138">
        <f t="shared" si="75"/>
        <v>76.340000000000032</v>
      </c>
      <c r="FQ102" s="141">
        <f t="shared" si="76"/>
        <v>9.1608156056280841</v>
      </c>
      <c r="FR102" s="96">
        <f t="shared" si="77"/>
        <v>85.500815605628119</v>
      </c>
      <c r="FS102" s="104">
        <f t="shared" si="78"/>
        <v>85.500815605628119</v>
      </c>
      <c r="FT102" s="104">
        <v>0</v>
      </c>
      <c r="FU102" s="104">
        <f t="shared" si="79"/>
        <v>154.75647624618691</v>
      </c>
      <c r="FV102" s="104">
        <v>0</v>
      </c>
      <c r="FW102" s="143">
        <f t="shared" si="80"/>
        <v>154.75647624618691</v>
      </c>
      <c r="FX102" s="144">
        <f t="shared" si="81"/>
        <v>402.81185524868067</v>
      </c>
      <c r="FY102" s="139">
        <v>1</v>
      </c>
      <c r="FZ102" s="1" t="s">
        <v>52</v>
      </c>
      <c r="GA102" s="1">
        <v>55</v>
      </c>
      <c r="GB102" s="1" t="s">
        <v>106</v>
      </c>
      <c r="GC102" s="1" t="s">
        <v>107</v>
      </c>
      <c r="GD102" s="89">
        <v>43735</v>
      </c>
      <c r="GE102" s="90"/>
      <c r="GF102" s="104">
        <v>1048.54</v>
      </c>
      <c r="GG102" s="104"/>
      <c r="GH102" s="104"/>
      <c r="GI102" s="104"/>
      <c r="GJ102" s="104"/>
      <c r="GK102" s="137">
        <v>1048.54</v>
      </c>
      <c r="GL102" s="138">
        <f t="shared" si="82"/>
        <v>58.839999999999918</v>
      </c>
      <c r="GM102" s="141">
        <f t="shared" si="83"/>
        <v>7.060791474996492</v>
      </c>
      <c r="GN102" s="142">
        <f t="shared" si="84"/>
        <v>65.90079147499641</v>
      </c>
      <c r="GO102" s="104">
        <f t="shared" si="85"/>
        <v>65.90079147499641</v>
      </c>
      <c r="GP102" s="104">
        <f t="shared" si="86"/>
        <v>0</v>
      </c>
      <c r="GQ102" s="218">
        <f t="shared" si="87"/>
        <v>119.28043256974351</v>
      </c>
      <c r="GR102" s="218">
        <f t="shared" si="88"/>
        <v>0</v>
      </c>
      <c r="GS102" s="143">
        <f t="shared" si="89"/>
        <v>119.28043256974351</v>
      </c>
      <c r="GT102" s="103">
        <f t="shared" si="90"/>
        <v>4.8811744339725047</v>
      </c>
      <c r="GU102" s="203">
        <f t="shared" si="91"/>
        <v>124.16160700371601</v>
      </c>
      <c r="GV102" s="144">
        <f t="shared" si="92"/>
        <v>526.97346225239664</v>
      </c>
      <c r="GW102" s="140">
        <v>1</v>
      </c>
      <c r="GX102" s="1" t="s">
        <v>52</v>
      </c>
      <c r="GY102" s="157">
        <v>55</v>
      </c>
      <c r="GZ102" s="158" t="s">
        <v>106</v>
      </c>
      <c r="HA102" s="158" t="s">
        <v>107</v>
      </c>
      <c r="HB102" s="159">
        <v>43771</v>
      </c>
      <c r="HC102" s="188"/>
      <c r="HD102" s="160">
        <v>1085.57</v>
      </c>
      <c r="HE102" s="186"/>
      <c r="HF102" s="186"/>
      <c r="HG102" s="186"/>
      <c r="HH102" s="227"/>
      <c r="HI102" s="229">
        <f t="shared" si="12"/>
        <v>1085.57</v>
      </c>
      <c r="HJ102" s="138">
        <f t="shared" si="93"/>
        <v>37.029999999999973</v>
      </c>
      <c r="HK102" s="141">
        <f t="shared" si="94"/>
        <v>4.4435971666153877</v>
      </c>
      <c r="HL102" s="96">
        <f t="shared" si="95"/>
        <v>41.473597166615363</v>
      </c>
      <c r="HM102" s="104">
        <f t="shared" si="96"/>
        <v>41.473597166615363</v>
      </c>
      <c r="HN102" s="104">
        <f t="shared" si="97"/>
        <v>0</v>
      </c>
      <c r="HO102" s="218">
        <f t="shared" si="98"/>
        <v>75.067210871573806</v>
      </c>
      <c r="HP102" s="218">
        <f t="shared" si="99"/>
        <v>0</v>
      </c>
      <c r="HQ102" s="143">
        <f t="shared" si="100"/>
        <v>75.067210871573806</v>
      </c>
      <c r="HR102" s="104">
        <f t="shared" si="101"/>
        <v>4.1165198190132068</v>
      </c>
      <c r="HS102" s="203">
        <f t="shared" si="102"/>
        <v>79.183730690587012</v>
      </c>
      <c r="HT102" s="234">
        <f t="shared" si="103"/>
        <v>606.15719294298367</v>
      </c>
      <c r="HU102" s="139">
        <v>1</v>
      </c>
      <c r="HV102" s="1" t="s">
        <v>52</v>
      </c>
      <c r="HW102" s="1">
        <v>55</v>
      </c>
      <c r="HX102" s="1" t="s">
        <v>106</v>
      </c>
      <c r="HY102" s="1" t="s">
        <v>107</v>
      </c>
      <c r="HZ102" s="89">
        <v>43795</v>
      </c>
      <c r="IA102" s="90"/>
      <c r="IB102" s="104">
        <v>1098.67</v>
      </c>
      <c r="IC102" s="186"/>
      <c r="ID102" s="186"/>
      <c r="IE102" s="186"/>
      <c r="IF102" s="186"/>
      <c r="IG102" s="229">
        <f t="shared" si="13"/>
        <v>1098.67</v>
      </c>
      <c r="IH102" s="138">
        <f t="shared" si="104"/>
        <v>13.100000000000136</v>
      </c>
      <c r="II102" s="141">
        <f t="shared" si="105"/>
        <v>1.5720016804251409</v>
      </c>
      <c r="IJ102" s="142">
        <f t="shared" si="106"/>
        <v>14.672001680425277</v>
      </c>
      <c r="IK102" s="104">
        <f t="shared" si="107"/>
        <v>14.672001680425277</v>
      </c>
      <c r="IL102" s="104">
        <f t="shared" si="108"/>
        <v>0</v>
      </c>
      <c r="IM102" s="218">
        <f t="shared" si="109"/>
        <v>26.556323041569751</v>
      </c>
      <c r="IN102" s="218">
        <f t="shared" si="110"/>
        <v>0</v>
      </c>
      <c r="IO102" s="143">
        <f t="shared" si="111"/>
        <v>26.556323041569751</v>
      </c>
      <c r="IP102" s="104">
        <f t="shared" si="112"/>
        <v>1.851479841736287</v>
      </c>
      <c r="IQ102" s="203">
        <f t="shared" si="113"/>
        <v>28.407802883306037</v>
      </c>
      <c r="IR102" s="144">
        <f t="shared" si="114"/>
        <v>634.56499582628976</v>
      </c>
      <c r="IS102" s="139">
        <v>1</v>
      </c>
      <c r="IT102" s="1" t="s">
        <v>52</v>
      </c>
      <c r="IU102" s="1">
        <v>55</v>
      </c>
      <c r="IV102" s="1" t="s">
        <v>106</v>
      </c>
      <c r="IW102" s="1" t="s">
        <v>107</v>
      </c>
      <c r="IX102" s="89">
        <v>43830</v>
      </c>
      <c r="IY102" s="153"/>
      <c r="IZ102" s="104">
        <v>1120.6000000000001</v>
      </c>
      <c r="JA102" s="104"/>
      <c r="JB102" s="104"/>
      <c r="JC102" s="104"/>
      <c r="JD102" s="104"/>
      <c r="JE102" s="137">
        <v>1120.6000000000001</v>
      </c>
      <c r="JF102" s="138">
        <f t="shared" si="115"/>
        <v>21.930000000000064</v>
      </c>
      <c r="JG102" s="141">
        <f t="shared" si="116"/>
        <v>2.6315981190946092</v>
      </c>
      <c r="JH102" s="96">
        <f t="shared" si="117"/>
        <v>24.561598119094672</v>
      </c>
      <c r="JI102" s="104">
        <f t="shared" si="118"/>
        <v>24.561598119094672</v>
      </c>
      <c r="JJ102" s="104">
        <f t="shared" si="119"/>
        <v>0</v>
      </c>
      <c r="JK102" s="218">
        <f t="shared" si="120"/>
        <v>44.456492595561357</v>
      </c>
      <c r="JL102" s="251">
        <f t="shared" si="121"/>
        <v>0</v>
      </c>
      <c r="JM102" s="259">
        <f t="shared" si="122"/>
        <v>44.456492595561357</v>
      </c>
      <c r="JN102" s="218"/>
      <c r="JO102" s="260"/>
      <c r="JP102" s="255">
        <f t="shared" si="126"/>
        <v>2.2339257564723174</v>
      </c>
      <c r="JQ102" s="203">
        <f t="shared" si="127"/>
        <v>46.690418352033674</v>
      </c>
      <c r="JR102" s="144">
        <f t="shared" si="128"/>
        <v>681.25541417832346</v>
      </c>
      <c r="JS102" s="139">
        <v>1</v>
      </c>
      <c r="JT102" s="1" t="s">
        <v>52</v>
      </c>
    </row>
    <row r="103" spans="1:280" ht="20.100000000000001" customHeight="1" x14ac:dyDescent="0.25">
      <c r="A103" s="29">
        <v>56</v>
      </c>
      <c r="B103" s="29" t="s">
        <v>108</v>
      </c>
      <c r="C103" s="50">
        <v>82.12</v>
      </c>
      <c r="D103" s="43">
        <v>-53.922401634423323</v>
      </c>
      <c r="E103" s="29" t="s">
        <v>109</v>
      </c>
      <c r="F103" s="51">
        <v>43496</v>
      </c>
      <c r="G103" s="49"/>
      <c r="H103" s="33"/>
      <c r="I103" s="33"/>
      <c r="J103" s="33"/>
      <c r="K103" s="33"/>
      <c r="L103" s="37">
        <v>82.12</v>
      </c>
      <c r="M103" s="30">
        <f t="shared" si="124"/>
        <v>0</v>
      </c>
      <c r="N103" s="31">
        <f t="shared" si="16"/>
        <v>0</v>
      </c>
      <c r="O103" s="32">
        <f t="shared" si="17"/>
        <v>0</v>
      </c>
      <c r="P103" s="33">
        <f t="shared" si="18"/>
        <v>0</v>
      </c>
      <c r="Q103" s="33">
        <f t="shared" si="19"/>
        <v>0</v>
      </c>
      <c r="R103" s="33">
        <f t="shared" si="20"/>
        <v>0</v>
      </c>
      <c r="S103" s="33">
        <f t="shared" si="21"/>
        <v>0</v>
      </c>
      <c r="T103" s="56">
        <f t="shared" si="22"/>
        <v>0</v>
      </c>
      <c r="U103" s="59">
        <f t="shared" si="125"/>
        <v>-53.922401634423323</v>
      </c>
      <c r="V103" s="34">
        <v>1</v>
      </c>
      <c r="W103" s="29" t="s">
        <v>52</v>
      </c>
      <c r="X103" s="1">
        <v>56</v>
      </c>
      <c r="Y103" s="1" t="s">
        <v>108</v>
      </c>
      <c r="Z103" s="1" t="s">
        <v>109</v>
      </c>
      <c r="AA103" s="89">
        <v>43521</v>
      </c>
      <c r="AB103" s="90"/>
      <c r="AC103" s="1">
        <v>82.12</v>
      </c>
      <c r="AD103" s="1"/>
      <c r="AE103" s="1"/>
      <c r="AF103" s="1"/>
      <c r="AG103" s="1"/>
      <c r="AH103" s="98">
        <f t="shared" si="23"/>
        <v>82.12</v>
      </c>
      <c r="AI103" s="30">
        <f t="shared" si="24"/>
        <v>0</v>
      </c>
      <c r="AJ103" s="31">
        <f t="shared" si="25"/>
        <v>0</v>
      </c>
      <c r="AK103" s="32">
        <f t="shared" si="26"/>
        <v>0</v>
      </c>
      <c r="AL103" s="33">
        <f t="shared" si="27"/>
        <v>0</v>
      </c>
      <c r="AM103" s="33">
        <f t="shared" si="28"/>
        <v>0</v>
      </c>
      <c r="AN103" s="33">
        <f t="shared" si="29"/>
        <v>0</v>
      </c>
      <c r="AO103" s="33">
        <f t="shared" si="30"/>
        <v>0</v>
      </c>
      <c r="AP103" s="56">
        <f t="shared" si="31"/>
        <v>0</v>
      </c>
      <c r="AQ103" s="118">
        <f t="shared" si="32"/>
        <v>0</v>
      </c>
      <c r="AR103" s="120">
        <f t="shared" si="33"/>
        <v>0</v>
      </c>
      <c r="AS103" s="125">
        <f t="shared" si="34"/>
        <v>0</v>
      </c>
      <c r="AT103" s="122">
        <f t="shared" si="35"/>
        <v>-53.922401634423323</v>
      </c>
      <c r="AU103" s="34">
        <v>1</v>
      </c>
      <c r="AV103" s="29" t="s">
        <v>52</v>
      </c>
      <c r="AW103" s="1">
        <v>56</v>
      </c>
      <c r="AX103" s="1" t="s">
        <v>108</v>
      </c>
      <c r="AY103" s="1" t="s">
        <v>109</v>
      </c>
      <c r="AZ103" s="89">
        <v>43555</v>
      </c>
      <c r="BA103" s="90"/>
      <c r="BB103" s="1">
        <v>82.12</v>
      </c>
      <c r="BC103" s="1"/>
      <c r="BD103" s="1"/>
      <c r="BE103" s="1"/>
      <c r="BF103" s="1"/>
      <c r="BG103" s="98">
        <f t="shared" si="36"/>
        <v>82.12</v>
      </c>
      <c r="BH103" s="30">
        <f t="shared" si="37"/>
        <v>0</v>
      </c>
      <c r="BI103" s="31">
        <f t="shared" si="38"/>
        <v>0</v>
      </c>
      <c r="BJ103" s="32">
        <f t="shared" si="39"/>
        <v>0</v>
      </c>
      <c r="BK103" s="33">
        <f t="shared" si="40"/>
        <v>0</v>
      </c>
      <c r="BL103" s="33">
        <f t="shared" si="41"/>
        <v>0</v>
      </c>
      <c r="BM103" s="33">
        <f t="shared" si="42"/>
        <v>0</v>
      </c>
      <c r="BN103" s="33">
        <f t="shared" si="43"/>
        <v>0</v>
      </c>
      <c r="BO103" s="56">
        <f t="shared" si="44"/>
        <v>0</v>
      </c>
      <c r="BP103" s="122">
        <f t="shared" si="45"/>
        <v>-53.922401634423323</v>
      </c>
      <c r="BQ103" s="34">
        <v>1</v>
      </c>
      <c r="BR103" s="29" t="s">
        <v>52</v>
      </c>
      <c r="BS103" s="1">
        <v>56</v>
      </c>
      <c r="BT103" s="1" t="s">
        <v>108</v>
      </c>
      <c r="BU103" s="1" t="s">
        <v>109</v>
      </c>
      <c r="BV103" s="89">
        <v>43585</v>
      </c>
      <c r="BW103" s="90"/>
      <c r="BX103" s="104">
        <v>84.28</v>
      </c>
      <c r="BY103" s="104"/>
      <c r="BZ103" s="104"/>
      <c r="CA103" s="104"/>
      <c r="CB103" s="104"/>
      <c r="CC103" s="137">
        <v>84.28</v>
      </c>
      <c r="CD103" s="138">
        <f t="shared" si="46"/>
        <v>2.1599999999999966</v>
      </c>
      <c r="CE103" s="141">
        <f t="shared" si="47"/>
        <v>0.25920077275329767</v>
      </c>
      <c r="CF103" s="142">
        <f t="shared" si="48"/>
        <v>2.4192007727532943</v>
      </c>
      <c r="CG103" s="104">
        <f t="shared" si="49"/>
        <v>2.4192007727532943</v>
      </c>
      <c r="CH103" s="104">
        <v>0</v>
      </c>
      <c r="CI103" s="104">
        <f t="shared" si="50"/>
        <v>4.3061773755008641</v>
      </c>
      <c r="CJ103" s="104">
        <v>0</v>
      </c>
      <c r="CK103" s="143">
        <f t="shared" si="51"/>
        <v>4.3061773755008641</v>
      </c>
      <c r="CL103" s="144">
        <f t="shared" si="52"/>
        <v>-49.616224258922458</v>
      </c>
      <c r="CM103" s="139">
        <v>1</v>
      </c>
      <c r="CN103" s="1" t="s">
        <v>52</v>
      </c>
      <c r="CO103" s="1">
        <v>56</v>
      </c>
      <c r="CP103" s="1" t="s">
        <v>108</v>
      </c>
      <c r="CQ103" s="1" t="s">
        <v>109</v>
      </c>
      <c r="CR103" s="89">
        <v>43616</v>
      </c>
      <c r="CS103" s="153"/>
      <c r="CT103" s="104">
        <v>89.04</v>
      </c>
      <c r="CU103" s="104"/>
      <c r="CV103" s="104"/>
      <c r="CW103" s="104"/>
      <c r="CX103" s="104"/>
      <c r="CY103" s="137">
        <v>89.04</v>
      </c>
      <c r="CZ103" s="104"/>
      <c r="DA103" s="138">
        <f t="shared" si="53"/>
        <v>4.7600000000000051</v>
      </c>
      <c r="DB103" s="141">
        <f t="shared" si="54"/>
        <v>0.57120131818222686</v>
      </c>
      <c r="DC103" s="142">
        <f t="shared" si="55"/>
        <v>5.3312013181822318</v>
      </c>
      <c r="DD103" s="104">
        <f t="shared" si="56"/>
        <v>5.3312013181822318</v>
      </c>
      <c r="DE103" s="104">
        <v>0</v>
      </c>
      <c r="DF103" s="104">
        <f t="shared" si="57"/>
        <v>9.3829143200007277</v>
      </c>
      <c r="DG103" s="104">
        <v>0</v>
      </c>
      <c r="DH103" s="104">
        <f t="shared" si="58"/>
        <v>-4.8384015455065925E-2</v>
      </c>
      <c r="DI103" s="143">
        <f t="shared" si="59"/>
        <v>9.3345303045456625</v>
      </c>
      <c r="DJ103" s="144">
        <f t="shared" si="60"/>
        <v>-40.281693954376792</v>
      </c>
      <c r="DK103" s="139">
        <v>1</v>
      </c>
      <c r="DL103" s="1" t="s">
        <v>52</v>
      </c>
      <c r="DM103" s="157">
        <v>56</v>
      </c>
      <c r="DN103" s="158" t="s">
        <v>108</v>
      </c>
      <c r="DO103" s="158" t="s">
        <v>109</v>
      </c>
      <c r="DP103" s="171"/>
      <c r="DQ103" s="159">
        <v>43646</v>
      </c>
      <c r="DR103" s="160">
        <v>103.34</v>
      </c>
      <c r="DS103" s="161"/>
      <c r="DT103" s="161"/>
      <c r="DU103" s="161"/>
      <c r="DV103" s="162"/>
      <c r="DW103" s="163">
        <f t="shared" si="10"/>
        <v>103.34</v>
      </c>
      <c r="DX103" s="138">
        <f t="shared" si="61"/>
        <v>14.299999999999997</v>
      </c>
      <c r="DY103" s="141">
        <f t="shared" si="62"/>
        <v>1.7160037412192677</v>
      </c>
      <c r="DZ103" s="142">
        <f t="shared" si="63"/>
        <v>16.016003741219265</v>
      </c>
      <c r="EA103" s="104">
        <f t="shared" si="64"/>
        <v>16.016003741219265</v>
      </c>
      <c r="EB103" s="104">
        <v>0</v>
      </c>
      <c r="EC103" s="104">
        <f t="shared" si="65"/>
        <v>28.188166584545908</v>
      </c>
      <c r="ED103" s="104">
        <v>0</v>
      </c>
      <c r="EE103" s="143">
        <f t="shared" si="66"/>
        <v>28.188166584545908</v>
      </c>
      <c r="EF103" s="144">
        <f t="shared" si="67"/>
        <v>-12.093527369830884</v>
      </c>
      <c r="EG103" s="139">
        <v>1</v>
      </c>
      <c r="EH103" s="1" t="s">
        <v>52</v>
      </c>
      <c r="EI103" s="1">
        <v>56</v>
      </c>
      <c r="EJ103" s="1" t="s">
        <v>108</v>
      </c>
      <c r="EK103" s="1" t="s">
        <v>109</v>
      </c>
      <c r="EL103" s="89">
        <v>43677</v>
      </c>
      <c r="EM103" s="90">
        <v>250</v>
      </c>
      <c r="EN103" s="104">
        <v>120.93</v>
      </c>
      <c r="EO103" s="104"/>
      <c r="EP103" s="104"/>
      <c r="EQ103" s="104"/>
      <c r="ER103" s="104"/>
      <c r="ES103" s="137">
        <v>120.93</v>
      </c>
      <c r="ET103" s="138">
        <f t="shared" si="68"/>
        <v>17.590000000000003</v>
      </c>
      <c r="EU103" s="141">
        <f t="shared" si="69"/>
        <v>2.1108031963402611</v>
      </c>
      <c r="EV103" s="96">
        <f t="shared" si="70"/>
        <v>19.700803196340264</v>
      </c>
      <c r="EW103" s="104">
        <f t="shared" si="71"/>
        <v>19.700803196340264</v>
      </c>
      <c r="EX103" s="104">
        <v>0</v>
      </c>
      <c r="EY103" s="104">
        <f t="shared" si="72"/>
        <v>35.658453785375876</v>
      </c>
      <c r="EZ103" s="104">
        <v>0</v>
      </c>
      <c r="FA103" s="143">
        <f t="shared" si="73"/>
        <v>35.658453785375876</v>
      </c>
      <c r="FB103" s="144">
        <f t="shared" si="74"/>
        <v>-226.43507358445501</v>
      </c>
      <c r="FC103" s="139">
        <v>1</v>
      </c>
      <c r="FD103" s="1" t="s">
        <v>52</v>
      </c>
      <c r="FE103" s="157">
        <v>56</v>
      </c>
      <c r="FF103" s="158" t="s">
        <v>108</v>
      </c>
      <c r="FG103" s="158" t="s">
        <v>109</v>
      </c>
      <c r="FH103" s="159">
        <v>43708</v>
      </c>
      <c r="FI103" s="188"/>
      <c r="FJ103" s="160">
        <v>135.78</v>
      </c>
      <c r="FK103" s="186"/>
      <c r="FL103" s="186"/>
      <c r="FM103" s="186"/>
      <c r="FN103" s="186"/>
      <c r="FO103" s="187">
        <f t="shared" si="11"/>
        <v>135.78</v>
      </c>
      <c r="FP103" s="138">
        <f t="shared" si="75"/>
        <v>14.849999999999994</v>
      </c>
      <c r="FQ103" s="141">
        <f t="shared" si="76"/>
        <v>1.7820030356769312</v>
      </c>
      <c r="FR103" s="96">
        <f t="shared" si="77"/>
        <v>16.632003035676924</v>
      </c>
      <c r="FS103" s="104">
        <f t="shared" si="78"/>
        <v>16.632003035676924</v>
      </c>
      <c r="FT103" s="104">
        <v>0</v>
      </c>
      <c r="FU103" s="104">
        <f t="shared" si="79"/>
        <v>30.103925494575233</v>
      </c>
      <c r="FV103" s="104">
        <v>0</v>
      </c>
      <c r="FW103" s="143">
        <f t="shared" si="80"/>
        <v>30.103925494575233</v>
      </c>
      <c r="FX103" s="144">
        <f t="shared" si="81"/>
        <v>-196.33114808987978</v>
      </c>
      <c r="FY103" s="139">
        <v>1</v>
      </c>
      <c r="FZ103" s="1" t="s">
        <v>52</v>
      </c>
      <c r="GA103" s="1">
        <v>56</v>
      </c>
      <c r="GB103" s="1" t="s">
        <v>108</v>
      </c>
      <c r="GC103" s="1" t="s">
        <v>109</v>
      </c>
      <c r="GD103" s="89">
        <v>43735</v>
      </c>
      <c r="GE103" s="90"/>
      <c r="GF103" s="104">
        <v>143.83000000000001</v>
      </c>
      <c r="GG103" s="104"/>
      <c r="GH103" s="104"/>
      <c r="GI103" s="104"/>
      <c r="GJ103" s="104"/>
      <c r="GK103" s="137">
        <v>143.83000000000001</v>
      </c>
      <c r="GL103" s="138">
        <f t="shared" si="82"/>
        <v>8.0500000000000114</v>
      </c>
      <c r="GM103" s="141">
        <f t="shared" si="83"/>
        <v>0.96599883367984229</v>
      </c>
      <c r="GN103" s="142">
        <f t="shared" si="84"/>
        <v>9.0159988336798538</v>
      </c>
      <c r="GO103" s="104">
        <f t="shared" si="85"/>
        <v>9.0159988336798538</v>
      </c>
      <c r="GP103" s="104">
        <f t="shared" si="86"/>
        <v>0</v>
      </c>
      <c r="GQ103" s="218">
        <f t="shared" si="87"/>
        <v>16.318957888960536</v>
      </c>
      <c r="GR103" s="218">
        <f t="shared" si="88"/>
        <v>0</v>
      </c>
      <c r="GS103" s="143">
        <f t="shared" si="89"/>
        <v>16.318957888960536</v>
      </c>
      <c r="GT103" s="103">
        <f t="shared" si="90"/>
        <v>0.66780173680283439</v>
      </c>
      <c r="GU103" s="203">
        <f t="shared" si="91"/>
        <v>16.986759625763369</v>
      </c>
      <c r="GV103" s="144">
        <f t="shared" si="92"/>
        <v>-179.34438846411641</v>
      </c>
      <c r="GW103" s="140">
        <v>1</v>
      </c>
      <c r="GX103" s="1" t="s">
        <v>52</v>
      </c>
      <c r="GY103" s="157">
        <v>56</v>
      </c>
      <c r="GZ103" s="158" t="s">
        <v>108</v>
      </c>
      <c r="HA103" s="158" t="s">
        <v>109</v>
      </c>
      <c r="HB103" s="159">
        <v>43771</v>
      </c>
      <c r="HC103" s="188"/>
      <c r="HD103" s="160">
        <v>151.22999999999999</v>
      </c>
      <c r="HE103" s="186"/>
      <c r="HF103" s="186"/>
      <c r="HG103" s="186"/>
      <c r="HH103" s="227"/>
      <c r="HI103" s="229">
        <f t="shared" si="12"/>
        <v>151.22999999999999</v>
      </c>
      <c r="HJ103" s="138">
        <f t="shared" si="93"/>
        <v>7.3999999999999773</v>
      </c>
      <c r="HK103" s="141">
        <f t="shared" si="94"/>
        <v>0.88799943378217094</v>
      </c>
      <c r="HL103" s="96">
        <f t="shared" si="95"/>
        <v>8.287999433782149</v>
      </c>
      <c r="HM103" s="104">
        <f t="shared" si="96"/>
        <v>8.287999433782149</v>
      </c>
      <c r="HN103" s="104">
        <f t="shared" si="97"/>
        <v>0</v>
      </c>
      <c r="HO103" s="218">
        <f t="shared" si="98"/>
        <v>15.00127897514569</v>
      </c>
      <c r="HP103" s="218">
        <f t="shared" si="99"/>
        <v>0</v>
      </c>
      <c r="HQ103" s="143">
        <f t="shared" si="100"/>
        <v>15.00127897514569</v>
      </c>
      <c r="HR103" s="104">
        <f t="shared" si="101"/>
        <v>0.82263696086140059</v>
      </c>
      <c r="HS103" s="203">
        <f t="shared" si="102"/>
        <v>15.82391593600709</v>
      </c>
      <c r="HT103" s="234">
        <f t="shared" si="103"/>
        <v>-163.52047252810931</v>
      </c>
      <c r="HU103" s="139">
        <v>1</v>
      </c>
      <c r="HV103" s="1" t="s">
        <v>52</v>
      </c>
      <c r="HW103" s="1">
        <v>56</v>
      </c>
      <c r="HX103" s="1" t="s">
        <v>108</v>
      </c>
      <c r="HY103" s="1" t="s">
        <v>109</v>
      </c>
      <c r="HZ103" s="89">
        <v>43795</v>
      </c>
      <c r="IA103" s="90"/>
      <c r="IB103" s="104">
        <v>151.22999999999999</v>
      </c>
      <c r="IC103" s="186"/>
      <c r="ID103" s="186"/>
      <c r="IE103" s="186"/>
      <c r="IF103" s="186"/>
      <c r="IG103" s="229">
        <f t="shared" si="13"/>
        <v>151.22999999999999</v>
      </c>
      <c r="IH103" s="138">
        <f t="shared" si="104"/>
        <v>0</v>
      </c>
      <c r="II103" s="141">
        <f t="shared" si="105"/>
        <v>0</v>
      </c>
      <c r="IJ103" s="142">
        <f t="shared" si="106"/>
        <v>0</v>
      </c>
      <c r="IK103" s="104">
        <f t="shared" si="107"/>
        <v>0</v>
      </c>
      <c r="IL103" s="104">
        <f t="shared" si="108"/>
        <v>0</v>
      </c>
      <c r="IM103" s="218">
        <f t="shared" si="109"/>
        <v>0</v>
      </c>
      <c r="IN103" s="218">
        <f t="shared" si="110"/>
        <v>0</v>
      </c>
      <c r="IO103" s="143">
        <f t="shared" si="111"/>
        <v>0</v>
      </c>
      <c r="IP103" s="104">
        <f t="shared" si="112"/>
        <v>0</v>
      </c>
      <c r="IQ103" s="203">
        <f t="shared" si="113"/>
        <v>0</v>
      </c>
      <c r="IR103" s="144">
        <f t="shared" si="114"/>
        <v>-163.52047252810931</v>
      </c>
      <c r="IS103" s="139">
        <v>1</v>
      </c>
      <c r="IT103" s="1" t="s">
        <v>52</v>
      </c>
      <c r="IU103" s="1">
        <v>56</v>
      </c>
      <c r="IV103" s="1" t="s">
        <v>108</v>
      </c>
      <c r="IW103" s="1" t="s">
        <v>109</v>
      </c>
      <c r="IX103" s="89">
        <v>43830</v>
      </c>
      <c r="IY103" s="153"/>
      <c r="IZ103" s="104">
        <v>151.22999999999999</v>
      </c>
      <c r="JA103" s="104"/>
      <c r="JB103" s="104"/>
      <c r="JC103" s="104"/>
      <c r="JD103" s="104"/>
      <c r="JE103" s="137">
        <v>151.22999999999999</v>
      </c>
      <c r="JF103" s="138">
        <f t="shared" si="115"/>
        <v>0</v>
      </c>
      <c r="JG103" s="141">
        <f t="shared" si="116"/>
        <v>0</v>
      </c>
      <c r="JH103" s="96">
        <f t="shared" si="117"/>
        <v>0</v>
      </c>
      <c r="JI103" s="104">
        <f t="shared" si="118"/>
        <v>0</v>
      </c>
      <c r="JJ103" s="104">
        <f t="shared" si="119"/>
        <v>0</v>
      </c>
      <c r="JK103" s="218">
        <f t="shared" si="120"/>
        <v>0</v>
      </c>
      <c r="JL103" s="251">
        <f t="shared" si="121"/>
        <v>0</v>
      </c>
      <c r="JM103" s="259">
        <f t="shared" si="122"/>
        <v>0</v>
      </c>
      <c r="JN103" s="218"/>
      <c r="JO103" s="260"/>
      <c r="JP103" s="255">
        <f t="shared" si="126"/>
        <v>0</v>
      </c>
      <c r="JQ103" s="203">
        <f t="shared" si="127"/>
        <v>0</v>
      </c>
      <c r="JR103" s="144">
        <f t="shared" si="128"/>
        <v>-163.52047252810931</v>
      </c>
      <c r="JS103" s="139">
        <v>1</v>
      </c>
      <c r="JT103" s="1" t="s">
        <v>52</v>
      </c>
    </row>
    <row r="104" spans="1:280" ht="20.100000000000001" customHeight="1" x14ac:dyDescent="0.25">
      <c r="A104" s="29">
        <v>57</v>
      </c>
      <c r="B104" s="29" t="s">
        <v>223</v>
      </c>
      <c r="C104" s="50">
        <v>22446.940000000002</v>
      </c>
      <c r="D104" s="43">
        <v>11446.560750110308</v>
      </c>
      <c r="E104" s="29" t="s">
        <v>224</v>
      </c>
      <c r="F104" s="51">
        <v>43496</v>
      </c>
      <c r="G104" s="49"/>
      <c r="H104" s="33"/>
      <c r="I104" s="33"/>
      <c r="J104" s="33">
        <v>22444.95</v>
      </c>
      <c r="K104" s="33">
        <v>5893.62</v>
      </c>
      <c r="L104" s="37">
        <v>22446.940000000002</v>
      </c>
      <c r="M104" s="30">
        <f t="shared" si="124"/>
        <v>0</v>
      </c>
      <c r="N104" s="31">
        <f t="shared" si="16"/>
        <v>0</v>
      </c>
      <c r="O104" s="32">
        <f t="shared" si="17"/>
        <v>0</v>
      </c>
      <c r="P104" s="33">
        <f t="shared" si="18"/>
        <v>0</v>
      </c>
      <c r="Q104" s="33">
        <f t="shared" si="19"/>
        <v>0</v>
      </c>
      <c r="R104" s="33">
        <f t="shared" si="20"/>
        <v>0</v>
      </c>
      <c r="S104" s="33">
        <f t="shared" si="21"/>
        <v>0</v>
      </c>
      <c r="T104" s="56">
        <f t="shared" si="22"/>
        <v>0</v>
      </c>
      <c r="U104" s="59">
        <f t="shared" si="125"/>
        <v>11446.560750110308</v>
      </c>
      <c r="V104" s="34">
        <v>2</v>
      </c>
      <c r="W104" s="29" t="s">
        <v>52</v>
      </c>
      <c r="X104" s="1">
        <v>57</v>
      </c>
      <c r="Y104" s="1" t="s">
        <v>223</v>
      </c>
      <c r="Z104" s="1" t="s">
        <v>224</v>
      </c>
      <c r="AA104" s="89">
        <v>43521</v>
      </c>
      <c r="AB104" s="90"/>
      <c r="AC104" s="1">
        <v>1.99</v>
      </c>
      <c r="AD104" s="1"/>
      <c r="AE104" s="1"/>
      <c r="AF104" s="1">
        <v>22444.95</v>
      </c>
      <c r="AG104" s="1">
        <v>5893.62</v>
      </c>
      <c r="AH104" s="98">
        <f t="shared" si="23"/>
        <v>22446.940000000002</v>
      </c>
      <c r="AI104" s="30">
        <f t="shared" si="24"/>
        <v>0</v>
      </c>
      <c r="AJ104" s="31">
        <f t="shared" si="25"/>
        <v>0</v>
      </c>
      <c r="AK104" s="32">
        <f t="shared" si="26"/>
        <v>0</v>
      </c>
      <c r="AL104" s="33">
        <f t="shared" si="27"/>
        <v>0</v>
      </c>
      <c r="AM104" s="33">
        <f t="shared" si="28"/>
        <v>0</v>
      </c>
      <c r="AN104" s="33">
        <f t="shared" si="29"/>
        <v>0</v>
      </c>
      <c r="AO104" s="33">
        <f t="shared" si="30"/>
        <v>0</v>
      </c>
      <c r="AP104" s="56">
        <f t="shared" si="31"/>
        <v>0</v>
      </c>
      <c r="AQ104" s="118">
        <f t="shared" si="32"/>
        <v>0</v>
      </c>
      <c r="AR104" s="120">
        <f t="shared" si="33"/>
        <v>0</v>
      </c>
      <c r="AS104" s="125">
        <f t="shared" si="34"/>
        <v>0</v>
      </c>
      <c r="AT104" s="122">
        <f t="shared" si="35"/>
        <v>11446.560750110308</v>
      </c>
      <c r="AU104" s="34">
        <v>2</v>
      </c>
      <c r="AV104" s="29" t="s">
        <v>52</v>
      </c>
      <c r="AW104" s="1">
        <v>57</v>
      </c>
      <c r="AX104" s="1" t="s">
        <v>223</v>
      </c>
      <c r="AY104" s="1" t="s">
        <v>224</v>
      </c>
      <c r="AZ104" s="89">
        <v>43555</v>
      </c>
      <c r="BA104" s="90"/>
      <c r="BB104" s="1">
        <v>1.99</v>
      </c>
      <c r="BC104" s="1"/>
      <c r="BD104" s="1"/>
      <c r="BE104" s="1">
        <v>22444.95</v>
      </c>
      <c r="BF104" s="1">
        <v>5893.62</v>
      </c>
      <c r="BG104" s="98">
        <f t="shared" si="36"/>
        <v>22446.940000000002</v>
      </c>
      <c r="BH104" s="30">
        <f t="shared" si="37"/>
        <v>0</v>
      </c>
      <c r="BI104" s="31">
        <f t="shared" si="38"/>
        <v>0</v>
      </c>
      <c r="BJ104" s="32">
        <f t="shared" si="39"/>
        <v>0</v>
      </c>
      <c r="BK104" s="33">
        <f t="shared" si="40"/>
        <v>0</v>
      </c>
      <c r="BL104" s="33">
        <f t="shared" si="41"/>
        <v>0</v>
      </c>
      <c r="BM104" s="33">
        <f t="shared" si="42"/>
        <v>0</v>
      </c>
      <c r="BN104" s="33">
        <f t="shared" si="43"/>
        <v>0</v>
      </c>
      <c r="BO104" s="56">
        <f t="shared" si="44"/>
        <v>0</v>
      </c>
      <c r="BP104" s="122">
        <f t="shared" si="45"/>
        <v>11446.560750110308</v>
      </c>
      <c r="BQ104" s="34">
        <v>2</v>
      </c>
      <c r="BR104" s="29" t="s">
        <v>52</v>
      </c>
      <c r="BS104" s="1">
        <v>57</v>
      </c>
      <c r="BT104" s="1" t="s">
        <v>223</v>
      </c>
      <c r="BU104" s="1" t="s">
        <v>224</v>
      </c>
      <c r="BV104" s="89">
        <v>43585</v>
      </c>
      <c r="BW104" s="90"/>
      <c r="BX104" s="104">
        <v>1.99</v>
      </c>
      <c r="BY104" s="104"/>
      <c r="BZ104" s="104"/>
      <c r="CA104" s="104">
        <v>22444.95</v>
      </c>
      <c r="CB104" s="104">
        <v>5893.62</v>
      </c>
      <c r="CC104" s="137">
        <v>22446.940000000002</v>
      </c>
      <c r="CD104" s="138">
        <f t="shared" si="46"/>
        <v>0</v>
      </c>
      <c r="CE104" s="141">
        <f t="shared" si="47"/>
        <v>0</v>
      </c>
      <c r="CF104" s="142">
        <f t="shared" si="48"/>
        <v>0</v>
      </c>
      <c r="CG104" s="104">
        <f t="shared" si="49"/>
        <v>0</v>
      </c>
      <c r="CH104" s="104">
        <v>0</v>
      </c>
      <c r="CI104" s="104">
        <f t="shared" si="50"/>
        <v>0</v>
      </c>
      <c r="CJ104" s="104">
        <v>0</v>
      </c>
      <c r="CK104" s="143">
        <f t="shared" si="51"/>
        <v>0</v>
      </c>
      <c r="CL104" s="144">
        <f t="shared" si="52"/>
        <v>11446.560750110308</v>
      </c>
      <c r="CM104" s="139">
        <v>2</v>
      </c>
      <c r="CN104" s="1" t="s">
        <v>52</v>
      </c>
      <c r="CO104" s="1">
        <v>57</v>
      </c>
      <c r="CP104" s="1" t="s">
        <v>223</v>
      </c>
      <c r="CQ104" s="1" t="s">
        <v>224</v>
      </c>
      <c r="CR104" s="89">
        <v>43616</v>
      </c>
      <c r="CS104" s="153"/>
      <c r="CT104" s="104">
        <v>1.99</v>
      </c>
      <c r="CU104" s="104"/>
      <c r="CV104" s="104"/>
      <c r="CW104" s="104">
        <v>22444.95</v>
      </c>
      <c r="CX104" s="104">
        <v>5893.62</v>
      </c>
      <c r="CY104" s="137">
        <v>22446.940000000002</v>
      </c>
      <c r="CZ104" s="104"/>
      <c r="DA104" s="138">
        <f t="shared" si="53"/>
        <v>0</v>
      </c>
      <c r="DB104" s="141">
        <f t="shared" si="54"/>
        <v>0</v>
      </c>
      <c r="DC104" s="142">
        <f t="shared" si="55"/>
        <v>0</v>
      </c>
      <c r="DD104" s="104">
        <f t="shared" si="56"/>
        <v>0</v>
      </c>
      <c r="DE104" s="104">
        <v>0</v>
      </c>
      <c r="DF104" s="104">
        <f t="shared" si="57"/>
        <v>0</v>
      </c>
      <c r="DG104" s="104">
        <v>0</v>
      </c>
      <c r="DH104" s="104">
        <f t="shared" si="58"/>
        <v>0</v>
      </c>
      <c r="DI104" s="143">
        <f t="shared" si="59"/>
        <v>0</v>
      </c>
      <c r="DJ104" s="144">
        <f t="shared" si="60"/>
        <v>11446.560750110308</v>
      </c>
      <c r="DK104" s="139">
        <v>2</v>
      </c>
      <c r="DL104" s="1" t="s">
        <v>52</v>
      </c>
      <c r="DM104" s="157">
        <v>57</v>
      </c>
      <c r="DN104" s="158" t="s">
        <v>223</v>
      </c>
      <c r="DO104" s="158" t="s">
        <v>224</v>
      </c>
      <c r="DP104" s="171"/>
      <c r="DQ104" s="159">
        <v>43646</v>
      </c>
      <c r="DR104" s="160">
        <v>1.99</v>
      </c>
      <c r="DS104" s="161"/>
      <c r="DT104" s="161"/>
      <c r="DU104" s="161">
        <v>22444.95</v>
      </c>
      <c r="DV104" s="162">
        <f>1989.2+3904.42</f>
        <v>5893.62</v>
      </c>
      <c r="DW104" s="163">
        <f t="shared" si="10"/>
        <v>22446.940000000002</v>
      </c>
      <c r="DX104" s="138">
        <f t="shared" si="61"/>
        <v>0</v>
      </c>
      <c r="DY104" s="141">
        <f t="shared" si="62"/>
        <v>0</v>
      </c>
      <c r="DZ104" s="142">
        <f t="shared" si="63"/>
        <v>0</v>
      </c>
      <c r="EA104" s="104">
        <f t="shared" si="64"/>
        <v>0</v>
      </c>
      <c r="EB104" s="104">
        <v>0</v>
      </c>
      <c r="EC104" s="104">
        <f t="shared" si="65"/>
        <v>0</v>
      </c>
      <c r="ED104" s="104">
        <v>0</v>
      </c>
      <c r="EE104" s="143">
        <f t="shared" si="66"/>
        <v>0</v>
      </c>
      <c r="EF104" s="144">
        <f t="shared" si="67"/>
        <v>11446.560750110308</v>
      </c>
      <c r="EG104" s="139">
        <v>2</v>
      </c>
      <c r="EH104" s="1" t="s">
        <v>52</v>
      </c>
      <c r="EI104" s="1">
        <v>57</v>
      </c>
      <c r="EJ104" s="1" t="s">
        <v>223</v>
      </c>
      <c r="EK104" s="1" t="s">
        <v>224</v>
      </c>
      <c r="EL104" s="89">
        <v>43677</v>
      </c>
      <c r="EM104" s="90"/>
      <c r="EN104" s="104">
        <v>1.99</v>
      </c>
      <c r="EO104" s="104"/>
      <c r="EP104" s="104"/>
      <c r="EQ104" s="104">
        <v>22444.95</v>
      </c>
      <c r="ER104" s="104">
        <v>5893.62</v>
      </c>
      <c r="ES104" s="137">
        <v>22446.940000000002</v>
      </c>
      <c r="ET104" s="138">
        <f t="shared" si="68"/>
        <v>0</v>
      </c>
      <c r="EU104" s="141">
        <f t="shared" si="69"/>
        <v>0</v>
      </c>
      <c r="EV104" s="96">
        <f t="shared" si="70"/>
        <v>0</v>
      </c>
      <c r="EW104" s="104">
        <f t="shared" si="71"/>
        <v>0</v>
      </c>
      <c r="EX104" s="104">
        <v>0</v>
      </c>
      <c r="EY104" s="104">
        <f t="shared" si="72"/>
        <v>0</v>
      </c>
      <c r="EZ104" s="104">
        <v>0</v>
      </c>
      <c r="FA104" s="143">
        <f t="shared" si="73"/>
        <v>0</v>
      </c>
      <c r="FB104" s="144">
        <f t="shared" si="74"/>
        <v>11446.560750110308</v>
      </c>
      <c r="FC104" s="139">
        <v>2</v>
      </c>
      <c r="FD104" s="1" t="s">
        <v>52</v>
      </c>
      <c r="FE104" s="157">
        <v>57</v>
      </c>
      <c r="FF104" s="158" t="s">
        <v>223</v>
      </c>
      <c r="FG104" s="158" t="s">
        <v>224</v>
      </c>
      <c r="FH104" s="159">
        <v>43708</v>
      </c>
      <c r="FI104" s="188">
        <v>5000</v>
      </c>
      <c r="FJ104" s="160">
        <v>1.99</v>
      </c>
      <c r="FK104" s="186"/>
      <c r="FL104" s="186"/>
      <c r="FM104" s="186">
        <v>22444.95</v>
      </c>
      <c r="FN104" s="186">
        <f>1989.2+3904.42</f>
        <v>5893.62</v>
      </c>
      <c r="FO104" s="187">
        <f t="shared" si="11"/>
        <v>22446.940000000002</v>
      </c>
      <c r="FP104" s="138">
        <f t="shared" si="75"/>
        <v>0</v>
      </c>
      <c r="FQ104" s="141">
        <f t="shared" si="76"/>
        <v>0</v>
      </c>
      <c r="FR104" s="96">
        <f t="shared" si="77"/>
        <v>0</v>
      </c>
      <c r="FS104" s="104">
        <f t="shared" si="78"/>
        <v>0</v>
      </c>
      <c r="FT104" s="104">
        <v>0</v>
      </c>
      <c r="FU104" s="104">
        <f t="shared" si="79"/>
        <v>0</v>
      </c>
      <c r="FV104" s="104">
        <v>0</v>
      </c>
      <c r="FW104" s="143">
        <f t="shared" si="80"/>
        <v>0</v>
      </c>
      <c r="FX104" s="144">
        <f t="shared" si="81"/>
        <v>6446.5607501103077</v>
      </c>
      <c r="FY104" s="139">
        <v>2</v>
      </c>
      <c r="FZ104" s="1" t="s">
        <v>52</v>
      </c>
      <c r="GA104" s="1">
        <v>57</v>
      </c>
      <c r="GB104" s="1" t="s">
        <v>223</v>
      </c>
      <c r="GC104" s="1" t="s">
        <v>224</v>
      </c>
      <c r="GD104" s="89">
        <v>43735</v>
      </c>
      <c r="GE104" s="90"/>
      <c r="GF104" s="104">
        <v>1.99</v>
      </c>
      <c r="GG104" s="104"/>
      <c r="GH104" s="104"/>
      <c r="GI104" s="104">
        <v>22444.95</v>
      </c>
      <c r="GJ104" s="104">
        <v>5893.62</v>
      </c>
      <c r="GK104" s="137">
        <v>22446.940000000002</v>
      </c>
      <c r="GL104" s="138">
        <f t="shared" si="82"/>
        <v>0</v>
      </c>
      <c r="GM104" s="141">
        <f t="shared" si="83"/>
        <v>0</v>
      </c>
      <c r="GN104" s="142">
        <f t="shared" si="84"/>
        <v>0</v>
      </c>
      <c r="GO104" s="104">
        <f t="shared" si="85"/>
        <v>0</v>
      </c>
      <c r="GP104" s="104">
        <f t="shared" si="86"/>
        <v>0</v>
      </c>
      <c r="GQ104" s="218">
        <f t="shared" si="87"/>
        <v>0</v>
      </c>
      <c r="GR104" s="218">
        <f t="shared" si="88"/>
        <v>0</v>
      </c>
      <c r="GS104" s="143">
        <f t="shared" si="89"/>
        <v>0</v>
      </c>
      <c r="GT104" s="103">
        <f t="shared" si="90"/>
        <v>0</v>
      </c>
      <c r="GU104" s="203">
        <f t="shared" si="91"/>
        <v>0</v>
      </c>
      <c r="GV104" s="144">
        <f t="shared" si="92"/>
        <v>6446.5607501103077</v>
      </c>
      <c r="GW104" s="140">
        <v>2</v>
      </c>
      <c r="GX104" s="1" t="s">
        <v>52</v>
      </c>
      <c r="GY104" s="157">
        <v>57</v>
      </c>
      <c r="GZ104" s="158" t="s">
        <v>223</v>
      </c>
      <c r="HA104" s="158" t="s">
        <v>224</v>
      </c>
      <c r="HB104" s="159">
        <v>43771</v>
      </c>
      <c r="HC104" s="188"/>
      <c r="HD104" s="160">
        <v>1.99</v>
      </c>
      <c r="HE104" s="186"/>
      <c r="HF104" s="186"/>
      <c r="HG104" s="186">
        <v>22444.95</v>
      </c>
      <c r="HH104" s="227">
        <f>1989.2+3904.42</f>
        <v>5893.62</v>
      </c>
      <c r="HI104" s="229">
        <f t="shared" si="12"/>
        <v>22446.940000000002</v>
      </c>
      <c r="HJ104" s="138">
        <f t="shared" si="93"/>
        <v>0</v>
      </c>
      <c r="HK104" s="141">
        <f t="shared" si="94"/>
        <v>0</v>
      </c>
      <c r="HL104" s="96">
        <f t="shared" si="95"/>
        <v>0</v>
      </c>
      <c r="HM104" s="104">
        <f t="shared" si="96"/>
        <v>0</v>
      </c>
      <c r="HN104" s="104">
        <f t="shared" si="97"/>
        <v>0</v>
      </c>
      <c r="HO104" s="218">
        <f t="shared" si="98"/>
        <v>0</v>
      </c>
      <c r="HP104" s="218">
        <f t="shared" si="99"/>
        <v>0</v>
      </c>
      <c r="HQ104" s="143">
        <f t="shared" si="100"/>
        <v>0</v>
      </c>
      <c r="HR104" s="104">
        <f t="shared" si="101"/>
        <v>0</v>
      </c>
      <c r="HS104" s="203">
        <f t="shared" si="102"/>
        <v>0</v>
      </c>
      <c r="HT104" s="234">
        <f t="shared" si="103"/>
        <v>6446.5607501103077</v>
      </c>
      <c r="HU104" s="139">
        <v>2</v>
      </c>
      <c r="HV104" s="1" t="s">
        <v>52</v>
      </c>
      <c r="HW104" s="1">
        <v>57</v>
      </c>
      <c r="HX104" s="1" t="s">
        <v>223</v>
      </c>
      <c r="HY104" s="1" t="s">
        <v>224</v>
      </c>
      <c r="HZ104" s="89">
        <v>43795</v>
      </c>
      <c r="IA104" s="90"/>
      <c r="IB104" s="104">
        <v>1.99</v>
      </c>
      <c r="IC104" s="186"/>
      <c r="ID104" s="186"/>
      <c r="IE104" s="186">
        <v>22444.95</v>
      </c>
      <c r="IF104" s="186">
        <f>1989.2+3904.42</f>
        <v>5893.62</v>
      </c>
      <c r="IG104" s="229">
        <f t="shared" si="13"/>
        <v>22446.940000000002</v>
      </c>
      <c r="IH104" s="138">
        <f t="shared" si="104"/>
        <v>0</v>
      </c>
      <c r="II104" s="141">
        <f t="shared" si="105"/>
        <v>0</v>
      </c>
      <c r="IJ104" s="142">
        <f t="shared" si="106"/>
        <v>0</v>
      </c>
      <c r="IK104" s="104">
        <f t="shared" si="107"/>
        <v>0</v>
      </c>
      <c r="IL104" s="104">
        <f t="shared" si="108"/>
        <v>0</v>
      </c>
      <c r="IM104" s="218">
        <f t="shared" si="109"/>
        <v>0</v>
      </c>
      <c r="IN104" s="218">
        <f t="shared" si="110"/>
        <v>0</v>
      </c>
      <c r="IO104" s="143">
        <f t="shared" si="111"/>
        <v>0</v>
      </c>
      <c r="IP104" s="104">
        <f t="shared" si="112"/>
        <v>0</v>
      </c>
      <c r="IQ104" s="203">
        <f t="shared" si="113"/>
        <v>0</v>
      </c>
      <c r="IR104" s="144">
        <f t="shared" si="114"/>
        <v>6446.5607501103077</v>
      </c>
      <c r="IS104" s="139">
        <v>2</v>
      </c>
      <c r="IT104" s="1" t="s">
        <v>52</v>
      </c>
      <c r="IU104" s="1">
        <v>57</v>
      </c>
      <c r="IV104" s="1" t="s">
        <v>223</v>
      </c>
      <c r="IW104" s="1" t="s">
        <v>224</v>
      </c>
      <c r="IX104" s="89">
        <v>43830</v>
      </c>
      <c r="IY104" s="153"/>
      <c r="IZ104" s="104">
        <v>1.99</v>
      </c>
      <c r="JA104" s="104"/>
      <c r="JB104" s="104"/>
      <c r="JC104" s="104">
        <v>22444.95</v>
      </c>
      <c r="JD104" s="104">
        <v>5893.62</v>
      </c>
      <c r="JE104" s="137">
        <v>22446.940000000002</v>
      </c>
      <c r="JF104" s="138">
        <f t="shared" si="115"/>
        <v>0</v>
      </c>
      <c r="JG104" s="141">
        <f t="shared" si="116"/>
        <v>0</v>
      </c>
      <c r="JH104" s="96">
        <f t="shared" si="117"/>
        <v>0</v>
      </c>
      <c r="JI104" s="104">
        <f t="shared" si="118"/>
        <v>0</v>
      </c>
      <c r="JJ104" s="104">
        <f t="shared" si="119"/>
        <v>0</v>
      </c>
      <c r="JK104" s="218">
        <f t="shared" si="120"/>
        <v>0</v>
      </c>
      <c r="JL104" s="251">
        <f t="shared" si="121"/>
        <v>0</v>
      </c>
      <c r="JM104" s="259">
        <f t="shared" si="122"/>
        <v>0</v>
      </c>
      <c r="JN104" s="218"/>
      <c r="JO104" s="260"/>
      <c r="JP104" s="255">
        <f t="shared" si="126"/>
        <v>0</v>
      </c>
      <c r="JQ104" s="203">
        <f t="shared" si="127"/>
        <v>0</v>
      </c>
      <c r="JR104" s="144">
        <f t="shared" si="128"/>
        <v>6446.5607501103077</v>
      </c>
      <c r="JS104" s="139">
        <v>2</v>
      </c>
      <c r="JT104" s="1" t="s">
        <v>52</v>
      </c>
    </row>
    <row r="105" spans="1:280" ht="20.100000000000001" customHeight="1" x14ac:dyDescent="0.25">
      <c r="A105" s="29">
        <v>58</v>
      </c>
      <c r="B105" s="29" t="s">
        <v>110</v>
      </c>
      <c r="C105" s="50">
        <v>334.07</v>
      </c>
      <c r="D105" s="43">
        <v>113.82733740920729</v>
      </c>
      <c r="E105" s="29" t="s">
        <v>111</v>
      </c>
      <c r="F105" s="51">
        <v>43496</v>
      </c>
      <c r="G105" s="49"/>
      <c r="H105" s="33"/>
      <c r="I105" s="33"/>
      <c r="J105" s="33"/>
      <c r="K105" s="33"/>
      <c r="L105" s="37">
        <v>334.07</v>
      </c>
      <c r="M105" s="30">
        <f t="shared" si="124"/>
        <v>0</v>
      </c>
      <c r="N105" s="31">
        <f t="shared" si="16"/>
        <v>0</v>
      </c>
      <c r="O105" s="32">
        <f t="shared" si="17"/>
        <v>0</v>
      </c>
      <c r="P105" s="33">
        <f t="shared" si="18"/>
        <v>0</v>
      </c>
      <c r="Q105" s="33">
        <f t="shared" si="19"/>
        <v>0</v>
      </c>
      <c r="R105" s="33">
        <f t="shared" si="20"/>
        <v>0</v>
      </c>
      <c r="S105" s="33">
        <f t="shared" si="21"/>
        <v>0</v>
      </c>
      <c r="T105" s="56">
        <f t="shared" si="22"/>
        <v>0</v>
      </c>
      <c r="U105" s="59">
        <f t="shared" si="125"/>
        <v>113.82733740920729</v>
      </c>
      <c r="V105" s="34">
        <v>1</v>
      </c>
      <c r="W105" s="29" t="s">
        <v>52</v>
      </c>
      <c r="X105" s="1">
        <v>58</v>
      </c>
      <c r="Y105" s="1" t="s">
        <v>110</v>
      </c>
      <c r="Z105" s="1" t="s">
        <v>111</v>
      </c>
      <c r="AA105" s="89">
        <v>43521</v>
      </c>
      <c r="AB105" s="90"/>
      <c r="AC105" s="1">
        <v>334.08</v>
      </c>
      <c r="AD105" s="1"/>
      <c r="AE105" s="1"/>
      <c r="AF105" s="1"/>
      <c r="AG105" s="1"/>
      <c r="AH105" s="98">
        <f t="shared" si="23"/>
        <v>334.08</v>
      </c>
      <c r="AI105" s="30">
        <f t="shared" si="24"/>
        <v>9.9999999999909051E-3</v>
      </c>
      <c r="AJ105" s="31">
        <f t="shared" si="25"/>
        <v>3.3320473550389538E-3</v>
      </c>
      <c r="AK105" s="32">
        <f t="shared" si="26"/>
        <v>1.3332047355029859E-2</v>
      </c>
      <c r="AL105" s="33">
        <f t="shared" si="27"/>
        <v>1.3332047355029859E-2</v>
      </c>
      <c r="AM105" s="33">
        <f t="shared" si="28"/>
        <v>0</v>
      </c>
      <c r="AN105" s="33">
        <f t="shared" si="29"/>
        <v>2.3464403344852551E-2</v>
      </c>
      <c r="AO105" s="33">
        <f t="shared" si="30"/>
        <v>0</v>
      </c>
      <c r="AP105" s="56">
        <f t="shared" si="31"/>
        <v>2.3464403344852551E-2</v>
      </c>
      <c r="AQ105" s="118">
        <f t="shared" si="32"/>
        <v>0</v>
      </c>
      <c r="AR105" s="120">
        <f t="shared" si="33"/>
        <v>0</v>
      </c>
      <c r="AS105" s="125">
        <f t="shared" si="34"/>
        <v>2.3464403344852551E-2</v>
      </c>
      <c r="AT105" s="122">
        <f t="shared" si="35"/>
        <v>113.85080181255213</v>
      </c>
      <c r="AU105" s="34">
        <v>1</v>
      </c>
      <c r="AV105" s="29" t="s">
        <v>52</v>
      </c>
      <c r="AW105" s="1">
        <v>58</v>
      </c>
      <c r="AX105" s="1" t="s">
        <v>110</v>
      </c>
      <c r="AY105" s="1" t="s">
        <v>111</v>
      </c>
      <c r="AZ105" s="89">
        <v>43555</v>
      </c>
      <c r="BA105" s="90"/>
      <c r="BB105" s="1">
        <v>334.08</v>
      </c>
      <c r="BC105" s="1"/>
      <c r="BD105" s="1"/>
      <c r="BE105" s="1"/>
      <c r="BF105" s="1"/>
      <c r="BG105" s="98">
        <f t="shared" si="36"/>
        <v>334.08</v>
      </c>
      <c r="BH105" s="30">
        <f t="shared" si="37"/>
        <v>0</v>
      </c>
      <c r="BI105" s="31">
        <f t="shared" si="38"/>
        <v>0</v>
      </c>
      <c r="BJ105" s="32">
        <f t="shared" si="39"/>
        <v>0</v>
      </c>
      <c r="BK105" s="33">
        <f t="shared" si="40"/>
        <v>0</v>
      </c>
      <c r="BL105" s="33">
        <f t="shared" si="41"/>
        <v>0</v>
      </c>
      <c r="BM105" s="33">
        <f t="shared" si="42"/>
        <v>0</v>
      </c>
      <c r="BN105" s="33">
        <f t="shared" si="43"/>
        <v>0</v>
      </c>
      <c r="BO105" s="56">
        <f t="shared" si="44"/>
        <v>0</v>
      </c>
      <c r="BP105" s="122">
        <f t="shared" si="45"/>
        <v>113.85080181255213</v>
      </c>
      <c r="BQ105" s="34">
        <v>1</v>
      </c>
      <c r="BR105" s="29" t="s">
        <v>52</v>
      </c>
      <c r="BS105" s="1">
        <v>58</v>
      </c>
      <c r="BT105" s="1" t="s">
        <v>110</v>
      </c>
      <c r="BU105" s="1" t="s">
        <v>111</v>
      </c>
      <c r="BV105" s="89">
        <v>43585</v>
      </c>
      <c r="BW105" s="90"/>
      <c r="BX105" s="104">
        <v>334.22</v>
      </c>
      <c r="BY105" s="104"/>
      <c r="BZ105" s="104"/>
      <c r="CA105" s="104"/>
      <c r="CB105" s="104"/>
      <c r="CC105" s="137">
        <v>334.22</v>
      </c>
      <c r="CD105" s="138">
        <f t="shared" si="46"/>
        <v>0.1400000000000432</v>
      </c>
      <c r="CE105" s="141">
        <f t="shared" si="47"/>
        <v>1.6800050085867095E-2</v>
      </c>
      <c r="CF105" s="142">
        <f t="shared" si="48"/>
        <v>0.1568000500859103</v>
      </c>
      <c r="CG105" s="104">
        <f t="shared" si="49"/>
        <v>0.1568000500859103</v>
      </c>
      <c r="CH105" s="104">
        <v>0</v>
      </c>
      <c r="CI105" s="104">
        <f t="shared" si="50"/>
        <v>0.27910408915292034</v>
      </c>
      <c r="CJ105" s="104">
        <v>0</v>
      </c>
      <c r="CK105" s="143">
        <f t="shared" si="51"/>
        <v>0.27910408915292034</v>
      </c>
      <c r="CL105" s="144">
        <f t="shared" si="52"/>
        <v>114.12990590170506</v>
      </c>
      <c r="CM105" s="139">
        <v>1</v>
      </c>
      <c r="CN105" s="1" t="s">
        <v>52</v>
      </c>
      <c r="CO105" s="1">
        <v>58</v>
      </c>
      <c r="CP105" s="1" t="s">
        <v>110</v>
      </c>
      <c r="CQ105" s="1" t="s">
        <v>111</v>
      </c>
      <c r="CR105" s="89">
        <v>43616</v>
      </c>
      <c r="CS105" s="153"/>
      <c r="CT105" s="104">
        <v>341.57</v>
      </c>
      <c r="CU105" s="104"/>
      <c r="CV105" s="104"/>
      <c r="CW105" s="104"/>
      <c r="CX105" s="104"/>
      <c r="CY105" s="137">
        <v>341.57</v>
      </c>
      <c r="CZ105" s="104"/>
      <c r="DA105" s="138">
        <f t="shared" si="53"/>
        <v>7.3499999999999659</v>
      </c>
      <c r="DB105" s="141">
        <f t="shared" si="54"/>
        <v>0.88200203542843347</v>
      </c>
      <c r="DC105" s="142">
        <f t="shared" si="55"/>
        <v>8.2320020354283994</v>
      </c>
      <c r="DD105" s="104">
        <f t="shared" si="56"/>
        <v>8.2320020354283994</v>
      </c>
      <c r="DE105" s="104">
        <v>0</v>
      </c>
      <c r="DF105" s="104">
        <f t="shared" si="57"/>
        <v>14.488323582353983</v>
      </c>
      <c r="DG105" s="104">
        <v>0</v>
      </c>
      <c r="DH105" s="104">
        <f t="shared" si="58"/>
        <v>-3.1360010017182087E-3</v>
      </c>
      <c r="DI105" s="143">
        <f t="shared" si="59"/>
        <v>14.485187581352266</v>
      </c>
      <c r="DJ105" s="144">
        <f t="shared" si="60"/>
        <v>128.61509348305734</v>
      </c>
      <c r="DK105" s="139">
        <v>1</v>
      </c>
      <c r="DL105" s="1" t="s">
        <v>52</v>
      </c>
      <c r="DM105" s="157">
        <v>58</v>
      </c>
      <c r="DN105" s="158" t="s">
        <v>110</v>
      </c>
      <c r="DO105" s="158" t="s">
        <v>111</v>
      </c>
      <c r="DP105" s="171"/>
      <c r="DQ105" s="159">
        <v>43646</v>
      </c>
      <c r="DR105" s="160">
        <v>394.09000000000003</v>
      </c>
      <c r="DS105" s="161"/>
      <c r="DT105" s="161"/>
      <c r="DU105" s="161"/>
      <c r="DV105" s="162"/>
      <c r="DW105" s="163">
        <f t="shared" si="10"/>
        <v>394.09000000000003</v>
      </c>
      <c r="DX105" s="138">
        <f t="shared" si="61"/>
        <v>52.520000000000039</v>
      </c>
      <c r="DY105" s="141">
        <f t="shared" si="62"/>
        <v>6.3024137404780438</v>
      </c>
      <c r="DZ105" s="142">
        <f t="shared" si="63"/>
        <v>58.822413740478083</v>
      </c>
      <c r="EA105" s="104">
        <f t="shared" si="64"/>
        <v>58.822413740478083</v>
      </c>
      <c r="EB105" s="104">
        <v>0</v>
      </c>
      <c r="EC105" s="104">
        <f t="shared" si="65"/>
        <v>103.52744818324143</v>
      </c>
      <c r="ED105" s="104">
        <v>0</v>
      </c>
      <c r="EE105" s="143">
        <f t="shared" si="66"/>
        <v>103.52744818324143</v>
      </c>
      <c r="EF105" s="144">
        <f t="shared" si="67"/>
        <v>232.14254166629877</v>
      </c>
      <c r="EG105" s="139">
        <v>1</v>
      </c>
      <c r="EH105" s="1" t="s">
        <v>52</v>
      </c>
      <c r="EI105" s="1">
        <v>58</v>
      </c>
      <c r="EJ105" s="1" t="s">
        <v>110</v>
      </c>
      <c r="EK105" s="1" t="s">
        <v>111</v>
      </c>
      <c r="EL105" s="89">
        <v>43677</v>
      </c>
      <c r="EM105" s="90"/>
      <c r="EN105" s="104">
        <v>451.17</v>
      </c>
      <c r="EO105" s="104"/>
      <c r="EP105" s="104"/>
      <c r="EQ105" s="104"/>
      <c r="ER105" s="104"/>
      <c r="ES105" s="137">
        <v>451.17</v>
      </c>
      <c r="ET105" s="138">
        <f t="shared" si="68"/>
        <v>57.079999999999984</v>
      </c>
      <c r="EU105" s="141">
        <f t="shared" si="69"/>
        <v>6.8496103722059152</v>
      </c>
      <c r="EV105" s="96">
        <f t="shared" si="70"/>
        <v>63.9296103722059</v>
      </c>
      <c r="EW105" s="104">
        <f t="shared" si="71"/>
        <v>63.9296103722059</v>
      </c>
      <c r="EX105" s="104">
        <v>0</v>
      </c>
      <c r="EY105" s="104">
        <f t="shared" si="72"/>
        <v>115.71259477369269</v>
      </c>
      <c r="EZ105" s="104">
        <v>0</v>
      </c>
      <c r="FA105" s="143">
        <f t="shared" si="73"/>
        <v>115.71259477369269</v>
      </c>
      <c r="FB105" s="144">
        <f t="shared" si="74"/>
        <v>347.85513643999144</v>
      </c>
      <c r="FC105" s="139">
        <v>1</v>
      </c>
      <c r="FD105" s="1" t="s">
        <v>52</v>
      </c>
      <c r="FE105" s="157">
        <v>58</v>
      </c>
      <c r="FF105" s="158" t="s">
        <v>110</v>
      </c>
      <c r="FG105" s="158" t="s">
        <v>111</v>
      </c>
      <c r="FH105" s="159">
        <v>43708</v>
      </c>
      <c r="FI105" s="188"/>
      <c r="FJ105" s="160">
        <v>503.89</v>
      </c>
      <c r="FK105" s="186"/>
      <c r="FL105" s="186"/>
      <c r="FM105" s="186"/>
      <c r="FN105" s="186"/>
      <c r="FO105" s="187">
        <f t="shared" si="11"/>
        <v>503.89</v>
      </c>
      <c r="FP105" s="138">
        <f t="shared" si="75"/>
        <v>52.71999999999997</v>
      </c>
      <c r="FQ105" s="141">
        <f t="shared" si="76"/>
        <v>6.3264107771641616</v>
      </c>
      <c r="FR105" s="96">
        <f t="shared" si="77"/>
        <v>59.046410777164134</v>
      </c>
      <c r="FS105" s="104">
        <f t="shared" si="78"/>
        <v>59.046410777164134</v>
      </c>
      <c r="FT105" s="104">
        <v>0</v>
      </c>
      <c r="FU105" s="104">
        <f t="shared" si="79"/>
        <v>106.87400350666708</v>
      </c>
      <c r="FV105" s="104">
        <v>0</v>
      </c>
      <c r="FW105" s="143">
        <f t="shared" si="80"/>
        <v>106.87400350666708</v>
      </c>
      <c r="FX105" s="144">
        <f t="shared" si="81"/>
        <v>454.72913994665851</v>
      </c>
      <c r="FY105" s="139">
        <v>1</v>
      </c>
      <c r="FZ105" s="1" t="s">
        <v>52</v>
      </c>
      <c r="GA105" s="1">
        <v>58</v>
      </c>
      <c r="GB105" s="1" t="s">
        <v>110</v>
      </c>
      <c r="GC105" s="1" t="s">
        <v>111</v>
      </c>
      <c r="GD105" s="89">
        <v>43735</v>
      </c>
      <c r="GE105" s="90">
        <v>780</v>
      </c>
      <c r="GF105" s="104">
        <v>539.54</v>
      </c>
      <c r="GG105" s="104"/>
      <c r="GH105" s="104"/>
      <c r="GI105" s="104"/>
      <c r="GJ105" s="104"/>
      <c r="GK105" s="137">
        <v>539.54</v>
      </c>
      <c r="GL105" s="138">
        <f t="shared" si="82"/>
        <v>35.649999999999977</v>
      </c>
      <c r="GM105" s="141">
        <f t="shared" si="83"/>
        <v>4.2779948348678642</v>
      </c>
      <c r="GN105" s="142">
        <f t="shared" si="84"/>
        <v>39.927994834867839</v>
      </c>
      <c r="GO105" s="104">
        <f t="shared" si="85"/>
        <v>39.927994834867839</v>
      </c>
      <c r="GP105" s="104">
        <f t="shared" si="86"/>
        <v>0</v>
      </c>
      <c r="GQ105" s="218">
        <f t="shared" si="87"/>
        <v>72.269670651110786</v>
      </c>
      <c r="GR105" s="218">
        <f t="shared" si="88"/>
        <v>0</v>
      </c>
      <c r="GS105" s="143">
        <f t="shared" si="89"/>
        <v>72.269670651110786</v>
      </c>
      <c r="GT105" s="103">
        <f t="shared" si="90"/>
        <v>2.9574076915554031</v>
      </c>
      <c r="GU105" s="203">
        <f t="shared" si="91"/>
        <v>75.227078342666189</v>
      </c>
      <c r="GV105" s="144">
        <f t="shared" si="92"/>
        <v>-250.04378171067532</v>
      </c>
      <c r="GW105" s="140">
        <v>1</v>
      </c>
      <c r="GX105" s="1" t="s">
        <v>52</v>
      </c>
      <c r="GY105" s="157">
        <v>58</v>
      </c>
      <c r="GZ105" s="158" t="s">
        <v>110</v>
      </c>
      <c r="HA105" s="158" t="s">
        <v>111</v>
      </c>
      <c r="HB105" s="159">
        <v>43771</v>
      </c>
      <c r="HC105" s="188"/>
      <c r="HD105" s="160">
        <v>567.02</v>
      </c>
      <c r="HE105" s="186"/>
      <c r="HF105" s="186"/>
      <c r="HG105" s="186"/>
      <c r="HH105" s="227"/>
      <c r="HI105" s="229">
        <f t="shared" si="12"/>
        <v>567.02</v>
      </c>
      <c r="HJ105" s="138">
        <f t="shared" si="93"/>
        <v>27.480000000000018</v>
      </c>
      <c r="HK105" s="141">
        <f t="shared" si="94"/>
        <v>3.2975978973424525</v>
      </c>
      <c r="HL105" s="96">
        <f t="shared" si="95"/>
        <v>30.777597897342471</v>
      </c>
      <c r="HM105" s="104">
        <f t="shared" si="96"/>
        <v>30.777597897342471</v>
      </c>
      <c r="HN105" s="104">
        <f t="shared" si="97"/>
        <v>0</v>
      </c>
      <c r="HO105" s="218">
        <f t="shared" si="98"/>
        <v>55.707452194189877</v>
      </c>
      <c r="HP105" s="218">
        <f t="shared" si="99"/>
        <v>0</v>
      </c>
      <c r="HQ105" s="143">
        <f t="shared" si="100"/>
        <v>55.707452194189877</v>
      </c>
      <c r="HR105" s="104">
        <f t="shared" si="101"/>
        <v>3.0548734708745098</v>
      </c>
      <c r="HS105" s="203">
        <f t="shared" si="102"/>
        <v>58.762325665064388</v>
      </c>
      <c r="HT105" s="234">
        <f t="shared" si="103"/>
        <v>-191.28145604561092</v>
      </c>
      <c r="HU105" s="139">
        <v>1</v>
      </c>
      <c r="HV105" s="1" t="s">
        <v>52</v>
      </c>
      <c r="HW105" s="1">
        <v>58</v>
      </c>
      <c r="HX105" s="1" t="s">
        <v>110</v>
      </c>
      <c r="HY105" s="1" t="s">
        <v>111</v>
      </c>
      <c r="HZ105" s="89">
        <v>43795</v>
      </c>
      <c r="IA105" s="90"/>
      <c r="IB105" s="104">
        <v>567.03</v>
      </c>
      <c r="IC105" s="186"/>
      <c r="ID105" s="186"/>
      <c r="IE105" s="186"/>
      <c r="IF105" s="186"/>
      <c r="IG105" s="229">
        <f t="shared" si="13"/>
        <v>567.03</v>
      </c>
      <c r="IH105" s="138">
        <f t="shared" si="104"/>
        <v>9.9999999999909051E-3</v>
      </c>
      <c r="II105" s="141">
        <f t="shared" si="105"/>
        <v>1.2000012827661792E-3</v>
      </c>
      <c r="IJ105" s="142">
        <f t="shared" si="106"/>
        <v>1.1200001282757084E-2</v>
      </c>
      <c r="IK105" s="104">
        <f t="shared" si="107"/>
        <v>1.1200001282757084E-2</v>
      </c>
      <c r="IL105" s="104">
        <f t="shared" si="108"/>
        <v>0</v>
      </c>
      <c r="IM105" s="218">
        <f t="shared" si="109"/>
        <v>2.0272002321790324E-2</v>
      </c>
      <c r="IN105" s="218">
        <f t="shared" si="110"/>
        <v>0</v>
      </c>
      <c r="IO105" s="143">
        <f t="shared" si="111"/>
        <v>2.0272002321790324E-2</v>
      </c>
      <c r="IP105" s="104">
        <f t="shared" si="112"/>
        <v>1.413343390637087E-3</v>
      </c>
      <c r="IQ105" s="203">
        <f t="shared" si="113"/>
        <v>2.168534571242741E-2</v>
      </c>
      <c r="IR105" s="144">
        <f t="shared" si="114"/>
        <v>-191.2597706998985</v>
      </c>
      <c r="IS105" s="139">
        <v>1</v>
      </c>
      <c r="IT105" s="1" t="s">
        <v>52</v>
      </c>
      <c r="IU105" s="1">
        <v>58</v>
      </c>
      <c r="IV105" s="1" t="s">
        <v>110</v>
      </c>
      <c r="IW105" s="1" t="s">
        <v>111</v>
      </c>
      <c r="IX105" s="89">
        <v>43830</v>
      </c>
      <c r="IY105" s="153"/>
      <c r="IZ105" s="104">
        <v>567.03</v>
      </c>
      <c r="JA105" s="104"/>
      <c r="JB105" s="104"/>
      <c r="JC105" s="104"/>
      <c r="JD105" s="104"/>
      <c r="JE105" s="137">
        <v>567.03</v>
      </c>
      <c r="JF105" s="138">
        <f t="shared" si="115"/>
        <v>0</v>
      </c>
      <c r="JG105" s="141">
        <f t="shared" si="116"/>
        <v>0</v>
      </c>
      <c r="JH105" s="96">
        <f t="shared" si="117"/>
        <v>0</v>
      </c>
      <c r="JI105" s="104">
        <f t="shared" si="118"/>
        <v>0</v>
      </c>
      <c r="JJ105" s="104">
        <f t="shared" si="119"/>
        <v>0</v>
      </c>
      <c r="JK105" s="218">
        <f t="shared" si="120"/>
        <v>0</v>
      </c>
      <c r="JL105" s="251">
        <f t="shared" si="121"/>
        <v>0</v>
      </c>
      <c r="JM105" s="259">
        <f t="shared" si="122"/>
        <v>0</v>
      </c>
      <c r="JN105" s="218"/>
      <c r="JO105" s="260"/>
      <c r="JP105" s="255">
        <f t="shared" si="126"/>
        <v>0</v>
      </c>
      <c r="JQ105" s="203">
        <f t="shared" si="127"/>
        <v>0</v>
      </c>
      <c r="JR105" s="144">
        <f t="shared" si="128"/>
        <v>-191.2597706998985</v>
      </c>
      <c r="JS105" s="139">
        <v>1</v>
      </c>
      <c r="JT105" s="1" t="s">
        <v>52</v>
      </c>
    </row>
    <row r="106" spans="1:280" ht="20.100000000000001" customHeight="1" x14ac:dyDescent="0.25">
      <c r="A106" s="29">
        <v>59</v>
      </c>
      <c r="B106" s="29" t="s">
        <v>112</v>
      </c>
      <c r="C106" s="50">
        <v>1010.5</v>
      </c>
      <c r="D106" s="43">
        <v>-340.56576526618835</v>
      </c>
      <c r="E106" s="29" t="s">
        <v>113</v>
      </c>
      <c r="F106" s="51">
        <v>43496</v>
      </c>
      <c r="G106" s="49"/>
      <c r="H106" s="33"/>
      <c r="I106" s="33"/>
      <c r="J106" s="33"/>
      <c r="K106" s="33"/>
      <c r="L106" s="37">
        <v>1095.95</v>
      </c>
      <c r="M106" s="30">
        <f t="shared" si="124"/>
        <v>85.450000000000045</v>
      </c>
      <c r="N106" s="31">
        <f t="shared" si="16"/>
        <v>9.2585711008250975</v>
      </c>
      <c r="O106" s="32">
        <f t="shared" si="17"/>
        <v>94.708571100825139</v>
      </c>
      <c r="P106" s="33">
        <f t="shared" si="18"/>
        <v>94.708571100825139</v>
      </c>
      <c r="Q106" s="33">
        <f t="shared" si="19"/>
        <v>0</v>
      </c>
      <c r="R106" s="33">
        <f t="shared" si="20"/>
        <v>164.79291371543573</v>
      </c>
      <c r="S106" s="33">
        <f t="shared" si="21"/>
        <v>0</v>
      </c>
      <c r="T106" s="56">
        <f t="shared" si="22"/>
        <v>164.79291371543573</v>
      </c>
      <c r="U106" s="59">
        <f t="shared" si="125"/>
        <v>-175.77285155075262</v>
      </c>
      <c r="V106" s="34">
        <v>1</v>
      </c>
      <c r="W106" s="29" t="s">
        <v>52</v>
      </c>
      <c r="X106" s="1">
        <v>59</v>
      </c>
      <c r="Y106" s="1" t="s">
        <v>112</v>
      </c>
      <c r="Z106" s="1" t="s">
        <v>113</v>
      </c>
      <c r="AA106" s="89">
        <v>43521</v>
      </c>
      <c r="AB106" s="90"/>
      <c r="AC106" s="1">
        <v>1096.31</v>
      </c>
      <c r="AD106" s="1"/>
      <c r="AE106" s="1"/>
      <c r="AF106" s="1"/>
      <c r="AG106" s="1"/>
      <c r="AH106" s="98">
        <f t="shared" si="23"/>
        <v>1096.31</v>
      </c>
      <c r="AI106" s="30">
        <f t="shared" si="24"/>
        <v>0.35999999999989996</v>
      </c>
      <c r="AJ106" s="31">
        <f t="shared" si="25"/>
        <v>0.1199537047814781</v>
      </c>
      <c r="AK106" s="32">
        <f t="shared" si="26"/>
        <v>0.47995370478137805</v>
      </c>
      <c r="AL106" s="33">
        <f t="shared" si="27"/>
        <v>0.47995370478137805</v>
      </c>
      <c r="AM106" s="33">
        <f t="shared" si="28"/>
        <v>0</v>
      </c>
      <c r="AN106" s="33">
        <f t="shared" si="29"/>
        <v>0.84471852041522533</v>
      </c>
      <c r="AO106" s="33">
        <f t="shared" si="30"/>
        <v>0</v>
      </c>
      <c r="AP106" s="56">
        <f t="shared" si="31"/>
        <v>0.84471852041522533</v>
      </c>
      <c r="AQ106" s="118">
        <f t="shared" si="32"/>
        <v>1.8941714220165125</v>
      </c>
      <c r="AR106" s="120">
        <f t="shared" si="33"/>
        <v>0</v>
      </c>
      <c r="AS106" s="125">
        <f t="shared" si="34"/>
        <v>2.7388899424317379</v>
      </c>
      <c r="AT106" s="122">
        <f t="shared" si="35"/>
        <v>-173.03396160832088</v>
      </c>
      <c r="AU106" s="34">
        <v>1</v>
      </c>
      <c r="AV106" s="29" t="s">
        <v>52</v>
      </c>
      <c r="AW106" s="1">
        <v>59</v>
      </c>
      <c r="AX106" s="1" t="s">
        <v>112</v>
      </c>
      <c r="AY106" s="1" t="s">
        <v>113</v>
      </c>
      <c r="AZ106" s="89">
        <v>43555</v>
      </c>
      <c r="BA106" s="90"/>
      <c r="BB106" s="1">
        <v>1200.74</v>
      </c>
      <c r="BC106" s="1"/>
      <c r="BD106" s="1"/>
      <c r="BE106" s="1"/>
      <c r="BF106" s="1"/>
      <c r="BG106" s="98">
        <f t="shared" si="36"/>
        <v>1200.74</v>
      </c>
      <c r="BH106" s="30">
        <f t="shared" si="37"/>
        <v>104.43000000000006</v>
      </c>
      <c r="BI106" s="31">
        <f t="shared" si="38"/>
        <v>-47.038854741829013</v>
      </c>
      <c r="BJ106" s="32">
        <f t="shared" si="39"/>
        <v>57.391145258171051</v>
      </c>
      <c r="BK106" s="33">
        <f t="shared" si="40"/>
        <v>57.391145258171051</v>
      </c>
      <c r="BL106" s="33">
        <f t="shared" si="41"/>
        <v>0</v>
      </c>
      <c r="BM106" s="33">
        <f t="shared" si="42"/>
        <v>101.00841565438105</v>
      </c>
      <c r="BN106" s="33">
        <f t="shared" si="43"/>
        <v>0</v>
      </c>
      <c r="BO106" s="56">
        <f t="shared" si="44"/>
        <v>101.00841565438105</v>
      </c>
      <c r="BP106" s="122">
        <f t="shared" si="45"/>
        <v>-72.025545953939826</v>
      </c>
      <c r="BQ106" s="34">
        <v>1</v>
      </c>
      <c r="BR106" s="29" t="s">
        <v>52</v>
      </c>
      <c r="BS106" s="1">
        <v>59</v>
      </c>
      <c r="BT106" s="1" t="s">
        <v>112</v>
      </c>
      <c r="BU106" s="1" t="s">
        <v>113</v>
      </c>
      <c r="BV106" s="89">
        <v>43585</v>
      </c>
      <c r="BW106" s="90"/>
      <c r="BX106" s="104">
        <v>1260.0899999999999</v>
      </c>
      <c r="BY106" s="104"/>
      <c r="BZ106" s="104"/>
      <c r="CA106" s="104"/>
      <c r="CB106" s="104"/>
      <c r="CC106" s="137">
        <v>1260.0899999999999</v>
      </c>
      <c r="CD106" s="138">
        <f t="shared" si="46"/>
        <v>59.349999999999909</v>
      </c>
      <c r="CE106" s="141">
        <f t="shared" si="47"/>
        <v>7.122021232827878</v>
      </c>
      <c r="CF106" s="142">
        <f t="shared" si="48"/>
        <v>66.472021232827785</v>
      </c>
      <c r="CG106" s="104">
        <f t="shared" si="49"/>
        <v>66.472021232827785</v>
      </c>
      <c r="CH106" s="104">
        <v>0</v>
      </c>
      <c r="CI106" s="104">
        <f t="shared" si="50"/>
        <v>118.32019779443345</v>
      </c>
      <c r="CJ106" s="104">
        <v>0</v>
      </c>
      <c r="CK106" s="143">
        <f t="shared" si="51"/>
        <v>118.32019779443345</v>
      </c>
      <c r="CL106" s="144">
        <f t="shared" si="52"/>
        <v>46.294651840493628</v>
      </c>
      <c r="CM106" s="139">
        <v>1</v>
      </c>
      <c r="CN106" s="1" t="s">
        <v>52</v>
      </c>
      <c r="CO106" s="1">
        <v>59</v>
      </c>
      <c r="CP106" s="1" t="s">
        <v>112</v>
      </c>
      <c r="CQ106" s="1" t="s">
        <v>113</v>
      </c>
      <c r="CR106" s="89">
        <v>43616</v>
      </c>
      <c r="CS106" s="153"/>
      <c r="CT106" s="104">
        <v>1300.21</v>
      </c>
      <c r="CU106" s="104"/>
      <c r="CV106" s="104"/>
      <c r="CW106" s="104"/>
      <c r="CX106" s="104"/>
      <c r="CY106" s="137">
        <v>1300.21</v>
      </c>
      <c r="CZ106" s="104"/>
      <c r="DA106" s="138">
        <f t="shared" si="53"/>
        <v>40.120000000000118</v>
      </c>
      <c r="DB106" s="141">
        <f t="shared" si="54"/>
        <v>4.8144111103930642</v>
      </c>
      <c r="DC106" s="142">
        <f t="shared" si="55"/>
        <v>44.934411110393185</v>
      </c>
      <c r="DD106" s="104">
        <f t="shared" si="56"/>
        <v>44.934411110393185</v>
      </c>
      <c r="DE106" s="104">
        <v>0</v>
      </c>
      <c r="DF106" s="104">
        <f t="shared" si="57"/>
        <v>79.084563554292004</v>
      </c>
      <c r="DG106" s="104">
        <v>0</v>
      </c>
      <c r="DH106" s="104">
        <f t="shared" si="58"/>
        <v>-1.329440424656557</v>
      </c>
      <c r="DI106" s="143">
        <f t="shared" si="59"/>
        <v>77.75512312963545</v>
      </c>
      <c r="DJ106" s="144">
        <f t="shared" si="60"/>
        <v>124.04977497012908</v>
      </c>
      <c r="DK106" s="139">
        <v>1</v>
      </c>
      <c r="DL106" s="1" t="s">
        <v>52</v>
      </c>
      <c r="DM106" s="157">
        <v>59</v>
      </c>
      <c r="DN106" s="158" t="s">
        <v>112</v>
      </c>
      <c r="DO106" s="158" t="s">
        <v>113</v>
      </c>
      <c r="DP106" s="171"/>
      <c r="DQ106" s="159">
        <v>43646</v>
      </c>
      <c r="DR106" s="160">
        <v>1331.56</v>
      </c>
      <c r="DS106" s="161"/>
      <c r="DT106" s="161"/>
      <c r="DU106" s="161"/>
      <c r="DV106" s="162"/>
      <c r="DW106" s="163">
        <f t="shared" si="10"/>
        <v>1331.56</v>
      </c>
      <c r="DX106" s="138">
        <f t="shared" si="61"/>
        <v>31.349999999999909</v>
      </c>
      <c r="DY106" s="141">
        <f t="shared" si="62"/>
        <v>3.7620082019037691</v>
      </c>
      <c r="DZ106" s="142">
        <f t="shared" si="63"/>
        <v>35.112008201903677</v>
      </c>
      <c r="EA106" s="104">
        <f t="shared" si="64"/>
        <v>35.112008201903677</v>
      </c>
      <c r="EB106" s="104">
        <v>0</v>
      </c>
      <c r="EC106" s="104">
        <f t="shared" si="65"/>
        <v>61.797134435350472</v>
      </c>
      <c r="ED106" s="104">
        <v>0</v>
      </c>
      <c r="EE106" s="143">
        <f t="shared" si="66"/>
        <v>61.797134435350472</v>
      </c>
      <c r="EF106" s="144">
        <f t="shared" si="67"/>
        <v>185.84690940547955</v>
      </c>
      <c r="EG106" s="139">
        <v>1</v>
      </c>
      <c r="EH106" s="1" t="s">
        <v>52</v>
      </c>
      <c r="EI106" s="1">
        <v>59</v>
      </c>
      <c r="EJ106" s="1" t="s">
        <v>112</v>
      </c>
      <c r="EK106" s="1" t="s">
        <v>113</v>
      </c>
      <c r="EL106" s="89">
        <v>43677</v>
      </c>
      <c r="EM106" s="90"/>
      <c r="EN106" s="104">
        <v>1377.8</v>
      </c>
      <c r="EO106" s="104"/>
      <c r="EP106" s="104"/>
      <c r="EQ106" s="104"/>
      <c r="ER106" s="104"/>
      <c r="ES106" s="137">
        <v>1377.8</v>
      </c>
      <c r="ET106" s="138">
        <f t="shared" si="68"/>
        <v>46.240000000000009</v>
      </c>
      <c r="EU106" s="141">
        <f t="shared" si="69"/>
        <v>5.5488084024317041</v>
      </c>
      <c r="EV106" s="96">
        <f t="shared" si="70"/>
        <v>51.788808402431712</v>
      </c>
      <c r="EW106" s="104">
        <f t="shared" si="71"/>
        <v>51.788808402431712</v>
      </c>
      <c r="EX106" s="104">
        <v>0</v>
      </c>
      <c r="EY106" s="104">
        <f t="shared" si="72"/>
        <v>93.737743208401398</v>
      </c>
      <c r="EZ106" s="104">
        <v>0</v>
      </c>
      <c r="FA106" s="143">
        <f t="shared" si="73"/>
        <v>93.737743208401398</v>
      </c>
      <c r="FB106" s="144">
        <f t="shared" si="74"/>
        <v>279.58465261388096</v>
      </c>
      <c r="FC106" s="139">
        <v>1</v>
      </c>
      <c r="FD106" s="1" t="s">
        <v>52</v>
      </c>
      <c r="FE106" s="157">
        <v>59</v>
      </c>
      <c r="FF106" s="158" t="s">
        <v>112</v>
      </c>
      <c r="FG106" s="158" t="s">
        <v>113</v>
      </c>
      <c r="FH106" s="159">
        <v>43708</v>
      </c>
      <c r="FI106" s="188"/>
      <c r="FJ106" s="160">
        <v>1402.52</v>
      </c>
      <c r="FK106" s="186"/>
      <c r="FL106" s="186"/>
      <c r="FM106" s="186"/>
      <c r="FN106" s="186"/>
      <c r="FO106" s="187">
        <f t="shared" si="11"/>
        <v>1402.52</v>
      </c>
      <c r="FP106" s="138">
        <f t="shared" si="75"/>
        <v>24.720000000000027</v>
      </c>
      <c r="FQ106" s="141">
        <f t="shared" si="76"/>
        <v>2.9664050533288759</v>
      </c>
      <c r="FR106" s="96">
        <f t="shared" si="77"/>
        <v>27.686405053328905</v>
      </c>
      <c r="FS106" s="104">
        <f t="shared" si="78"/>
        <v>27.686405053328905</v>
      </c>
      <c r="FT106" s="104">
        <v>0</v>
      </c>
      <c r="FU106" s="104">
        <f t="shared" si="79"/>
        <v>50.112393146525321</v>
      </c>
      <c r="FV106" s="104">
        <v>0</v>
      </c>
      <c r="FW106" s="143">
        <f t="shared" si="80"/>
        <v>50.112393146525321</v>
      </c>
      <c r="FX106" s="144">
        <f t="shared" si="81"/>
        <v>329.6970457604063</v>
      </c>
      <c r="FY106" s="139">
        <v>1</v>
      </c>
      <c r="FZ106" s="1" t="s">
        <v>52</v>
      </c>
      <c r="GA106" s="1">
        <v>59</v>
      </c>
      <c r="GB106" s="1" t="s">
        <v>112</v>
      </c>
      <c r="GC106" s="1" t="s">
        <v>113</v>
      </c>
      <c r="GD106" s="89">
        <v>43735</v>
      </c>
      <c r="GE106" s="90">
        <v>500</v>
      </c>
      <c r="GF106" s="104">
        <v>1407.1100000000001</v>
      </c>
      <c r="GG106" s="104"/>
      <c r="GH106" s="104"/>
      <c r="GI106" s="104"/>
      <c r="GJ106" s="104"/>
      <c r="GK106" s="137">
        <v>1407.1100000000001</v>
      </c>
      <c r="GL106" s="138">
        <f t="shared" si="82"/>
        <v>4.5900000000001455</v>
      </c>
      <c r="GM106" s="141">
        <f t="shared" si="83"/>
        <v>0.55079933498020006</v>
      </c>
      <c r="GN106" s="142">
        <f t="shared" si="84"/>
        <v>5.1407993349803451</v>
      </c>
      <c r="GO106" s="104">
        <f t="shared" si="85"/>
        <v>5.1407993349803451</v>
      </c>
      <c r="GP106" s="104">
        <f t="shared" si="86"/>
        <v>0</v>
      </c>
      <c r="GQ106" s="218">
        <f t="shared" si="87"/>
        <v>9.3048467963144255</v>
      </c>
      <c r="GR106" s="218">
        <f t="shared" si="88"/>
        <v>0</v>
      </c>
      <c r="GS106" s="143">
        <f t="shared" si="89"/>
        <v>9.3048467963144255</v>
      </c>
      <c r="GT106" s="103">
        <f t="shared" si="90"/>
        <v>0.38077142508386363</v>
      </c>
      <c r="GU106" s="203">
        <f t="shared" si="91"/>
        <v>9.6856182213982898</v>
      </c>
      <c r="GV106" s="144">
        <f t="shared" si="92"/>
        <v>-160.6173360181954</v>
      </c>
      <c r="GW106" s="140">
        <v>1</v>
      </c>
      <c r="GX106" s="1" t="s">
        <v>52</v>
      </c>
      <c r="GY106" s="157">
        <v>59</v>
      </c>
      <c r="GZ106" s="158" t="s">
        <v>112</v>
      </c>
      <c r="HA106" s="158" t="s">
        <v>113</v>
      </c>
      <c r="HB106" s="159">
        <v>43771</v>
      </c>
      <c r="HC106" s="188"/>
      <c r="HD106" s="160">
        <v>1431.82</v>
      </c>
      <c r="HE106" s="186"/>
      <c r="HF106" s="186"/>
      <c r="HG106" s="186"/>
      <c r="HH106" s="227"/>
      <c r="HI106" s="229">
        <f t="shared" si="12"/>
        <v>1431.82</v>
      </c>
      <c r="HJ106" s="138">
        <f t="shared" si="93"/>
        <v>24.709999999999809</v>
      </c>
      <c r="HK106" s="141">
        <f t="shared" si="94"/>
        <v>2.9651981092915327</v>
      </c>
      <c r="HL106" s="96">
        <f t="shared" si="95"/>
        <v>27.67519810929134</v>
      </c>
      <c r="HM106" s="104">
        <f t="shared" si="96"/>
        <v>27.67519810929134</v>
      </c>
      <c r="HN106" s="104">
        <f t="shared" si="97"/>
        <v>0</v>
      </c>
      <c r="HO106" s="218">
        <f t="shared" si="98"/>
        <v>50.092108577817328</v>
      </c>
      <c r="HP106" s="218">
        <f t="shared" si="99"/>
        <v>0</v>
      </c>
      <c r="HQ106" s="143">
        <f t="shared" si="100"/>
        <v>50.092108577817328</v>
      </c>
      <c r="HR106" s="104">
        <f t="shared" si="101"/>
        <v>2.746940446335826</v>
      </c>
      <c r="HS106" s="203">
        <f t="shared" si="102"/>
        <v>52.839049024153155</v>
      </c>
      <c r="HT106" s="234">
        <f t="shared" si="103"/>
        <v>-107.77828699404225</v>
      </c>
      <c r="HU106" s="139">
        <v>1</v>
      </c>
      <c r="HV106" s="1" t="s">
        <v>52</v>
      </c>
      <c r="HW106" s="1">
        <v>59</v>
      </c>
      <c r="HX106" s="1" t="s">
        <v>112</v>
      </c>
      <c r="HY106" s="1" t="s">
        <v>113</v>
      </c>
      <c r="HZ106" s="89">
        <v>43795</v>
      </c>
      <c r="IA106" s="90"/>
      <c r="IB106" s="104">
        <v>1433.89</v>
      </c>
      <c r="IC106" s="186"/>
      <c r="ID106" s="186"/>
      <c r="IE106" s="186"/>
      <c r="IF106" s="186"/>
      <c r="IG106" s="229">
        <f t="shared" si="13"/>
        <v>1433.89</v>
      </c>
      <c r="IH106" s="138">
        <f t="shared" si="104"/>
        <v>2.0700000000001637</v>
      </c>
      <c r="II106" s="141">
        <f t="shared" si="105"/>
        <v>0.24840026553284467</v>
      </c>
      <c r="IJ106" s="142">
        <f t="shared" si="106"/>
        <v>2.3184002655330085</v>
      </c>
      <c r="IK106" s="104">
        <f t="shared" si="107"/>
        <v>2.3184002655330085</v>
      </c>
      <c r="IL106" s="104">
        <f t="shared" si="108"/>
        <v>0</v>
      </c>
      <c r="IM106" s="218">
        <f t="shared" si="109"/>
        <v>4.1963044806147458</v>
      </c>
      <c r="IN106" s="218">
        <f t="shared" si="110"/>
        <v>0</v>
      </c>
      <c r="IO106" s="143">
        <f t="shared" si="111"/>
        <v>4.1963044806147458</v>
      </c>
      <c r="IP106" s="104">
        <f t="shared" si="112"/>
        <v>0.29256208186216626</v>
      </c>
      <c r="IQ106" s="203">
        <f t="shared" si="113"/>
        <v>4.488866562476912</v>
      </c>
      <c r="IR106" s="144">
        <f t="shared" si="114"/>
        <v>-103.28942043156533</v>
      </c>
      <c r="IS106" s="139">
        <v>1</v>
      </c>
      <c r="IT106" s="1" t="s">
        <v>52</v>
      </c>
      <c r="IU106" s="1">
        <v>59</v>
      </c>
      <c r="IV106" s="1" t="s">
        <v>112</v>
      </c>
      <c r="IW106" s="1" t="s">
        <v>113</v>
      </c>
      <c r="IX106" s="89">
        <v>43830</v>
      </c>
      <c r="IY106" s="153"/>
      <c r="IZ106" s="104">
        <v>1438.56</v>
      </c>
      <c r="JA106" s="104"/>
      <c r="JB106" s="104"/>
      <c r="JC106" s="104"/>
      <c r="JD106" s="104"/>
      <c r="JE106" s="137">
        <v>1438.56</v>
      </c>
      <c r="JF106" s="138">
        <f t="shared" si="115"/>
        <v>4.6699999999998454</v>
      </c>
      <c r="JG106" s="141">
        <f t="shared" si="116"/>
        <v>0.56039959946061935</v>
      </c>
      <c r="JH106" s="96">
        <f t="shared" si="117"/>
        <v>5.2303995994604646</v>
      </c>
      <c r="JI106" s="104">
        <f t="shared" si="118"/>
        <v>5.2303995994604646</v>
      </c>
      <c r="JJ106" s="104">
        <f t="shared" si="119"/>
        <v>0</v>
      </c>
      <c r="JK106" s="218">
        <f t="shared" si="120"/>
        <v>9.4670232750234415</v>
      </c>
      <c r="JL106" s="251">
        <f t="shared" si="121"/>
        <v>0</v>
      </c>
      <c r="JM106" s="259">
        <f t="shared" si="122"/>
        <v>9.4670232750234415</v>
      </c>
      <c r="JN106" s="218"/>
      <c r="JO106" s="260"/>
      <c r="JP106" s="255">
        <f t="shared" si="126"/>
        <v>0.47571515197106001</v>
      </c>
      <c r="JQ106" s="203">
        <f t="shared" si="127"/>
        <v>9.9427384269945023</v>
      </c>
      <c r="JR106" s="144">
        <f t="shared" si="128"/>
        <v>-93.346682004570823</v>
      </c>
      <c r="JS106" s="139">
        <v>1</v>
      </c>
      <c r="JT106" s="1" t="s">
        <v>52</v>
      </c>
    </row>
    <row r="107" spans="1:280" ht="20.100000000000001" customHeight="1" x14ac:dyDescent="0.25">
      <c r="A107" s="29">
        <v>60</v>
      </c>
      <c r="B107" s="29" t="s">
        <v>114</v>
      </c>
      <c r="C107" s="50">
        <v>1645.26</v>
      </c>
      <c r="D107" s="43">
        <v>-311.03142764142194</v>
      </c>
      <c r="E107" s="29" t="s">
        <v>115</v>
      </c>
      <c r="F107" s="51">
        <v>43496</v>
      </c>
      <c r="G107" s="49"/>
      <c r="H107" s="33"/>
      <c r="I107" s="33"/>
      <c r="J107" s="33"/>
      <c r="K107" s="33"/>
      <c r="L107" s="37">
        <v>1688.71</v>
      </c>
      <c r="M107" s="30">
        <f t="shared" si="124"/>
        <v>43.450000000000045</v>
      </c>
      <c r="N107" s="31">
        <f t="shared" si="16"/>
        <v>4.707839840033361</v>
      </c>
      <c r="O107" s="32">
        <f t="shared" si="17"/>
        <v>48.157839840033404</v>
      </c>
      <c r="P107" s="33">
        <f t="shared" si="18"/>
        <v>48.157839840033404</v>
      </c>
      <c r="Q107" s="33">
        <f t="shared" si="19"/>
        <v>0</v>
      </c>
      <c r="R107" s="33">
        <f t="shared" si="20"/>
        <v>83.794641321658119</v>
      </c>
      <c r="S107" s="33">
        <f t="shared" si="21"/>
        <v>0</v>
      </c>
      <c r="T107" s="56">
        <f t="shared" si="22"/>
        <v>83.794641321658119</v>
      </c>
      <c r="U107" s="59">
        <f t="shared" si="125"/>
        <v>-227.23678631976384</v>
      </c>
      <c r="V107" s="34">
        <v>1</v>
      </c>
      <c r="W107" s="29" t="s">
        <v>52</v>
      </c>
      <c r="X107" s="1">
        <v>60</v>
      </c>
      <c r="Y107" s="1" t="s">
        <v>114</v>
      </c>
      <c r="Z107" s="1" t="s">
        <v>115</v>
      </c>
      <c r="AA107" s="89">
        <v>43521</v>
      </c>
      <c r="AB107" s="90"/>
      <c r="AC107" s="1">
        <v>1702.91</v>
      </c>
      <c r="AD107" s="1"/>
      <c r="AE107" s="1"/>
      <c r="AF107" s="1"/>
      <c r="AG107" s="1"/>
      <c r="AH107" s="98">
        <f t="shared" si="23"/>
        <v>1702.91</v>
      </c>
      <c r="AI107" s="30">
        <f t="shared" si="24"/>
        <v>14.200000000000045</v>
      </c>
      <c r="AJ107" s="31">
        <f t="shared" si="25"/>
        <v>4.7315072441596326</v>
      </c>
      <c r="AK107" s="32">
        <f t="shared" si="26"/>
        <v>18.931507244159679</v>
      </c>
      <c r="AL107" s="33">
        <f t="shared" si="27"/>
        <v>18.931507244159679</v>
      </c>
      <c r="AM107" s="33">
        <f t="shared" si="28"/>
        <v>0</v>
      </c>
      <c r="AN107" s="33">
        <f t="shared" si="29"/>
        <v>33.319452749721037</v>
      </c>
      <c r="AO107" s="33">
        <f t="shared" si="30"/>
        <v>0</v>
      </c>
      <c r="AP107" s="56">
        <f t="shared" si="31"/>
        <v>33.319452749721037</v>
      </c>
      <c r="AQ107" s="118">
        <f t="shared" si="32"/>
        <v>0.9631567968006749</v>
      </c>
      <c r="AR107" s="120">
        <f t="shared" si="33"/>
        <v>0</v>
      </c>
      <c r="AS107" s="125">
        <f t="shared" si="34"/>
        <v>34.282609546521712</v>
      </c>
      <c r="AT107" s="122">
        <f t="shared" si="35"/>
        <v>-192.95417677324212</v>
      </c>
      <c r="AU107" s="34">
        <v>1</v>
      </c>
      <c r="AV107" s="29" t="s">
        <v>52</v>
      </c>
      <c r="AW107" s="1">
        <v>60</v>
      </c>
      <c r="AX107" s="1" t="s">
        <v>114</v>
      </c>
      <c r="AY107" s="1" t="s">
        <v>115</v>
      </c>
      <c r="AZ107" s="89">
        <v>43555</v>
      </c>
      <c r="BA107" s="90"/>
      <c r="BB107" s="1">
        <v>1750.64</v>
      </c>
      <c r="BC107" s="1"/>
      <c r="BD107" s="1"/>
      <c r="BE107" s="1"/>
      <c r="BF107" s="1"/>
      <c r="BG107" s="98">
        <f t="shared" si="36"/>
        <v>1750.64</v>
      </c>
      <c r="BH107" s="30">
        <f t="shared" si="37"/>
        <v>47.730000000000018</v>
      </c>
      <c r="BI107" s="31">
        <f t="shared" si="38"/>
        <v>-21.499229501364535</v>
      </c>
      <c r="BJ107" s="32">
        <f t="shared" si="39"/>
        <v>26.230770498635483</v>
      </c>
      <c r="BK107" s="33">
        <f t="shared" si="40"/>
        <v>26.230770498635483</v>
      </c>
      <c r="BL107" s="33">
        <f t="shared" si="41"/>
        <v>0</v>
      </c>
      <c r="BM107" s="33">
        <f t="shared" si="42"/>
        <v>46.166156077598451</v>
      </c>
      <c r="BN107" s="33">
        <f t="shared" si="43"/>
        <v>0</v>
      </c>
      <c r="BO107" s="56">
        <f t="shared" si="44"/>
        <v>46.166156077598451</v>
      </c>
      <c r="BP107" s="122">
        <f t="shared" si="45"/>
        <v>-146.78802069564367</v>
      </c>
      <c r="BQ107" s="34">
        <v>1</v>
      </c>
      <c r="BR107" s="29" t="s">
        <v>52</v>
      </c>
      <c r="BS107" s="1">
        <v>60</v>
      </c>
      <c r="BT107" s="1" t="s">
        <v>114</v>
      </c>
      <c r="BU107" s="1" t="s">
        <v>115</v>
      </c>
      <c r="BV107" s="89">
        <v>43585</v>
      </c>
      <c r="BW107" s="90"/>
      <c r="BX107" s="104">
        <v>1775.95</v>
      </c>
      <c r="BY107" s="104"/>
      <c r="BZ107" s="104"/>
      <c r="CA107" s="104"/>
      <c r="CB107" s="104"/>
      <c r="CC107" s="137">
        <v>1775.95</v>
      </c>
      <c r="CD107" s="138">
        <f t="shared" si="46"/>
        <v>25.309999999999945</v>
      </c>
      <c r="CE107" s="141">
        <f t="shared" si="47"/>
        <v>3.037209054808315</v>
      </c>
      <c r="CF107" s="142">
        <f t="shared" si="48"/>
        <v>28.34720905480826</v>
      </c>
      <c r="CG107" s="104">
        <f t="shared" si="49"/>
        <v>28.34720905480826</v>
      </c>
      <c r="CH107" s="104">
        <v>0</v>
      </c>
      <c r="CI107" s="104">
        <f t="shared" si="50"/>
        <v>50.458032117558702</v>
      </c>
      <c r="CJ107" s="104">
        <v>0</v>
      </c>
      <c r="CK107" s="143">
        <f t="shared" si="51"/>
        <v>50.458032117558702</v>
      </c>
      <c r="CL107" s="144">
        <f t="shared" si="52"/>
        <v>-96.329988578084965</v>
      </c>
      <c r="CM107" s="139">
        <v>1</v>
      </c>
      <c r="CN107" s="1" t="s">
        <v>52</v>
      </c>
      <c r="CO107" s="1">
        <v>60</v>
      </c>
      <c r="CP107" s="1" t="s">
        <v>114</v>
      </c>
      <c r="CQ107" s="1" t="s">
        <v>115</v>
      </c>
      <c r="CR107" s="89">
        <v>43616</v>
      </c>
      <c r="CS107" s="153"/>
      <c r="CT107" s="104">
        <v>1915.03</v>
      </c>
      <c r="CU107" s="104"/>
      <c r="CV107" s="104"/>
      <c r="CW107" s="104"/>
      <c r="CX107" s="104"/>
      <c r="CY107" s="137">
        <v>1915.03</v>
      </c>
      <c r="CZ107" s="104"/>
      <c r="DA107" s="138">
        <f t="shared" si="53"/>
        <v>139.07999999999993</v>
      </c>
      <c r="DB107" s="141">
        <f t="shared" si="54"/>
        <v>16.689638515290753</v>
      </c>
      <c r="DC107" s="142">
        <f t="shared" si="55"/>
        <v>155.76963851529069</v>
      </c>
      <c r="DD107" s="104">
        <f t="shared" si="56"/>
        <v>155.76963851529069</v>
      </c>
      <c r="DE107" s="104">
        <v>0</v>
      </c>
      <c r="DF107" s="104">
        <f t="shared" si="57"/>
        <v>274.15456378691164</v>
      </c>
      <c r="DG107" s="104">
        <v>0</v>
      </c>
      <c r="DH107" s="104">
        <f t="shared" si="58"/>
        <v>-0.56694418109616573</v>
      </c>
      <c r="DI107" s="143">
        <f t="shared" si="59"/>
        <v>273.58761960581546</v>
      </c>
      <c r="DJ107" s="144">
        <f t="shared" si="60"/>
        <v>177.2576310277305</v>
      </c>
      <c r="DK107" s="139">
        <v>1</v>
      </c>
      <c r="DL107" s="1" t="s">
        <v>52</v>
      </c>
      <c r="DM107" s="157">
        <v>60</v>
      </c>
      <c r="DN107" s="158" t="s">
        <v>114</v>
      </c>
      <c r="DO107" s="158" t="s">
        <v>115</v>
      </c>
      <c r="DP107" s="171"/>
      <c r="DQ107" s="159">
        <v>43646</v>
      </c>
      <c r="DR107" s="160">
        <v>2147.58</v>
      </c>
      <c r="DS107" s="161"/>
      <c r="DT107" s="161"/>
      <c r="DU107" s="161"/>
      <c r="DV107" s="162"/>
      <c r="DW107" s="163">
        <f t="shared" si="10"/>
        <v>2147.58</v>
      </c>
      <c r="DX107" s="138">
        <f t="shared" si="61"/>
        <v>232.54999999999995</v>
      </c>
      <c r="DY107" s="141">
        <f t="shared" si="62"/>
        <v>27.906060840597252</v>
      </c>
      <c r="DZ107" s="142">
        <f t="shared" si="63"/>
        <v>260.45606084059722</v>
      </c>
      <c r="EA107" s="104">
        <f t="shared" si="64"/>
        <v>260.45606084059722</v>
      </c>
      <c r="EB107" s="104">
        <v>0</v>
      </c>
      <c r="EC107" s="104">
        <f t="shared" si="65"/>
        <v>458.40266707945108</v>
      </c>
      <c r="ED107" s="104">
        <v>0</v>
      </c>
      <c r="EE107" s="143">
        <f t="shared" si="66"/>
        <v>458.40266707945108</v>
      </c>
      <c r="EF107" s="144">
        <f t="shared" si="67"/>
        <v>635.66029810718157</v>
      </c>
      <c r="EG107" s="139">
        <v>1</v>
      </c>
      <c r="EH107" s="1" t="s">
        <v>52</v>
      </c>
      <c r="EI107" s="1">
        <v>60</v>
      </c>
      <c r="EJ107" s="1" t="s">
        <v>114</v>
      </c>
      <c r="EK107" s="1" t="s">
        <v>115</v>
      </c>
      <c r="EL107" s="89">
        <v>43677</v>
      </c>
      <c r="EM107" s="90"/>
      <c r="EN107" s="104">
        <v>2230.14</v>
      </c>
      <c r="EO107" s="104"/>
      <c r="EP107" s="104"/>
      <c r="EQ107" s="104"/>
      <c r="ER107" s="104"/>
      <c r="ES107" s="137">
        <v>2230.14</v>
      </c>
      <c r="ET107" s="138">
        <f t="shared" si="68"/>
        <v>82.559999999999945</v>
      </c>
      <c r="EU107" s="141">
        <f t="shared" si="69"/>
        <v>9.9072150022655947</v>
      </c>
      <c r="EV107" s="96">
        <f t="shared" si="70"/>
        <v>92.467215002265533</v>
      </c>
      <c r="EW107" s="104">
        <f t="shared" si="71"/>
        <v>92.467215002265533</v>
      </c>
      <c r="EX107" s="104">
        <v>0</v>
      </c>
      <c r="EY107" s="104">
        <f t="shared" si="72"/>
        <v>167.36565915410063</v>
      </c>
      <c r="EZ107" s="104">
        <v>0</v>
      </c>
      <c r="FA107" s="143">
        <f t="shared" si="73"/>
        <v>167.36565915410063</v>
      </c>
      <c r="FB107" s="144">
        <f t="shared" si="74"/>
        <v>803.0259572612822</v>
      </c>
      <c r="FC107" s="139">
        <v>1</v>
      </c>
      <c r="FD107" s="1" t="s">
        <v>52</v>
      </c>
      <c r="FE107" s="157">
        <v>60</v>
      </c>
      <c r="FF107" s="158" t="s">
        <v>114</v>
      </c>
      <c r="FG107" s="158" t="s">
        <v>115</v>
      </c>
      <c r="FH107" s="159">
        <v>43708</v>
      </c>
      <c r="FI107" s="188"/>
      <c r="FJ107" s="160">
        <v>2249.71</v>
      </c>
      <c r="FK107" s="186"/>
      <c r="FL107" s="186"/>
      <c r="FM107" s="186"/>
      <c r="FN107" s="186"/>
      <c r="FO107" s="187">
        <f t="shared" si="11"/>
        <v>2249.71</v>
      </c>
      <c r="FP107" s="138">
        <f t="shared" si="75"/>
        <v>19.570000000000164</v>
      </c>
      <c r="FQ107" s="141">
        <f t="shared" si="76"/>
        <v>2.3484040005520437</v>
      </c>
      <c r="FR107" s="96">
        <f t="shared" si="77"/>
        <v>21.918404000552208</v>
      </c>
      <c r="FS107" s="104">
        <f t="shared" si="78"/>
        <v>21.918404000552208</v>
      </c>
      <c r="FT107" s="104">
        <v>0</v>
      </c>
      <c r="FU107" s="104">
        <f t="shared" si="79"/>
        <v>39.672311240999498</v>
      </c>
      <c r="FV107" s="104">
        <v>0</v>
      </c>
      <c r="FW107" s="143">
        <f t="shared" si="80"/>
        <v>39.672311240999498</v>
      </c>
      <c r="FX107" s="144">
        <f t="shared" si="81"/>
        <v>842.69826850228173</v>
      </c>
      <c r="FY107" s="139">
        <v>1</v>
      </c>
      <c r="FZ107" s="1" t="s">
        <v>52</v>
      </c>
      <c r="GA107" s="1">
        <v>60</v>
      </c>
      <c r="GB107" s="1" t="s">
        <v>114</v>
      </c>
      <c r="GC107" s="1" t="s">
        <v>115</v>
      </c>
      <c r="GD107" s="89">
        <v>43735</v>
      </c>
      <c r="GE107" s="90"/>
      <c r="GF107" s="104">
        <v>2276.87</v>
      </c>
      <c r="GG107" s="104"/>
      <c r="GH107" s="104"/>
      <c r="GI107" s="104"/>
      <c r="GJ107" s="104"/>
      <c r="GK107" s="137">
        <v>2276.87</v>
      </c>
      <c r="GL107" s="138">
        <f t="shared" si="82"/>
        <v>27.159999999999854</v>
      </c>
      <c r="GM107" s="141">
        <f t="shared" si="83"/>
        <v>3.2591960649371852</v>
      </c>
      <c r="GN107" s="142">
        <f t="shared" si="84"/>
        <v>30.41919606493704</v>
      </c>
      <c r="GO107" s="104">
        <f t="shared" si="85"/>
        <v>30.41919606493704</v>
      </c>
      <c r="GP107" s="104">
        <f t="shared" si="86"/>
        <v>0</v>
      </c>
      <c r="GQ107" s="218">
        <f t="shared" si="87"/>
        <v>55.058744877536043</v>
      </c>
      <c r="GR107" s="218">
        <f t="shared" si="88"/>
        <v>0</v>
      </c>
      <c r="GS107" s="143">
        <f t="shared" si="89"/>
        <v>55.058744877536043</v>
      </c>
      <c r="GT107" s="103">
        <f t="shared" si="90"/>
        <v>2.2531049902565043</v>
      </c>
      <c r="GU107" s="203">
        <f t="shared" si="91"/>
        <v>57.311849867792546</v>
      </c>
      <c r="GV107" s="144">
        <f t="shared" si="92"/>
        <v>900.01011837007422</v>
      </c>
      <c r="GW107" s="140">
        <v>1</v>
      </c>
      <c r="GX107" s="1" t="s">
        <v>52</v>
      </c>
      <c r="GY107" s="157">
        <v>60</v>
      </c>
      <c r="GZ107" s="158" t="s">
        <v>114</v>
      </c>
      <c r="HA107" s="158" t="s">
        <v>115</v>
      </c>
      <c r="HB107" s="159">
        <v>43771</v>
      </c>
      <c r="HC107" s="188"/>
      <c r="HD107" s="160">
        <v>2396.41</v>
      </c>
      <c r="HE107" s="186"/>
      <c r="HF107" s="186"/>
      <c r="HG107" s="186"/>
      <c r="HH107" s="227"/>
      <c r="HI107" s="229">
        <f t="shared" si="12"/>
        <v>2396.41</v>
      </c>
      <c r="HJ107" s="138">
        <f t="shared" si="93"/>
        <v>119.53999999999996</v>
      </c>
      <c r="HK107" s="141">
        <f t="shared" si="94"/>
        <v>14.344790853286623</v>
      </c>
      <c r="HL107" s="96">
        <f t="shared" si="95"/>
        <v>133.88479085328657</v>
      </c>
      <c r="HM107" s="104">
        <f t="shared" si="96"/>
        <v>110</v>
      </c>
      <c r="HN107" s="104">
        <f t="shared" si="97"/>
        <v>23.884790853286574</v>
      </c>
      <c r="HO107" s="218">
        <f t="shared" si="98"/>
        <v>199.1</v>
      </c>
      <c r="HP107" s="218">
        <f t="shared" si="99"/>
        <v>55.780842243888941</v>
      </c>
      <c r="HQ107" s="143">
        <f t="shared" si="100"/>
        <v>254.88084224388894</v>
      </c>
      <c r="HR107" s="104">
        <f t="shared" si="101"/>
        <v>13.977101671977309</v>
      </c>
      <c r="HS107" s="203">
        <f t="shared" si="102"/>
        <v>268.85794391586626</v>
      </c>
      <c r="HT107" s="234">
        <f t="shared" si="103"/>
        <v>1168.8680622859406</v>
      </c>
      <c r="HU107" s="139">
        <v>1</v>
      </c>
      <c r="HV107" s="1" t="s">
        <v>52</v>
      </c>
      <c r="HW107" s="1">
        <v>60</v>
      </c>
      <c r="HX107" s="1" t="s">
        <v>114</v>
      </c>
      <c r="HY107" s="1" t="s">
        <v>115</v>
      </c>
      <c r="HZ107" s="89">
        <v>43795</v>
      </c>
      <c r="IA107" s="90"/>
      <c r="IB107" s="104">
        <v>2433.4900000000002</v>
      </c>
      <c r="IC107" s="186"/>
      <c r="ID107" s="186"/>
      <c r="IE107" s="186"/>
      <c r="IF107" s="186"/>
      <c r="IG107" s="229">
        <f t="shared" si="13"/>
        <v>2433.4900000000002</v>
      </c>
      <c r="IH107" s="138">
        <f t="shared" si="104"/>
        <v>37.080000000000382</v>
      </c>
      <c r="II107" s="141">
        <f t="shared" si="105"/>
        <v>4.4496047565010857</v>
      </c>
      <c r="IJ107" s="142">
        <f t="shared" si="106"/>
        <v>41.52960475650147</v>
      </c>
      <c r="IK107" s="104">
        <f t="shared" si="107"/>
        <v>41.52960475650147</v>
      </c>
      <c r="IL107" s="104">
        <f t="shared" si="108"/>
        <v>0</v>
      </c>
      <c r="IM107" s="218">
        <f t="shared" si="109"/>
        <v>75.168584609267668</v>
      </c>
      <c r="IN107" s="218">
        <f t="shared" si="110"/>
        <v>0</v>
      </c>
      <c r="IO107" s="143">
        <f t="shared" si="111"/>
        <v>75.168584609267668</v>
      </c>
      <c r="IP107" s="104">
        <f t="shared" si="112"/>
        <v>5.2406772924871392</v>
      </c>
      <c r="IQ107" s="203">
        <f t="shared" si="113"/>
        <v>80.409261901754803</v>
      </c>
      <c r="IR107" s="144">
        <f t="shared" si="114"/>
        <v>1249.2773241876953</v>
      </c>
      <c r="IS107" s="139">
        <v>1</v>
      </c>
      <c r="IT107" s="1" t="s">
        <v>52</v>
      </c>
      <c r="IU107" s="1">
        <v>60</v>
      </c>
      <c r="IV107" s="1" t="s">
        <v>114</v>
      </c>
      <c r="IW107" s="1" t="s">
        <v>115</v>
      </c>
      <c r="IX107" s="89">
        <v>43830</v>
      </c>
      <c r="IY107" s="153">
        <v>1500</v>
      </c>
      <c r="IZ107" s="104">
        <v>2502.5500000000002</v>
      </c>
      <c r="JA107" s="104"/>
      <c r="JB107" s="104"/>
      <c r="JC107" s="104"/>
      <c r="JD107" s="104"/>
      <c r="JE107" s="137">
        <v>2502.5500000000002</v>
      </c>
      <c r="JF107" s="138">
        <f t="shared" si="115"/>
        <v>69.059999999999945</v>
      </c>
      <c r="JG107" s="141">
        <f t="shared" si="116"/>
        <v>8.2871940768204766</v>
      </c>
      <c r="JH107" s="96">
        <f t="shared" si="117"/>
        <v>77.347194076820415</v>
      </c>
      <c r="JI107" s="104">
        <f t="shared" si="118"/>
        <v>77.347194076820415</v>
      </c>
      <c r="JJ107" s="104">
        <f t="shared" si="119"/>
        <v>0</v>
      </c>
      <c r="JK107" s="218">
        <f t="shared" si="120"/>
        <v>139.99842127904495</v>
      </c>
      <c r="JL107" s="251">
        <f t="shared" si="121"/>
        <v>0</v>
      </c>
      <c r="JM107" s="259">
        <f t="shared" si="122"/>
        <v>139.99842127904495</v>
      </c>
      <c r="JN107" s="218"/>
      <c r="JO107" s="260"/>
      <c r="JP107" s="255">
        <f t="shared" si="126"/>
        <v>7.0348797419962441</v>
      </c>
      <c r="JQ107" s="203">
        <f t="shared" si="127"/>
        <v>147.03330102104118</v>
      </c>
      <c r="JR107" s="144">
        <f t="shared" si="128"/>
        <v>-103.68937479126353</v>
      </c>
      <c r="JS107" s="139">
        <v>1</v>
      </c>
      <c r="JT107" s="1" t="s">
        <v>52</v>
      </c>
    </row>
    <row r="108" spans="1:280" ht="20.100000000000001" customHeight="1" x14ac:dyDescent="0.25">
      <c r="A108" s="29">
        <v>61</v>
      </c>
      <c r="B108" s="29" t="s">
        <v>116</v>
      </c>
      <c r="C108" s="50">
        <v>0.39</v>
      </c>
      <c r="D108" s="43">
        <v>0.61648883643633068</v>
      </c>
      <c r="E108" s="29" t="s">
        <v>117</v>
      </c>
      <c r="F108" s="51">
        <v>43496</v>
      </c>
      <c r="G108" s="49"/>
      <c r="H108" s="33"/>
      <c r="I108" s="33"/>
      <c r="J108" s="33"/>
      <c r="K108" s="33"/>
      <c r="L108" s="37">
        <v>0.39</v>
      </c>
      <c r="M108" s="30">
        <f t="shared" si="124"/>
        <v>0</v>
      </c>
      <c r="N108" s="31">
        <f t="shared" si="16"/>
        <v>0</v>
      </c>
      <c r="O108" s="32">
        <f t="shared" si="17"/>
        <v>0</v>
      </c>
      <c r="P108" s="33">
        <f t="shared" si="18"/>
        <v>0</v>
      </c>
      <c r="Q108" s="33">
        <f t="shared" si="19"/>
        <v>0</v>
      </c>
      <c r="R108" s="33">
        <f t="shared" si="20"/>
        <v>0</v>
      </c>
      <c r="S108" s="33">
        <f t="shared" si="21"/>
        <v>0</v>
      </c>
      <c r="T108" s="56">
        <f t="shared" si="22"/>
        <v>0</v>
      </c>
      <c r="U108" s="59">
        <f t="shared" si="125"/>
        <v>0.61648883643633068</v>
      </c>
      <c r="V108" s="34">
        <v>1</v>
      </c>
      <c r="W108" s="29" t="s">
        <v>52</v>
      </c>
      <c r="X108" s="1">
        <v>61</v>
      </c>
      <c r="Y108" s="1" t="s">
        <v>116</v>
      </c>
      <c r="Z108" s="1" t="s">
        <v>117</v>
      </c>
      <c r="AA108" s="89">
        <v>43521</v>
      </c>
      <c r="AB108" s="90"/>
      <c r="AC108" s="1">
        <v>0.39</v>
      </c>
      <c r="AD108" s="1"/>
      <c r="AE108" s="1"/>
      <c r="AF108" s="1"/>
      <c r="AG108" s="1"/>
      <c r="AH108" s="98">
        <f t="shared" si="23"/>
        <v>0.39</v>
      </c>
      <c r="AI108" s="30">
        <f t="shared" si="24"/>
        <v>0</v>
      </c>
      <c r="AJ108" s="31">
        <f t="shared" si="25"/>
        <v>0</v>
      </c>
      <c r="AK108" s="32">
        <f t="shared" si="26"/>
        <v>0</v>
      </c>
      <c r="AL108" s="33">
        <f t="shared" si="27"/>
        <v>0</v>
      </c>
      <c r="AM108" s="33">
        <f t="shared" si="28"/>
        <v>0</v>
      </c>
      <c r="AN108" s="33">
        <f t="shared" si="29"/>
        <v>0</v>
      </c>
      <c r="AO108" s="33">
        <f t="shared" si="30"/>
        <v>0</v>
      </c>
      <c r="AP108" s="56">
        <f t="shared" si="31"/>
        <v>0</v>
      </c>
      <c r="AQ108" s="118">
        <f t="shared" si="32"/>
        <v>0</v>
      </c>
      <c r="AR108" s="120">
        <f t="shared" si="33"/>
        <v>0</v>
      </c>
      <c r="AS108" s="125">
        <f t="shared" si="34"/>
        <v>0</v>
      </c>
      <c r="AT108" s="122">
        <f t="shared" si="35"/>
        <v>0.61648883643633068</v>
      </c>
      <c r="AU108" s="34">
        <v>1</v>
      </c>
      <c r="AV108" s="29" t="s">
        <v>52</v>
      </c>
      <c r="AW108" s="1">
        <v>61</v>
      </c>
      <c r="AX108" s="1" t="s">
        <v>116</v>
      </c>
      <c r="AY108" s="1" t="s">
        <v>117</v>
      </c>
      <c r="AZ108" s="89">
        <v>43555</v>
      </c>
      <c r="BA108" s="90"/>
      <c r="BB108" s="1">
        <v>0.39</v>
      </c>
      <c r="BC108" s="1"/>
      <c r="BD108" s="1"/>
      <c r="BE108" s="1"/>
      <c r="BF108" s="1"/>
      <c r="BG108" s="98">
        <f t="shared" si="36"/>
        <v>0.39</v>
      </c>
      <c r="BH108" s="30">
        <f t="shared" si="37"/>
        <v>0</v>
      </c>
      <c r="BI108" s="31">
        <f t="shared" si="38"/>
        <v>0</v>
      </c>
      <c r="BJ108" s="32">
        <f t="shared" si="39"/>
        <v>0</v>
      </c>
      <c r="BK108" s="33">
        <f t="shared" si="40"/>
        <v>0</v>
      </c>
      <c r="BL108" s="33">
        <f t="shared" si="41"/>
        <v>0</v>
      </c>
      <c r="BM108" s="33">
        <f t="shared" si="42"/>
        <v>0</v>
      </c>
      <c r="BN108" s="33">
        <f t="shared" si="43"/>
        <v>0</v>
      </c>
      <c r="BO108" s="56">
        <f t="shared" si="44"/>
        <v>0</v>
      </c>
      <c r="BP108" s="122">
        <f t="shared" si="45"/>
        <v>0.61648883643633068</v>
      </c>
      <c r="BQ108" s="34">
        <v>1</v>
      </c>
      <c r="BR108" s="29" t="s">
        <v>52</v>
      </c>
      <c r="BS108" s="1">
        <v>61</v>
      </c>
      <c r="BT108" s="1" t="s">
        <v>116</v>
      </c>
      <c r="BU108" s="1" t="s">
        <v>117</v>
      </c>
      <c r="BV108" s="89">
        <v>43585</v>
      </c>
      <c r="BW108" s="90"/>
      <c r="BX108" s="104">
        <v>0.39</v>
      </c>
      <c r="BY108" s="104"/>
      <c r="BZ108" s="104"/>
      <c r="CA108" s="104"/>
      <c r="CB108" s="104"/>
      <c r="CC108" s="137">
        <v>0.39</v>
      </c>
      <c r="CD108" s="138">
        <f t="shared" si="46"/>
        <v>0</v>
      </c>
      <c r="CE108" s="141">
        <f t="shared" si="47"/>
        <v>0</v>
      </c>
      <c r="CF108" s="142">
        <f t="shared" si="48"/>
        <v>0</v>
      </c>
      <c r="CG108" s="104">
        <f t="shared" si="49"/>
        <v>0</v>
      </c>
      <c r="CH108" s="104">
        <v>0</v>
      </c>
      <c r="CI108" s="104">
        <f t="shared" si="50"/>
        <v>0</v>
      </c>
      <c r="CJ108" s="104">
        <v>0</v>
      </c>
      <c r="CK108" s="143">
        <f t="shared" si="51"/>
        <v>0</v>
      </c>
      <c r="CL108" s="144">
        <f t="shared" si="52"/>
        <v>0.61648883643633068</v>
      </c>
      <c r="CM108" s="139">
        <v>1</v>
      </c>
      <c r="CN108" s="1" t="s">
        <v>52</v>
      </c>
      <c r="CO108" s="1">
        <v>61</v>
      </c>
      <c r="CP108" s="1" t="s">
        <v>116</v>
      </c>
      <c r="CQ108" s="1" t="s">
        <v>117</v>
      </c>
      <c r="CR108" s="89">
        <v>43616</v>
      </c>
      <c r="CS108" s="153"/>
      <c r="CT108" s="104">
        <v>0.87</v>
      </c>
      <c r="CU108" s="104"/>
      <c r="CV108" s="104"/>
      <c r="CW108" s="104"/>
      <c r="CX108" s="104"/>
      <c r="CY108" s="137">
        <v>0.87</v>
      </c>
      <c r="CZ108" s="104"/>
      <c r="DA108" s="138">
        <f t="shared" si="53"/>
        <v>0.48</v>
      </c>
      <c r="DB108" s="141">
        <f t="shared" si="54"/>
        <v>5.7600132925938775E-2</v>
      </c>
      <c r="DC108" s="142">
        <f t="shared" si="55"/>
        <v>0.53760013292593878</v>
      </c>
      <c r="DD108" s="104">
        <f t="shared" si="56"/>
        <v>0.53760013292593878</v>
      </c>
      <c r="DE108" s="104">
        <v>0</v>
      </c>
      <c r="DF108" s="104">
        <f t="shared" si="57"/>
        <v>0.94617623394965222</v>
      </c>
      <c r="DG108" s="104">
        <v>0</v>
      </c>
      <c r="DH108" s="104">
        <f t="shared" si="58"/>
        <v>0</v>
      </c>
      <c r="DI108" s="143">
        <f t="shared" si="59"/>
        <v>0.94617623394965222</v>
      </c>
      <c r="DJ108" s="144">
        <f t="shared" si="60"/>
        <v>1.5626650703859828</v>
      </c>
      <c r="DK108" s="139">
        <v>1</v>
      </c>
      <c r="DL108" s="1" t="s">
        <v>52</v>
      </c>
      <c r="DM108" s="157">
        <v>61</v>
      </c>
      <c r="DN108" s="158" t="s">
        <v>116</v>
      </c>
      <c r="DO108" s="158" t="s">
        <v>117</v>
      </c>
      <c r="DP108" s="171"/>
      <c r="DQ108" s="159">
        <v>43646</v>
      </c>
      <c r="DR108" s="160">
        <v>1.55</v>
      </c>
      <c r="DS108" s="161"/>
      <c r="DT108" s="161"/>
      <c r="DU108" s="161"/>
      <c r="DV108" s="162"/>
      <c r="DW108" s="163">
        <f t="shared" si="10"/>
        <v>1.55</v>
      </c>
      <c r="DX108" s="138">
        <f t="shared" si="61"/>
        <v>0.68</v>
      </c>
      <c r="DY108" s="141">
        <f t="shared" si="62"/>
        <v>8.1600177904133028E-2</v>
      </c>
      <c r="DZ108" s="142">
        <f t="shared" si="63"/>
        <v>0.76160017790413304</v>
      </c>
      <c r="EA108" s="104">
        <f t="shared" si="64"/>
        <v>0.76160017790413304</v>
      </c>
      <c r="EB108" s="104">
        <v>0</v>
      </c>
      <c r="EC108" s="104">
        <f t="shared" si="65"/>
        <v>1.3404163131112741</v>
      </c>
      <c r="ED108" s="104">
        <v>0</v>
      </c>
      <c r="EE108" s="143">
        <f t="shared" si="66"/>
        <v>1.3404163131112741</v>
      </c>
      <c r="EF108" s="144">
        <f t="shared" si="67"/>
        <v>2.9030813834972569</v>
      </c>
      <c r="EG108" s="139">
        <v>1</v>
      </c>
      <c r="EH108" s="1" t="s">
        <v>52</v>
      </c>
      <c r="EI108" s="1">
        <v>61</v>
      </c>
      <c r="EJ108" s="1" t="s">
        <v>116</v>
      </c>
      <c r="EK108" s="1" t="s">
        <v>117</v>
      </c>
      <c r="EL108" s="89">
        <v>43677</v>
      </c>
      <c r="EM108" s="90"/>
      <c r="EN108" s="104">
        <v>1.55</v>
      </c>
      <c r="EO108" s="104"/>
      <c r="EP108" s="104"/>
      <c r="EQ108" s="104"/>
      <c r="ER108" s="104"/>
      <c r="ES108" s="137">
        <v>1.55</v>
      </c>
      <c r="ET108" s="138">
        <f t="shared" si="68"/>
        <v>0</v>
      </c>
      <c r="EU108" s="141">
        <f t="shared" si="69"/>
        <v>0</v>
      </c>
      <c r="EV108" s="96">
        <f t="shared" si="70"/>
        <v>0</v>
      </c>
      <c r="EW108" s="104">
        <f t="shared" si="71"/>
        <v>0</v>
      </c>
      <c r="EX108" s="104">
        <v>0</v>
      </c>
      <c r="EY108" s="104">
        <f t="shared" si="72"/>
        <v>0</v>
      </c>
      <c r="EZ108" s="104">
        <v>0</v>
      </c>
      <c r="FA108" s="143">
        <f t="shared" si="73"/>
        <v>0</v>
      </c>
      <c r="FB108" s="144">
        <f t="shared" si="74"/>
        <v>2.9030813834972569</v>
      </c>
      <c r="FC108" s="139">
        <v>1</v>
      </c>
      <c r="FD108" s="1" t="s">
        <v>52</v>
      </c>
      <c r="FE108" s="157">
        <v>61</v>
      </c>
      <c r="FF108" s="158" t="s">
        <v>116</v>
      </c>
      <c r="FG108" s="158" t="s">
        <v>117</v>
      </c>
      <c r="FH108" s="159">
        <v>43708</v>
      </c>
      <c r="FI108" s="188"/>
      <c r="FJ108" s="160">
        <v>1.6</v>
      </c>
      <c r="FK108" s="186"/>
      <c r="FL108" s="186"/>
      <c r="FM108" s="186"/>
      <c r="FN108" s="186"/>
      <c r="FO108" s="187">
        <f t="shared" si="11"/>
        <v>1.6</v>
      </c>
      <c r="FP108" s="138">
        <f t="shared" si="75"/>
        <v>5.0000000000000044E-2</v>
      </c>
      <c r="FQ108" s="141">
        <f t="shared" si="76"/>
        <v>6.0000102211344563E-3</v>
      </c>
      <c r="FR108" s="96">
        <f t="shared" si="77"/>
        <v>5.6000010221134502E-2</v>
      </c>
      <c r="FS108" s="104">
        <f t="shared" si="78"/>
        <v>5.6000010221134502E-2</v>
      </c>
      <c r="FT108" s="104">
        <v>0</v>
      </c>
      <c r="FU108" s="104">
        <f t="shared" si="79"/>
        <v>0.10136001850025345</v>
      </c>
      <c r="FV108" s="104">
        <v>0</v>
      </c>
      <c r="FW108" s="143">
        <f t="shared" si="80"/>
        <v>0.10136001850025345</v>
      </c>
      <c r="FX108" s="144">
        <f t="shared" si="81"/>
        <v>3.0044414019975103</v>
      </c>
      <c r="FY108" s="139">
        <v>1</v>
      </c>
      <c r="FZ108" s="1" t="s">
        <v>52</v>
      </c>
      <c r="GA108" s="1">
        <v>61</v>
      </c>
      <c r="GB108" s="1" t="s">
        <v>116</v>
      </c>
      <c r="GC108" s="1" t="s">
        <v>117</v>
      </c>
      <c r="GD108" s="89">
        <v>43735</v>
      </c>
      <c r="GE108" s="90"/>
      <c r="GF108" s="104">
        <v>1.6</v>
      </c>
      <c r="GG108" s="104"/>
      <c r="GH108" s="104"/>
      <c r="GI108" s="104"/>
      <c r="GJ108" s="104"/>
      <c r="GK108" s="137">
        <v>1.6</v>
      </c>
      <c r="GL108" s="138">
        <f t="shared" si="82"/>
        <v>0</v>
      </c>
      <c r="GM108" s="141">
        <f t="shared" si="83"/>
        <v>0</v>
      </c>
      <c r="GN108" s="142">
        <f t="shared" si="84"/>
        <v>0</v>
      </c>
      <c r="GO108" s="104">
        <f t="shared" si="85"/>
        <v>0</v>
      </c>
      <c r="GP108" s="104">
        <f t="shared" si="86"/>
        <v>0</v>
      </c>
      <c r="GQ108" s="218">
        <f t="shared" si="87"/>
        <v>0</v>
      </c>
      <c r="GR108" s="218">
        <f t="shared" si="88"/>
        <v>0</v>
      </c>
      <c r="GS108" s="143">
        <f t="shared" si="89"/>
        <v>0</v>
      </c>
      <c r="GT108" s="103">
        <f t="shared" si="90"/>
        <v>0</v>
      </c>
      <c r="GU108" s="203">
        <f t="shared" si="91"/>
        <v>0</v>
      </c>
      <c r="GV108" s="144">
        <f t="shared" si="92"/>
        <v>3.0044414019975103</v>
      </c>
      <c r="GW108" s="140">
        <v>1</v>
      </c>
      <c r="GX108" s="1" t="s">
        <v>52</v>
      </c>
      <c r="GY108" s="157">
        <v>61</v>
      </c>
      <c r="GZ108" s="158" t="s">
        <v>116</v>
      </c>
      <c r="HA108" s="158" t="s">
        <v>117</v>
      </c>
      <c r="HB108" s="159">
        <v>43771</v>
      </c>
      <c r="HC108" s="188"/>
      <c r="HD108" s="160">
        <v>2.0100000000000002</v>
      </c>
      <c r="HE108" s="186"/>
      <c r="HF108" s="186"/>
      <c r="HG108" s="186"/>
      <c r="HH108" s="227"/>
      <c r="HI108" s="229">
        <f t="shared" si="12"/>
        <v>2.0100000000000002</v>
      </c>
      <c r="HJ108" s="138">
        <f t="shared" si="93"/>
        <v>0.41000000000000014</v>
      </c>
      <c r="HK108" s="141">
        <f t="shared" si="94"/>
        <v>4.9199968628471799E-2</v>
      </c>
      <c r="HL108" s="96">
        <f t="shared" si="95"/>
        <v>0.45919996862847196</v>
      </c>
      <c r="HM108" s="104">
        <f t="shared" si="96"/>
        <v>0.45919996862847196</v>
      </c>
      <c r="HN108" s="104">
        <f t="shared" si="97"/>
        <v>0</v>
      </c>
      <c r="HO108" s="218">
        <f t="shared" si="98"/>
        <v>0.83115194321753427</v>
      </c>
      <c r="HP108" s="218">
        <f t="shared" si="99"/>
        <v>0</v>
      </c>
      <c r="HQ108" s="143">
        <f t="shared" si="100"/>
        <v>0.83115194321753427</v>
      </c>
      <c r="HR108" s="104">
        <f t="shared" si="101"/>
        <v>4.5578534317996675E-2</v>
      </c>
      <c r="HS108" s="203">
        <f t="shared" si="102"/>
        <v>0.87673047753553091</v>
      </c>
      <c r="HT108" s="234">
        <f t="shared" si="103"/>
        <v>3.8811718795330412</v>
      </c>
      <c r="HU108" s="139">
        <v>1</v>
      </c>
      <c r="HV108" s="1" t="s">
        <v>52</v>
      </c>
      <c r="HW108" s="1">
        <v>61</v>
      </c>
      <c r="HX108" s="1" t="s">
        <v>116</v>
      </c>
      <c r="HY108" s="1" t="s">
        <v>117</v>
      </c>
      <c r="HZ108" s="89">
        <v>43795</v>
      </c>
      <c r="IA108" s="90"/>
      <c r="IB108" s="104">
        <v>2.06</v>
      </c>
      <c r="IC108" s="186"/>
      <c r="ID108" s="186"/>
      <c r="IE108" s="186"/>
      <c r="IF108" s="186"/>
      <c r="IG108" s="229">
        <f t="shared" si="13"/>
        <v>2.06</v>
      </c>
      <c r="IH108" s="138">
        <f t="shared" si="104"/>
        <v>4.9999999999999822E-2</v>
      </c>
      <c r="II108" s="141">
        <f t="shared" si="105"/>
        <v>6.000006413836332E-3</v>
      </c>
      <c r="IJ108" s="142">
        <f t="shared" si="106"/>
        <v>5.6000006413836151E-2</v>
      </c>
      <c r="IK108" s="104">
        <f t="shared" si="107"/>
        <v>5.6000006413836151E-2</v>
      </c>
      <c r="IL108" s="104">
        <f t="shared" si="108"/>
        <v>0</v>
      </c>
      <c r="IM108" s="218">
        <f t="shared" si="109"/>
        <v>0.10136001160904344</v>
      </c>
      <c r="IN108" s="218">
        <f t="shared" si="110"/>
        <v>0</v>
      </c>
      <c r="IO108" s="143">
        <f t="shared" si="111"/>
        <v>0.10136001160904344</v>
      </c>
      <c r="IP108" s="104">
        <f t="shared" si="112"/>
        <v>7.0667169531918369E-3</v>
      </c>
      <c r="IQ108" s="203">
        <f t="shared" si="113"/>
        <v>0.10842672856223527</v>
      </c>
      <c r="IR108" s="144">
        <f t="shared" si="114"/>
        <v>3.9895986080952763</v>
      </c>
      <c r="IS108" s="139">
        <v>1</v>
      </c>
      <c r="IT108" s="1" t="s">
        <v>52</v>
      </c>
      <c r="IU108" s="1">
        <v>61</v>
      </c>
      <c r="IV108" s="1" t="s">
        <v>116</v>
      </c>
      <c r="IW108" s="1" t="s">
        <v>117</v>
      </c>
      <c r="IX108" s="89">
        <v>43830</v>
      </c>
      <c r="IY108" s="153"/>
      <c r="IZ108" s="104">
        <v>2.06</v>
      </c>
      <c r="JA108" s="104"/>
      <c r="JB108" s="104"/>
      <c r="JC108" s="104"/>
      <c r="JD108" s="104"/>
      <c r="JE108" s="137">
        <v>2.06</v>
      </c>
      <c r="JF108" s="138">
        <f t="shared" si="115"/>
        <v>0</v>
      </c>
      <c r="JG108" s="141">
        <f t="shared" si="116"/>
        <v>0</v>
      </c>
      <c r="JH108" s="96">
        <f t="shared" si="117"/>
        <v>0</v>
      </c>
      <c r="JI108" s="104">
        <f t="shared" si="118"/>
        <v>0</v>
      </c>
      <c r="JJ108" s="104">
        <f t="shared" si="119"/>
        <v>0</v>
      </c>
      <c r="JK108" s="218">
        <f t="shared" si="120"/>
        <v>0</v>
      </c>
      <c r="JL108" s="251">
        <f t="shared" si="121"/>
        <v>0</v>
      </c>
      <c r="JM108" s="259">
        <f t="shared" si="122"/>
        <v>0</v>
      </c>
      <c r="JN108" s="218"/>
      <c r="JO108" s="260"/>
      <c r="JP108" s="255">
        <f t="shared" si="126"/>
        <v>0</v>
      </c>
      <c r="JQ108" s="203">
        <f t="shared" si="127"/>
        <v>0</v>
      </c>
      <c r="JR108" s="144">
        <f t="shared" si="128"/>
        <v>3.9895986080952763</v>
      </c>
      <c r="JS108" s="139">
        <v>1</v>
      </c>
      <c r="JT108" s="1" t="s">
        <v>52</v>
      </c>
    </row>
    <row r="109" spans="1:280" ht="20.100000000000001" customHeight="1" x14ac:dyDescent="0.25">
      <c r="A109" s="29">
        <v>62</v>
      </c>
      <c r="B109" s="29" t="s">
        <v>118</v>
      </c>
      <c r="C109" s="50">
        <v>0.36</v>
      </c>
      <c r="D109" s="43">
        <v>0.56906661824892057</v>
      </c>
      <c r="E109" s="29" t="s">
        <v>119</v>
      </c>
      <c r="F109" s="51">
        <v>43496</v>
      </c>
      <c r="G109" s="49"/>
      <c r="H109" s="33"/>
      <c r="I109" s="33"/>
      <c r="J109" s="33"/>
      <c r="K109" s="33"/>
      <c r="L109" s="37">
        <v>0.36</v>
      </c>
      <c r="M109" s="30">
        <f t="shared" si="124"/>
        <v>0</v>
      </c>
      <c r="N109" s="31">
        <f t="shared" si="16"/>
        <v>0</v>
      </c>
      <c r="O109" s="32">
        <f t="shared" si="17"/>
        <v>0</v>
      </c>
      <c r="P109" s="33">
        <f t="shared" si="18"/>
        <v>0</v>
      </c>
      <c r="Q109" s="33">
        <f t="shared" si="19"/>
        <v>0</v>
      </c>
      <c r="R109" s="33">
        <f t="shared" si="20"/>
        <v>0</v>
      </c>
      <c r="S109" s="33">
        <f t="shared" si="21"/>
        <v>0</v>
      </c>
      <c r="T109" s="56">
        <f t="shared" si="22"/>
        <v>0</v>
      </c>
      <c r="U109" s="59">
        <f t="shared" si="125"/>
        <v>0.56906661824892057</v>
      </c>
      <c r="V109" s="34">
        <v>1</v>
      </c>
      <c r="W109" s="29" t="s">
        <v>52</v>
      </c>
      <c r="X109" s="1">
        <v>62</v>
      </c>
      <c r="Y109" s="1" t="s">
        <v>118</v>
      </c>
      <c r="Z109" s="1" t="s">
        <v>119</v>
      </c>
      <c r="AA109" s="89">
        <v>43521</v>
      </c>
      <c r="AB109" s="90"/>
      <c r="AC109" s="1">
        <v>0.36</v>
      </c>
      <c r="AD109" s="1"/>
      <c r="AE109" s="1"/>
      <c r="AF109" s="1"/>
      <c r="AG109" s="1"/>
      <c r="AH109" s="98">
        <f t="shared" si="23"/>
        <v>0.36</v>
      </c>
      <c r="AI109" s="30">
        <f t="shared" si="24"/>
        <v>0</v>
      </c>
      <c r="AJ109" s="31">
        <f t="shared" si="25"/>
        <v>0</v>
      </c>
      <c r="AK109" s="32">
        <f t="shared" si="26"/>
        <v>0</v>
      </c>
      <c r="AL109" s="33">
        <f t="shared" si="27"/>
        <v>0</v>
      </c>
      <c r="AM109" s="33">
        <f t="shared" si="28"/>
        <v>0</v>
      </c>
      <c r="AN109" s="33">
        <f t="shared" si="29"/>
        <v>0</v>
      </c>
      <c r="AO109" s="33">
        <f t="shared" si="30"/>
        <v>0</v>
      </c>
      <c r="AP109" s="56">
        <f t="shared" si="31"/>
        <v>0</v>
      </c>
      <c r="AQ109" s="118">
        <f t="shared" si="32"/>
        <v>0</v>
      </c>
      <c r="AR109" s="120">
        <f t="shared" si="33"/>
        <v>0</v>
      </c>
      <c r="AS109" s="125">
        <f t="shared" si="34"/>
        <v>0</v>
      </c>
      <c r="AT109" s="122">
        <f t="shared" si="35"/>
        <v>0.56906661824892057</v>
      </c>
      <c r="AU109" s="34">
        <v>1</v>
      </c>
      <c r="AV109" s="29" t="s">
        <v>52</v>
      </c>
      <c r="AW109" s="1">
        <v>62</v>
      </c>
      <c r="AX109" s="1" t="s">
        <v>118</v>
      </c>
      <c r="AY109" s="1" t="s">
        <v>119</v>
      </c>
      <c r="AZ109" s="89">
        <v>43555</v>
      </c>
      <c r="BA109" s="90"/>
      <c r="BB109" s="1">
        <v>0.36</v>
      </c>
      <c r="BC109" s="1"/>
      <c r="BD109" s="1"/>
      <c r="BE109" s="1"/>
      <c r="BF109" s="1"/>
      <c r="BG109" s="98">
        <f t="shared" si="36"/>
        <v>0.36</v>
      </c>
      <c r="BH109" s="30">
        <f t="shared" si="37"/>
        <v>0</v>
      </c>
      <c r="BI109" s="31">
        <f t="shared" si="38"/>
        <v>0</v>
      </c>
      <c r="BJ109" s="32">
        <f t="shared" si="39"/>
        <v>0</v>
      </c>
      <c r="BK109" s="33">
        <f t="shared" si="40"/>
        <v>0</v>
      </c>
      <c r="BL109" s="33">
        <f t="shared" si="41"/>
        <v>0</v>
      </c>
      <c r="BM109" s="33">
        <f t="shared" si="42"/>
        <v>0</v>
      </c>
      <c r="BN109" s="33">
        <f t="shared" si="43"/>
        <v>0</v>
      </c>
      <c r="BO109" s="56">
        <f t="shared" si="44"/>
        <v>0</v>
      </c>
      <c r="BP109" s="122">
        <f t="shared" si="45"/>
        <v>0.56906661824892057</v>
      </c>
      <c r="BQ109" s="34">
        <v>1</v>
      </c>
      <c r="BR109" s="29" t="s">
        <v>52</v>
      </c>
      <c r="BS109" s="1">
        <v>62</v>
      </c>
      <c r="BT109" s="1" t="s">
        <v>118</v>
      </c>
      <c r="BU109" s="1" t="s">
        <v>119</v>
      </c>
      <c r="BV109" s="89">
        <v>43585</v>
      </c>
      <c r="BW109" s="90"/>
      <c r="BX109" s="104">
        <v>0.36</v>
      </c>
      <c r="BY109" s="104"/>
      <c r="BZ109" s="104"/>
      <c r="CA109" s="104"/>
      <c r="CB109" s="104"/>
      <c r="CC109" s="137">
        <v>0.36</v>
      </c>
      <c r="CD109" s="138">
        <f t="shared" si="46"/>
        <v>0</v>
      </c>
      <c r="CE109" s="141">
        <f t="shared" si="47"/>
        <v>0</v>
      </c>
      <c r="CF109" s="142">
        <f t="shared" si="48"/>
        <v>0</v>
      </c>
      <c r="CG109" s="104">
        <f t="shared" si="49"/>
        <v>0</v>
      </c>
      <c r="CH109" s="104">
        <v>0</v>
      </c>
      <c r="CI109" s="104">
        <f t="shared" si="50"/>
        <v>0</v>
      </c>
      <c r="CJ109" s="104">
        <v>0</v>
      </c>
      <c r="CK109" s="143">
        <f t="shared" si="51"/>
        <v>0</v>
      </c>
      <c r="CL109" s="144">
        <f t="shared" si="52"/>
        <v>0.56906661824892057</v>
      </c>
      <c r="CM109" s="139">
        <v>1</v>
      </c>
      <c r="CN109" s="1" t="s">
        <v>52</v>
      </c>
      <c r="CO109" s="1">
        <v>62</v>
      </c>
      <c r="CP109" s="1" t="s">
        <v>118</v>
      </c>
      <c r="CQ109" s="1" t="s">
        <v>119</v>
      </c>
      <c r="CR109" s="89">
        <v>43616</v>
      </c>
      <c r="CS109" s="153"/>
      <c r="CT109" s="104">
        <v>0.36</v>
      </c>
      <c r="CU109" s="104"/>
      <c r="CV109" s="104"/>
      <c r="CW109" s="104"/>
      <c r="CX109" s="104"/>
      <c r="CY109" s="137">
        <v>0.36</v>
      </c>
      <c r="CZ109" s="104"/>
      <c r="DA109" s="138">
        <f t="shared" si="53"/>
        <v>0</v>
      </c>
      <c r="DB109" s="141">
        <f t="shared" si="54"/>
        <v>0</v>
      </c>
      <c r="DC109" s="142">
        <f t="shared" si="55"/>
        <v>0</v>
      </c>
      <c r="DD109" s="104">
        <f t="shared" si="56"/>
        <v>0</v>
      </c>
      <c r="DE109" s="104">
        <v>0</v>
      </c>
      <c r="DF109" s="104">
        <f t="shared" si="57"/>
        <v>0</v>
      </c>
      <c r="DG109" s="104">
        <v>0</v>
      </c>
      <c r="DH109" s="104">
        <f t="shared" si="58"/>
        <v>0</v>
      </c>
      <c r="DI109" s="143">
        <f t="shared" si="59"/>
        <v>0</v>
      </c>
      <c r="DJ109" s="144">
        <f t="shared" si="60"/>
        <v>0.56906661824892057</v>
      </c>
      <c r="DK109" s="139">
        <v>1</v>
      </c>
      <c r="DL109" s="1" t="s">
        <v>52</v>
      </c>
      <c r="DM109" s="157">
        <v>62</v>
      </c>
      <c r="DN109" s="158" t="s">
        <v>118</v>
      </c>
      <c r="DO109" s="158" t="s">
        <v>119</v>
      </c>
      <c r="DP109" s="171"/>
      <c r="DQ109" s="159">
        <v>43646</v>
      </c>
      <c r="DR109" s="160">
        <v>0.36</v>
      </c>
      <c r="DS109" s="161"/>
      <c r="DT109" s="161"/>
      <c r="DU109" s="161"/>
      <c r="DV109" s="162"/>
      <c r="DW109" s="163">
        <f t="shared" si="10"/>
        <v>0.36</v>
      </c>
      <c r="DX109" s="138">
        <f t="shared" si="61"/>
        <v>0</v>
      </c>
      <c r="DY109" s="141">
        <f t="shared" si="62"/>
        <v>0</v>
      </c>
      <c r="DZ109" s="142">
        <f t="shared" si="63"/>
        <v>0</v>
      </c>
      <c r="EA109" s="104">
        <f t="shared" si="64"/>
        <v>0</v>
      </c>
      <c r="EB109" s="104">
        <v>0</v>
      </c>
      <c r="EC109" s="104">
        <f t="shared" si="65"/>
        <v>0</v>
      </c>
      <c r="ED109" s="104">
        <v>0</v>
      </c>
      <c r="EE109" s="143">
        <f t="shared" si="66"/>
        <v>0</v>
      </c>
      <c r="EF109" s="144">
        <f t="shared" si="67"/>
        <v>0.56906661824892057</v>
      </c>
      <c r="EG109" s="139">
        <v>1</v>
      </c>
      <c r="EH109" s="1" t="s">
        <v>52</v>
      </c>
      <c r="EI109" s="1">
        <v>62</v>
      </c>
      <c r="EJ109" s="1" t="s">
        <v>118</v>
      </c>
      <c r="EK109" s="1" t="s">
        <v>119</v>
      </c>
      <c r="EL109" s="89">
        <v>43677</v>
      </c>
      <c r="EM109" s="90"/>
      <c r="EN109" s="104">
        <v>0.36</v>
      </c>
      <c r="EO109" s="104"/>
      <c r="EP109" s="104"/>
      <c r="EQ109" s="104"/>
      <c r="ER109" s="104"/>
      <c r="ES109" s="137">
        <v>0.36</v>
      </c>
      <c r="ET109" s="138">
        <f t="shared" si="68"/>
        <v>0</v>
      </c>
      <c r="EU109" s="141">
        <f t="shared" si="69"/>
        <v>0</v>
      </c>
      <c r="EV109" s="96">
        <f t="shared" si="70"/>
        <v>0</v>
      </c>
      <c r="EW109" s="104">
        <f t="shared" si="71"/>
        <v>0</v>
      </c>
      <c r="EX109" s="104">
        <v>0</v>
      </c>
      <c r="EY109" s="104">
        <f t="shared" si="72"/>
        <v>0</v>
      </c>
      <c r="EZ109" s="104">
        <v>0</v>
      </c>
      <c r="FA109" s="143">
        <f t="shared" si="73"/>
        <v>0</v>
      </c>
      <c r="FB109" s="144">
        <f t="shared" si="74"/>
        <v>0.56906661824892057</v>
      </c>
      <c r="FC109" s="139">
        <v>1</v>
      </c>
      <c r="FD109" s="1" t="s">
        <v>52</v>
      </c>
      <c r="FE109" s="157">
        <v>62</v>
      </c>
      <c r="FF109" s="158" t="s">
        <v>118</v>
      </c>
      <c r="FG109" s="158" t="s">
        <v>119</v>
      </c>
      <c r="FH109" s="159">
        <v>43708</v>
      </c>
      <c r="FI109" s="188"/>
      <c r="FJ109" s="160">
        <v>0.36</v>
      </c>
      <c r="FK109" s="186"/>
      <c r="FL109" s="186"/>
      <c r="FM109" s="186"/>
      <c r="FN109" s="186"/>
      <c r="FO109" s="187">
        <f t="shared" si="11"/>
        <v>0.36</v>
      </c>
      <c r="FP109" s="138">
        <f t="shared" si="75"/>
        <v>0</v>
      </c>
      <c r="FQ109" s="141">
        <f t="shared" si="76"/>
        <v>0</v>
      </c>
      <c r="FR109" s="96">
        <f t="shared" si="77"/>
        <v>0</v>
      </c>
      <c r="FS109" s="104">
        <f t="shared" si="78"/>
        <v>0</v>
      </c>
      <c r="FT109" s="104">
        <v>0</v>
      </c>
      <c r="FU109" s="104">
        <f t="shared" si="79"/>
        <v>0</v>
      </c>
      <c r="FV109" s="104">
        <v>0</v>
      </c>
      <c r="FW109" s="143">
        <f t="shared" si="80"/>
        <v>0</v>
      </c>
      <c r="FX109" s="144">
        <f t="shared" si="81"/>
        <v>0.56906661824892057</v>
      </c>
      <c r="FY109" s="139">
        <v>1</v>
      </c>
      <c r="FZ109" s="1" t="s">
        <v>52</v>
      </c>
      <c r="GA109" s="1">
        <v>62</v>
      </c>
      <c r="GB109" s="1" t="s">
        <v>118</v>
      </c>
      <c r="GC109" s="1" t="s">
        <v>119</v>
      </c>
      <c r="GD109" s="89">
        <v>43735</v>
      </c>
      <c r="GE109" s="90"/>
      <c r="GF109" s="104">
        <v>0.36</v>
      </c>
      <c r="GG109" s="104"/>
      <c r="GH109" s="104"/>
      <c r="GI109" s="104"/>
      <c r="GJ109" s="104"/>
      <c r="GK109" s="137">
        <v>0.36</v>
      </c>
      <c r="GL109" s="138">
        <f t="shared" si="82"/>
        <v>0</v>
      </c>
      <c r="GM109" s="141">
        <f t="shared" si="83"/>
        <v>0</v>
      </c>
      <c r="GN109" s="142">
        <f t="shared" si="84"/>
        <v>0</v>
      </c>
      <c r="GO109" s="104">
        <f t="shared" si="85"/>
        <v>0</v>
      </c>
      <c r="GP109" s="104">
        <f t="shared" si="86"/>
        <v>0</v>
      </c>
      <c r="GQ109" s="218">
        <f t="shared" si="87"/>
        <v>0</v>
      </c>
      <c r="GR109" s="218">
        <f t="shared" si="88"/>
        <v>0</v>
      </c>
      <c r="GS109" s="143">
        <f t="shared" si="89"/>
        <v>0</v>
      </c>
      <c r="GT109" s="103">
        <f t="shared" si="90"/>
        <v>0</v>
      </c>
      <c r="GU109" s="203">
        <f t="shared" si="91"/>
        <v>0</v>
      </c>
      <c r="GV109" s="144">
        <f t="shared" si="92"/>
        <v>0.56906661824892057</v>
      </c>
      <c r="GW109" s="140">
        <v>1</v>
      </c>
      <c r="GX109" s="1" t="s">
        <v>52</v>
      </c>
      <c r="GY109" s="157">
        <v>62</v>
      </c>
      <c r="GZ109" s="158" t="s">
        <v>118</v>
      </c>
      <c r="HA109" s="158" t="s">
        <v>119</v>
      </c>
      <c r="HB109" s="159">
        <v>43771</v>
      </c>
      <c r="HC109" s="188"/>
      <c r="HD109" s="160">
        <v>0.36</v>
      </c>
      <c r="HE109" s="186"/>
      <c r="HF109" s="186"/>
      <c r="HG109" s="186"/>
      <c r="HH109" s="227"/>
      <c r="HI109" s="229">
        <f t="shared" si="12"/>
        <v>0.36</v>
      </c>
      <c r="HJ109" s="138">
        <f t="shared" si="93"/>
        <v>0</v>
      </c>
      <c r="HK109" s="141">
        <f t="shared" si="94"/>
        <v>0</v>
      </c>
      <c r="HL109" s="96">
        <f t="shared" si="95"/>
        <v>0</v>
      </c>
      <c r="HM109" s="104">
        <f t="shared" si="96"/>
        <v>0</v>
      </c>
      <c r="HN109" s="104">
        <f t="shared" si="97"/>
        <v>0</v>
      </c>
      <c r="HO109" s="218">
        <f t="shared" si="98"/>
        <v>0</v>
      </c>
      <c r="HP109" s="218">
        <f t="shared" si="99"/>
        <v>0</v>
      </c>
      <c r="HQ109" s="143">
        <f t="shared" si="100"/>
        <v>0</v>
      </c>
      <c r="HR109" s="104">
        <f t="shared" si="101"/>
        <v>0</v>
      </c>
      <c r="HS109" s="203">
        <f t="shared" si="102"/>
        <v>0</v>
      </c>
      <c r="HT109" s="234">
        <f t="shared" si="103"/>
        <v>0.56906661824892057</v>
      </c>
      <c r="HU109" s="139">
        <v>1</v>
      </c>
      <c r="HV109" s="1" t="s">
        <v>52</v>
      </c>
      <c r="HW109" s="1">
        <v>62</v>
      </c>
      <c r="HX109" s="1" t="s">
        <v>118</v>
      </c>
      <c r="HY109" s="1" t="s">
        <v>119</v>
      </c>
      <c r="HZ109" s="89">
        <v>43795</v>
      </c>
      <c r="IA109" s="90"/>
      <c r="IB109" s="104">
        <v>0.36</v>
      </c>
      <c r="IC109" s="186"/>
      <c r="ID109" s="186"/>
      <c r="IE109" s="186"/>
      <c r="IF109" s="186"/>
      <c r="IG109" s="229">
        <f t="shared" si="13"/>
        <v>0.36</v>
      </c>
      <c r="IH109" s="138">
        <f t="shared" si="104"/>
        <v>0</v>
      </c>
      <c r="II109" s="141">
        <f t="shared" si="105"/>
        <v>0</v>
      </c>
      <c r="IJ109" s="142">
        <f t="shared" si="106"/>
        <v>0</v>
      </c>
      <c r="IK109" s="104">
        <f t="shared" si="107"/>
        <v>0</v>
      </c>
      <c r="IL109" s="104">
        <f t="shared" si="108"/>
        <v>0</v>
      </c>
      <c r="IM109" s="218">
        <f t="shared" si="109"/>
        <v>0</v>
      </c>
      <c r="IN109" s="218">
        <f t="shared" si="110"/>
        <v>0</v>
      </c>
      <c r="IO109" s="143">
        <f t="shared" si="111"/>
        <v>0</v>
      </c>
      <c r="IP109" s="104">
        <f t="shared" si="112"/>
        <v>0</v>
      </c>
      <c r="IQ109" s="203">
        <f t="shared" si="113"/>
        <v>0</v>
      </c>
      <c r="IR109" s="144">
        <f t="shared" si="114"/>
        <v>0.56906661824892057</v>
      </c>
      <c r="IS109" s="139">
        <v>1</v>
      </c>
      <c r="IT109" s="1" t="s">
        <v>52</v>
      </c>
      <c r="IU109" s="1">
        <v>62</v>
      </c>
      <c r="IV109" s="1" t="s">
        <v>118</v>
      </c>
      <c r="IW109" s="1" t="s">
        <v>119</v>
      </c>
      <c r="IX109" s="89">
        <v>43830</v>
      </c>
      <c r="IY109" s="153"/>
      <c r="IZ109" s="104">
        <v>0.36</v>
      </c>
      <c r="JA109" s="104"/>
      <c r="JB109" s="104"/>
      <c r="JC109" s="104"/>
      <c r="JD109" s="104"/>
      <c r="JE109" s="137">
        <v>0.36</v>
      </c>
      <c r="JF109" s="138">
        <f t="shared" si="115"/>
        <v>0</v>
      </c>
      <c r="JG109" s="141">
        <f t="shared" si="116"/>
        <v>0</v>
      </c>
      <c r="JH109" s="96">
        <f t="shared" si="117"/>
        <v>0</v>
      </c>
      <c r="JI109" s="104">
        <f t="shared" si="118"/>
        <v>0</v>
      </c>
      <c r="JJ109" s="104">
        <f t="shared" si="119"/>
        <v>0</v>
      </c>
      <c r="JK109" s="218">
        <f t="shared" si="120"/>
        <v>0</v>
      </c>
      <c r="JL109" s="251">
        <f t="shared" si="121"/>
        <v>0</v>
      </c>
      <c r="JM109" s="259">
        <f t="shared" si="122"/>
        <v>0</v>
      </c>
      <c r="JN109" s="218"/>
      <c r="JO109" s="260"/>
      <c r="JP109" s="255">
        <f t="shared" si="126"/>
        <v>0</v>
      </c>
      <c r="JQ109" s="203">
        <f t="shared" si="127"/>
        <v>0</v>
      </c>
      <c r="JR109" s="144">
        <f t="shared" si="128"/>
        <v>0.56906661824892057</v>
      </c>
      <c r="JS109" s="139">
        <v>1</v>
      </c>
      <c r="JT109" s="1" t="s">
        <v>52</v>
      </c>
    </row>
    <row r="110" spans="1:280" ht="30.75" customHeight="1" x14ac:dyDescent="0.25">
      <c r="A110" s="29">
        <v>63</v>
      </c>
      <c r="B110" s="29" t="s">
        <v>120</v>
      </c>
      <c r="C110" s="50">
        <v>2473.85</v>
      </c>
      <c r="D110" s="43">
        <v>4721.082163778804</v>
      </c>
      <c r="E110" s="29" t="s">
        <v>121</v>
      </c>
      <c r="F110" s="51">
        <v>43496</v>
      </c>
      <c r="G110" s="49">
        <v>4721</v>
      </c>
      <c r="H110" s="33"/>
      <c r="I110" s="33"/>
      <c r="J110" s="33"/>
      <c r="K110" s="33"/>
      <c r="L110" s="37">
        <v>3031.83</v>
      </c>
      <c r="M110" s="30">
        <f t="shared" si="124"/>
        <v>557.98</v>
      </c>
      <c r="N110" s="31">
        <f t="shared" si="16"/>
        <v>60.457548307061273</v>
      </c>
      <c r="O110" s="32">
        <f t="shared" si="17"/>
        <v>618.43754830706132</v>
      </c>
      <c r="P110" s="33">
        <f t="shared" si="18"/>
        <v>110</v>
      </c>
      <c r="Q110" s="33">
        <f t="shared" si="19"/>
        <v>508.43754830706132</v>
      </c>
      <c r="R110" s="33">
        <f t="shared" si="20"/>
        <v>191.4</v>
      </c>
      <c r="S110" s="33">
        <f t="shared" si="21"/>
        <v>1106.2740897497813</v>
      </c>
      <c r="T110" s="56">
        <f t="shared" si="22"/>
        <v>1297.6740897497814</v>
      </c>
      <c r="U110" s="59">
        <f t="shared" si="125"/>
        <v>1297.7562535285854</v>
      </c>
      <c r="V110" s="34">
        <v>1</v>
      </c>
      <c r="W110" s="29" t="s">
        <v>52</v>
      </c>
      <c r="X110" s="1">
        <v>63</v>
      </c>
      <c r="Y110" s="1" t="s">
        <v>120</v>
      </c>
      <c r="Z110" s="1" t="s">
        <v>121</v>
      </c>
      <c r="AA110" s="89">
        <v>43521</v>
      </c>
      <c r="AB110" s="90">
        <v>1297.76</v>
      </c>
      <c r="AC110" s="1">
        <v>3057.33</v>
      </c>
      <c r="AD110" s="1"/>
      <c r="AE110" s="1"/>
      <c r="AF110" s="1"/>
      <c r="AG110" s="1"/>
      <c r="AH110" s="98">
        <f t="shared" si="23"/>
        <v>3057.33</v>
      </c>
      <c r="AI110" s="30">
        <f t="shared" si="24"/>
        <v>25.5</v>
      </c>
      <c r="AJ110" s="31">
        <f t="shared" si="25"/>
        <v>8.4967207553570603</v>
      </c>
      <c r="AK110" s="32">
        <f t="shared" si="26"/>
        <v>33.99672075535706</v>
      </c>
      <c r="AL110" s="33">
        <f t="shared" si="27"/>
        <v>33.99672075535706</v>
      </c>
      <c r="AM110" s="33">
        <f t="shared" si="28"/>
        <v>0</v>
      </c>
      <c r="AN110" s="33">
        <f t="shared" si="29"/>
        <v>59.83422852942843</v>
      </c>
      <c r="AO110" s="33">
        <f t="shared" si="30"/>
        <v>0</v>
      </c>
      <c r="AP110" s="56">
        <f t="shared" si="31"/>
        <v>59.83422852942843</v>
      </c>
      <c r="AQ110" s="118">
        <f t="shared" si="32"/>
        <v>2.1999999999999886</v>
      </c>
      <c r="AR110" s="120">
        <f t="shared" si="33"/>
        <v>16.622908899019421</v>
      </c>
      <c r="AS110" s="125">
        <f t="shared" si="34"/>
        <v>78.65713742844784</v>
      </c>
      <c r="AT110" s="122">
        <f t="shared" si="35"/>
        <v>78.653390957033224</v>
      </c>
      <c r="AU110" s="34">
        <v>1</v>
      </c>
      <c r="AV110" s="29" t="s">
        <v>52</v>
      </c>
      <c r="AW110" s="1">
        <v>63</v>
      </c>
      <c r="AX110" s="1" t="s">
        <v>120</v>
      </c>
      <c r="AY110" s="1" t="s">
        <v>121</v>
      </c>
      <c r="AZ110" s="89">
        <v>43555</v>
      </c>
      <c r="BA110" s="90"/>
      <c r="BB110" s="1">
        <v>3168.5</v>
      </c>
      <c r="BC110" s="1"/>
      <c r="BD110" s="1"/>
      <c r="BE110" s="1"/>
      <c r="BF110" s="1"/>
      <c r="BG110" s="98">
        <f t="shared" si="36"/>
        <v>3168.5</v>
      </c>
      <c r="BH110" s="30">
        <f t="shared" si="37"/>
        <v>111.17000000000007</v>
      </c>
      <c r="BI110" s="31">
        <f t="shared" si="38"/>
        <v>-50.074781974998871</v>
      </c>
      <c r="BJ110" s="32">
        <f t="shared" si="39"/>
        <v>61.095218025001202</v>
      </c>
      <c r="BK110" s="33">
        <f t="shared" si="40"/>
        <v>61.095218025001202</v>
      </c>
      <c r="BL110" s="33">
        <f t="shared" si="41"/>
        <v>0</v>
      </c>
      <c r="BM110" s="33">
        <f t="shared" si="42"/>
        <v>107.52758372400211</v>
      </c>
      <c r="BN110" s="33">
        <f t="shared" si="43"/>
        <v>0</v>
      </c>
      <c r="BO110" s="56">
        <f t="shared" si="44"/>
        <v>107.52758372400211</v>
      </c>
      <c r="BP110" s="122">
        <f t="shared" si="45"/>
        <v>186.18097468103534</v>
      </c>
      <c r="BQ110" s="34">
        <v>1</v>
      </c>
      <c r="BR110" s="29" t="s">
        <v>52</v>
      </c>
      <c r="BS110" s="1">
        <v>63</v>
      </c>
      <c r="BT110" s="1" t="s">
        <v>120</v>
      </c>
      <c r="BU110" s="1" t="s">
        <v>121</v>
      </c>
      <c r="BV110" s="89">
        <v>43585</v>
      </c>
      <c r="BW110" s="90"/>
      <c r="BX110" s="104">
        <v>3272.64</v>
      </c>
      <c r="BY110" s="104"/>
      <c r="BZ110" s="104"/>
      <c r="CA110" s="104"/>
      <c r="CB110" s="104"/>
      <c r="CC110" s="137">
        <v>3272.64</v>
      </c>
      <c r="CD110" s="138">
        <f t="shared" si="46"/>
        <v>104.13999999999987</v>
      </c>
      <c r="CE110" s="141">
        <f t="shared" si="47"/>
        <v>12.496837256726124</v>
      </c>
      <c r="CF110" s="142">
        <f t="shared" si="48"/>
        <v>116.636837256726</v>
      </c>
      <c r="CG110" s="104">
        <f t="shared" si="49"/>
        <v>116.636837256726</v>
      </c>
      <c r="CH110" s="104">
        <v>0</v>
      </c>
      <c r="CI110" s="104">
        <f t="shared" si="50"/>
        <v>207.61357031697227</v>
      </c>
      <c r="CJ110" s="104">
        <v>0</v>
      </c>
      <c r="CK110" s="143">
        <f t="shared" si="51"/>
        <v>207.61357031697227</v>
      </c>
      <c r="CL110" s="144">
        <f t="shared" si="52"/>
        <v>393.79454499800761</v>
      </c>
      <c r="CM110" s="139">
        <v>1</v>
      </c>
      <c r="CN110" s="1" t="s">
        <v>52</v>
      </c>
      <c r="CO110" s="1">
        <v>63</v>
      </c>
      <c r="CP110" s="1" t="s">
        <v>120</v>
      </c>
      <c r="CQ110" s="1" t="s">
        <v>121</v>
      </c>
      <c r="CR110" s="89">
        <v>43616</v>
      </c>
      <c r="CS110" s="153"/>
      <c r="CT110" s="104">
        <v>3296.42</v>
      </c>
      <c r="CU110" s="104"/>
      <c r="CV110" s="104"/>
      <c r="CW110" s="104"/>
      <c r="CX110" s="104"/>
      <c r="CY110" s="137">
        <v>3296.42</v>
      </c>
      <c r="CZ110" s="104"/>
      <c r="DA110" s="138">
        <f t="shared" si="53"/>
        <v>23.7800000000002</v>
      </c>
      <c r="DB110" s="141">
        <f t="shared" si="54"/>
        <v>2.8536065853725745</v>
      </c>
      <c r="DC110" s="142">
        <f t="shared" si="55"/>
        <v>26.633606585372775</v>
      </c>
      <c r="DD110" s="104">
        <f t="shared" si="56"/>
        <v>26.633606585372775</v>
      </c>
      <c r="DE110" s="104">
        <v>0</v>
      </c>
      <c r="DF110" s="104">
        <f t="shared" si="57"/>
        <v>46.875147590256084</v>
      </c>
      <c r="DG110" s="104">
        <v>0</v>
      </c>
      <c r="DH110" s="104">
        <f t="shared" si="58"/>
        <v>-2.3327367451345222</v>
      </c>
      <c r="DI110" s="143">
        <f t="shared" si="59"/>
        <v>44.542410845121559</v>
      </c>
      <c r="DJ110" s="144">
        <f t="shared" si="60"/>
        <v>438.33695584312915</v>
      </c>
      <c r="DK110" s="139">
        <v>1</v>
      </c>
      <c r="DL110" s="1" t="s">
        <v>52</v>
      </c>
      <c r="DM110" s="157">
        <v>63</v>
      </c>
      <c r="DN110" s="158" t="s">
        <v>120</v>
      </c>
      <c r="DO110" s="158" t="s">
        <v>121</v>
      </c>
      <c r="DP110" s="171">
        <v>500</v>
      </c>
      <c r="DQ110" s="159">
        <v>43646</v>
      </c>
      <c r="DR110" s="160">
        <v>3404.04</v>
      </c>
      <c r="DS110" s="161"/>
      <c r="DT110" s="161"/>
      <c r="DU110" s="161"/>
      <c r="DV110" s="162"/>
      <c r="DW110" s="163">
        <f t="shared" si="10"/>
        <v>3404.04</v>
      </c>
      <c r="DX110" s="138">
        <f t="shared" si="61"/>
        <v>107.61999999999989</v>
      </c>
      <c r="DY110" s="141">
        <f t="shared" si="62"/>
        <v>12.914428155945275</v>
      </c>
      <c r="DZ110" s="142">
        <f t="shared" si="63"/>
        <v>120.53442815594516</v>
      </c>
      <c r="EA110" s="104">
        <f t="shared" si="64"/>
        <v>120.53442815594516</v>
      </c>
      <c r="EB110" s="104">
        <v>0</v>
      </c>
      <c r="EC110" s="104">
        <f t="shared" si="65"/>
        <v>212.14059355446349</v>
      </c>
      <c r="ED110" s="104">
        <v>0</v>
      </c>
      <c r="EE110" s="143">
        <f t="shared" si="66"/>
        <v>212.14059355446349</v>
      </c>
      <c r="EF110" s="144">
        <f t="shared" si="67"/>
        <v>150.47754939759264</v>
      </c>
      <c r="EG110" s="139">
        <v>1</v>
      </c>
      <c r="EH110" s="1" t="s">
        <v>52</v>
      </c>
      <c r="EI110" s="1">
        <v>63</v>
      </c>
      <c r="EJ110" s="1" t="s">
        <v>120</v>
      </c>
      <c r="EK110" s="1" t="s">
        <v>121</v>
      </c>
      <c r="EL110" s="89">
        <v>43677</v>
      </c>
      <c r="EM110" s="90"/>
      <c r="EN110" s="104">
        <v>3558.16</v>
      </c>
      <c r="EO110" s="104"/>
      <c r="EP110" s="104"/>
      <c r="EQ110" s="104"/>
      <c r="ER110" s="104"/>
      <c r="ES110" s="137">
        <v>3558.16</v>
      </c>
      <c r="ET110" s="138">
        <f t="shared" si="68"/>
        <v>154.11999999999989</v>
      </c>
      <c r="EU110" s="141">
        <f t="shared" si="69"/>
        <v>18.494428005682817</v>
      </c>
      <c r="EV110" s="96">
        <f t="shared" si="70"/>
        <v>172.6144280056827</v>
      </c>
      <c r="EW110" s="104">
        <f t="shared" si="71"/>
        <v>172.6144280056827</v>
      </c>
      <c r="EX110" s="104">
        <v>0</v>
      </c>
      <c r="EY110" s="104">
        <f t="shared" si="72"/>
        <v>312.43211469028569</v>
      </c>
      <c r="EZ110" s="104">
        <v>0</v>
      </c>
      <c r="FA110" s="143">
        <f t="shared" si="73"/>
        <v>312.43211469028569</v>
      </c>
      <c r="FB110" s="144">
        <f t="shared" si="74"/>
        <v>462.90966408787835</v>
      </c>
      <c r="FC110" s="139">
        <v>1</v>
      </c>
      <c r="FD110" s="1" t="s">
        <v>52</v>
      </c>
      <c r="FE110" s="157">
        <v>63</v>
      </c>
      <c r="FF110" s="158" t="s">
        <v>120</v>
      </c>
      <c r="FG110" s="158" t="s">
        <v>350</v>
      </c>
      <c r="FH110" s="159">
        <v>43708</v>
      </c>
      <c r="FI110" s="188"/>
      <c r="FJ110" s="160">
        <v>17.37</v>
      </c>
      <c r="FK110" s="187">
        <v>63.7</v>
      </c>
      <c r="FL110" s="187">
        <f>3561.24-5.46</f>
        <v>3555.7799999999997</v>
      </c>
      <c r="FM110" s="186"/>
      <c r="FN110" s="186"/>
      <c r="FO110" s="187">
        <f t="shared" si="11"/>
        <v>3636.85</v>
      </c>
      <c r="FP110" s="138">
        <f t="shared" si="75"/>
        <v>78.690000000000055</v>
      </c>
      <c r="FQ110" s="141">
        <f t="shared" si="76"/>
        <v>9.4428160860214057</v>
      </c>
      <c r="FR110" s="96">
        <f t="shared" si="77"/>
        <v>88.132816086021464</v>
      </c>
      <c r="FS110" s="104">
        <f t="shared" si="78"/>
        <v>88.132816086021464</v>
      </c>
      <c r="FT110" s="104">
        <v>0</v>
      </c>
      <c r="FU110" s="104">
        <f t="shared" si="79"/>
        <v>159.52039711569884</v>
      </c>
      <c r="FV110" s="104">
        <v>0</v>
      </c>
      <c r="FW110" s="143">
        <f t="shared" si="80"/>
        <v>159.52039711569884</v>
      </c>
      <c r="FX110" s="144">
        <f t="shared" si="81"/>
        <v>622.43006120357722</v>
      </c>
      <c r="FY110" s="184" t="s">
        <v>294</v>
      </c>
      <c r="FZ110" s="98" t="s">
        <v>354</v>
      </c>
      <c r="GA110" s="1">
        <v>63</v>
      </c>
      <c r="GB110" s="1" t="s">
        <v>120</v>
      </c>
      <c r="GC110" s="1" t="s">
        <v>350</v>
      </c>
      <c r="GD110" s="89">
        <v>43735</v>
      </c>
      <c r="GE110" s="90">
        <v>1000</v>
      </c>
      <c r="GF110" s="104">
        <v>78.239999999999995</v>
      </c>
      <c r="GG110" s="104">
        <v>63.7</v>
      </c>
      <c r="GH110" s="104">
        <v>3555.7799999999997</v>
      </c>
      <c r="GI110" s="104"/>
      <c r="GJ110" s="104"/>
      <c r="GK110" s="137">
        <v>3697.72</v>
      </c>
      <c r="GL110" s="138">
        <f t="shared" si="82"/>
        <v>60.869999999999891</v>
      </c>
      <c r="GM110" s="141">
        <f t="shared" si="83"/>
        <v>7.3043911808809705</v>
      </c>
      <c r="GN110" s="142">
        <f t="shared" si="84"/>
        <v>68.17439118088086</v>
      </c>
      <c r="GO110" s="104">
        <f t="shared" si="85"/>
        <v>68.17439118088086</v>
      </c>
      <c r="GP110" s="104">
        <f t="shared" si="86"/>
        <v>0</v>
      </c>
      <c r="GQ110" s="218">
        <f t="shared" si="87"/>
        <v>123.39564803739437</v>
      </c>
      <c r="GR110" s="218">
        <f t="shared" si="88"/>
        <v>0</v>
      </c>
      <c r="GS110" s="143">
        <f t="shared" si="89"/>
        <v>123.39564803739437</v>
      </c>
      <c r="GT110" s="103">
        <f t="shared" si="90"/>
        <v>5.0495766110793046</v>
      </c>
      <c r="GU110" s="203">
        <f t="shared" si="91"/>
        <v>128.44522464847367</v>
      </c>
      <c r="GV110" s="144">
        <f t="shared" si="92"/>
        <v>-249.12471414794911</v>
      </c>
      <c r="GW110" s="140">
        <v>2</v>
      </c>
      <c r="GX110" s="1" t="s">
        <v>52</v>
      </c>
      <c r="GY110" s="157">
        <v>63</v>
      </c>
      <c r="GZ110" s="158" t="s">
        <v>120</v>
      </c>
      <c r="HA110" s="158" t="s">
        <v>350</v>
      </c>
      <c r="HB110" s="159">
        <v>43771</v>
      </c>
      <c r="HC110" s="188"/>
      <c r="HD110" s="160">
        <v>131.93</v>
      </c>
      <c r="HE110" s="186">
        <v>63.7</v>
      </c>
      <c r="HF110" s="186">
        <f>3561.24-5.46</f>
        <v>3555.7799999999997</v>
      </c>
      <c r="HG110" s="186"/>
      <c r="HH110" s="227"/>
      <c r="HI110" s="229">
        <f t="shared" si="12"/>
        <v>3751.41</v>
      </c>
      <c r="HJ110" s="138">
        <f t="shared" si="93"/>
        <v>53.690000000000055</v>
      </c>
      <c r="HK110" s="141">
        <f t="shared" si="94"/>
        <v>6.4427958918601291</v>
      </c>
      <c r="HL110" s="96">
        <f t="shared" si="95"/>
        <v>60.132795891860184</v>
      </c>
      <c r="HM110" s="104">
        <f t="shared" si="96"/>
        <v>60.132795891860184</v>
      </c>
      <c r="HN110" s="104">
        <f t="shared" si="97"/>
        <v>0</v>
      </c>
      <c r="HO110" s="218">
        <f t="shared" si="98"/>
        <v>108.84036056426693</v>
      </c>
      <c r="HP110" s="218">
        <f t="shared" si="99"/>
        <v>0</v>
      </c>
      <c r="HQ110" s="143">
        <f t="shared" si="100"/>
        <v>108.84036056426693</v>
      </c>
      <c r="HR110" s="104">
        <f t="shared" si="101"/>
        <v>5.9685646525201044</v>
      </c>
      <c r="HS110" s="203">
        <f t="shared" si="102"/>
        <v>114.80892521678703</v>
      </c>
      <c r="HT110" s="234">
        <f t="shared" si="103"/>
        <v>-134.31578893116207</v>
      </c>
      <c r="HU110" s="139">
        <v>2</v>
      </c>
      <c r="HV110" s="1" t="s">
        <v>52</v>
      </c>
      <c r="HW110" s="1">
        <v>63</v>
      </c>
      <c r="HX110" s="1" t="s">
        <v>120</v>
      </c>
      <c r="HY110" s="1" t="s">
        <v>350</v>
      </c>
      <c r="HZ110" s="89">
        <v>43795</v>
      </c>
      <c r="IA110" s="90"/>
      <c r="IB110" s="104">
        <v>170.37</v>
      </c>
      <c r="IC110" s="186">
        <v>63.7</v>
      </c>
      <c r="ID110" s="186">
        <f>3561.24-5.46</f>
        <v>3555.7799999999997</v>
      </c>
      <c r="IE110" s="186"/>
      <c r="IF110" s="186"/>
      <c r="IG110" s="229">
        <f t="shared" si="13"/>
        <v>3789.85</v>
      </c>
      <c r="IH110" s="138">
        <f t="shared" si="104"/>
        <v>38.440000000000055</v>
      </c>
      <c r="II110" s="141">
        <f t="shared" si="105"/>
        <v>4.6128049309573953</v>
      </c>
      <c r="IJ110" s="142">
        <f t="shared" si="106"/>
        <v>43.05280493095745</v>
      </c>
      <c r="IK110" s="104">
        <f t="shared" si="107"/>
        <v>43.05280493095745</v>
      </c>
      <c r="IL110" s="104">
        <f t="shared" si="108"/>
        <v>0</v>
      </c>
      <c r="IM110" s="218">
        <f t="shared" si="109"/>
        <v>77.925576925032985</v>
      </c>
      <c r="IN110" s="218">
        <f t="shared" si="110"/>
        <v>0</v>
      </c>
      <c r="IO110" s="143">
        <f t="shared" si="111"/>
        <v>77.925576925032985</v>
      </c>
      <c r="IP110" s="104">
        <f t="shared" si="112"/>
        <v>5.4328919936139108</v>
      </c>
      <c r="IQ110" s="203">
        <f t="shared" si="113"/>
        <v>83.358468918646892</v>
      </c>
      <c r="IR110" s="144">
        <f t="shared" si="114"/>
        <v>-50.957320012515183</v>
      </c>
      <c r="IS110" s="139">
        <v>2</v>
      </c>
      <c r="IT110" s="1" t="s">
        <v>52</v>
      </c>
      <c r="IU110" s="1">
        <v>63</v>
      </c>
      <c r="IV110" s="1" t="s">
        <v>120</v>
      </c>
      <c r="IW110" s="1" t="s">
        <v>350</v>
      </c>
      <c r="IX110" s="89">
        <v>43830</v>
      </c>
      <c r="IY110" s="153"/>
      <c r="IZ110" s="104">
        <v>202.6</v>
      </c>
      <c r="JA110" s="104">
        <v>63.7</v>
      </c>
      <c r="JB110" s="104">
        <v>3555.7799999999997</v>
      </c>
      <c r="JC110" s="104"/>
      <c r="JD110" s="104"/>
      <c r="JE110" s="137">
        <v>3822.08</v>
      </c>
      <c r="JF110" s="138">
        <f t="shared" si="115"/>
        <v>32.230000000000018</v>
      </c>
      <c r="JG110" s="141">
        <f t="shared" si="116"/>
        <v>3.8675972356780237</v>
      </c>
      <c r="JH110" s="96">
        <f t="shared" si="117"/>
        <v>36.097597235678045</v>
      </c>
      <c r="JI110" s="104">
        <f t="shared" si="118"/>
        <v>36.097597235678045</v>
      </c>
      <c r="JJ110" s="104">
        <f t="shared" si="119"/>
        <v>0</v>
      </c>
      <c r="JK110" s="218">
        <f t="shared" si="120"/>
        <v>65.336650996577262</v>
      </c>
      <c r="JL110" s="251">
        <f t="shared" si="121"/>
        <v>0</v>
      </c>
      <c r="JM110" s="259">
        <f t="shared" si="122"/>
        <v>65.336650996577262</v>
      </c>
      <c r="JN110" s="218"/>
      <c r="JO110" s="260"/>
      <c r="JP110" s="255">
        <f t="shared" si="126"/>
        <v>3.2831476119973835</v>
      </c>
      <c r="JQ110" s="203">
        <f t="shared" si="127"/>
        <v>68.619798608574641</v>
      </c>
      <c r="JR110" s="144">
        <f t="shared" si="128"/>
        <v>17.662478596059458</v>
      </c>
      <c r="JS110" s="139">
        <v>2</v>
      </c>
      <c r="JT110" s="1" t="s">
        <v>52</v>
      </c>
    </row>
    <row r="111" spans="1:280" ht="20.100000000000001" customHeight="1" x14ac:dyDescent="0.25">
      <c r="A111" s="29">
        <v>64</v>
      </c>
      <c r="B111" s="29" t="s">
        <v>122</v>
      </c>
      <c r="C111" s="50">
        <v>186.89000000000001</v>
      </c>
      <c r="D111" s="43">
        <v>63.974470720967354</v>
      </c>
      <c r="E111" s="29" t="s">
        <v>123</v>
      </c>
      <c r="F111" s="51">
        <v>43496</v>
      </c>
      <c r="G111" s="49"/>
      <c r="H111" s="33"/>
      <c r="I111" s="33"/>
      <c r="J111" s="33"/>
      <c r="K111" s="33"/>
      <c r="L111" s="37">
        <v>187.74</v>
      </c>
      <c r="M111" s="30">
        <f t="shared" si="124"/>
        <v>0.84999999999999432</v>
      </c>
      <c r="N111" s="31">
        <f t="shared" si="16"/>
        <v>9.2098132658879769E-2</v>
      </c>
      <c r="O111" s="32">
        <f t="shared" si="17"/>
        <v>0.9420981326588741</v>
      </c>
      <c r="P111" s="33">
        <f t="shared" si="18"/>
        <v>0.9420981326588741</v>
      </c>
      <c r="Q111" s="33">
        <f t="shared" si="19"/>
        <v>0</v>
      </c>
      <c r="R111" s="33">
        <f t="shared" si="20"/>
        <v>1.6392507508264409</v>
      </c>
      <c r="S111" s="33">
        <f t="shared" si="21"/>
        <v>0</v>
      </c>
      <c r="T111" s="56">
        <f t="shared" si="22"/>
        <v>1.6392507508264409</v>
      </c>
      <c r="U111" s="59">
        <f t="shared" si="125"/>
        <v>65.613721471793795</v>
      </c>
      <c r="V111" s="34">
        <v>1</v>
      </c>
      <c r="W111" s="29" t="s">
        <v>52</v>
      </c>
      <c r="X111" s="1">
        <v>64</v>
      </c>
      <c r="Y111" s="1" t="s">
        <v>122</v>
      </c>
      <c r="Z111" s="1" t="s">
        <v>123</v>
      </c>
      <c r="AA111" s="89">
        <v>43521</v>
      </c>
      <c r="AB111" s="90"/>
      <c r="AC111" s="1">
        <v>188.03</v>
      </c>
      <c r="AD111" s="1"/>
      <c r="AE111" s="1"/>
      <c r="AF111" s="1"/>
      <c r="AG111" s="1"/>
      <c r="AH111" s="98">
        <f t="shared" si="23"/>
        <v>188.03</v>
      </c>
      <c r="AI111" s="30">
        <f t="shared" si="24"/>
        <v>0.28999999999999204</v>
      </c>
      <c r="AJ111" s="31">
        <f t="shared" si="25"/>
        <v>9.662937329621489E-2</v>
      </c>
      <c r="AK111" s="32">
        <f t="shared" si="26"/>
        <v>0.38662937329620695</v>
      </c>
      <c r="AL111" s="33">
        <f t="shared" si="27"/>
        <v>0.38662937329620695</v>
      </c>
      <c r="AM111" s="33">
        <f t="shared" si="28"/>
        <v>0</v>
      </c>
      <c r="AN111" s="33">
        <f t="shared" si="29"/>
        <v>0.68046769700132426</v>
      </c>
      <c r="AO111" s="33">
        <f t="shared" si="30"/>
        <v>0</v>
      </c>
      <c r="AP111" s="56">
        <f t="shared" si="31"/>
        <v>0.68046769700132426</v>
      </c>
      <c r="AQ111" s="118">
        <f t="shared" si="32"/>
        <v>1.8841962653177502E-2</v>
      </c>
      <c r="AR111" s="120">
        <f t="shared" si="33"/>
        <v>0</v>
      </c>
      <c r="AS111" s="125">
        <f t="shared" si="34"/>
        <v>0.69930965965450176</v>
      </c>
      <c r="AT111" s="122">
        <f t="shared" si="35"/>
        <v>66.313031131448298</v>
      </c>
      <c r="AU111" s="34">
        <v>1</v>
      </c>
      <c r="AV111" s="29" t="s">
        <v>52</v>
      </c>
      <c r="AW111" s="1">
        <v>64</v>
      </c>
      <c r="AX111" s="1" t="s">
        <v>122</v>
      </c>
      <c r="AY111" s="1" t="s">
        <v>123</v>
      </c>
      <c r="AZ111" s="89">
        <v>43555</v>
      </c>
      <c r="BA111" s="90"/>
      <c r="BB111" s="1">
        <v>188.29</v>
      </c>
      <c r="BC111" s="1"/>
      <c r="BD111" s="1"/>
      <c r="BE111" s="1"/>
      <c r="BF111" s="1"/>
      <c r="BG111" s="98">
        <f t="shared" si="36"/>
        <v>188.29</v>
      </c>
      <c r="BH111" s="30">
        <f t="shared" si="37"/>
        <v>0.25999999999999091</v>
      </c>
      <c r="BI111" s="31">
        <f t="shared" si="38"/>
        <v>-0.11711291997390701</v>
      </c>
      <c r="BJ111" s="32">
        <f t="shared" si="39"/>
        <v>0.14288708002608391</v>
      </c>
      <c r="BK111" s="33">
        <f t="shared" si="40"/>
        <v>0.14288708002608391</v>
      </c>
      <c r="BL111" s="33">
        <f t="shared" si="41"/>
        <v>0</v>
      </c>
      <c r="BM111" s="33">
        <f t="shared" si="42"/>
        <v>0.25148126084590766</v>
      </c>
      <c r="BN111" s="33">
        <f t="shared" si="43"/>
        <v>0</v>
      </c>
      <c r="BO111" s="56">
        <f t="shared" si="44"/>
        <v>0.25148126084590766</v>
      </c>
      <c r="BP111" s="122">
        <f t="shared" si="45"/>
        <v>66.564512392294205</v>
      </c>
      <c r="BQ111" s="34">
        <v>1</v>
      </c>
      <c r="BR111" s="29" t="s">
        <v>52</v>
      </c>
      <c r="BS111" s="1">
        <v>64</v>
      </c>
      <c r="BT111" s="1" t="s">
        <v>122</v>
      </c>
      <c r="BU111" s="1" t="s">
        <v>123</v>
      </c>
      <c r="BV111" s="89">
        <v>43585</v>
      </c>
      <c r="BW111" s="90"/>
      <c r="BX111" s="104">
        <v>188.91</v>
      </c>
      <c r="BY111" s="104"/>
      <c r="BZ111" s="104"/>
      <c r="CA111" s="104"/>
      <c r="CB111" s="104"/>
      <c r="CC111" s="137">
        <v>188.91</v>
      </c>
      <c r="CD111" s="138">
        <f t="shared" si="46"/>
        <v>0.62000000000000455</v>
      </c>
      <c r="CE111" s="141">
        <f t="shared" si="47"/>
        <v>7.4400221808817585E-2</v>
      </c>
      <c r="CF111" s="142">
        <f t="shared" si="48"/>
        <v>0.6944002218088221</v>
      </c>
      <c r="CG111" s="104">
        <f t="shared" si="49"/>
        <v>0.6944002218088221</v>
      </c>
      <c r="CH111" s="104">
        <v>0</v>
      </c>
      <c r="CI111" s="104">
        <f t="shared" si="50"/>
        <v>1.2360323948197034</v>
      </c>
      <c r="CJ111" s="104">
        <v>0</v>
      </c>
      <c r="CK111" s="143">
        <f t="shared" si="51"/>
        <v>1.2360323948197034</v>
      </c>
      <c r="CL111" s="144">
        <f t="shared" si="52"/>
        <v>67.800544787113907</v>
      </c>
      <c r="CM111" s="139">
        <v>1</v>
      </c>
      <c r="CN111" s="1" t="s">
        <v>52</v>
      </c>
      <c r="CO111" s="1">
        <v>64</v>
      </c>
      <c r="CP111" s="1" t="s">
        <v>122</v>
      </c>
      <c r="CQ111" s="1" t="s">
        <v>123</v>
      </c>
      <c r="CR111" s="89">
        <v>43616</v>
      </c>
      <c r="CS111" s="153"/>
      <c r="CT111" s="104">
        <v>193.68</v>
      </c>
      <c r="CU111" s="104"/>
      <c r="CV111" s="104"/>
      <c r="CW111" s="104"/>
      <c r="CX111" s="104"/>
      <c r="CY111" s="137">
        <v>193.68</v>
      </c>
      <c r="CZ111" s="104"/>
      <c r="DA111" s="138">
        <f t="shared" si="53"/>
        <v>4.7700000000000102</v>
      </c>
      <c r="DB111" s="141">
        <f t="shared" si="54"/>
        <v>0.57240132095151786</v>
      </c>
      <c r="DC111" s="142">
        <f t="shared" si="55"/>
        <v>5.3424013209515282</v>
      </c>
      <c r="DD111" s="104">
        <f t="shared" si="56"/>
        <v>5.3424013209515282</v>
      </c>
      <c r="DE111" s="104">
        <v>0</v>
      </c>
      <c r="DF111" s="104">
        <f t="shared" si="57"/>
        <v>9.4026263248746904</v>
      </c>
      <c r="DG111" s="104">
        <v>0</v>
      </c>
      <c r="DH111" s="104">
        <f t="shared" si="58"/>
        <v>-1.3888004436176455E-2</v>
      </c>
      <c r="DI111" s="143">
        <f t="shared" si="59"/>
        <v>9.3887383204385131</v>
      </c>
      <c r="DJ111" s="144">
        <f t="shared" si="60"/>
        <v>77.189283107552427</v>
      </c>
      <c r="DK111" s="139">
        <v>1</v>
      </c>
      <c r="DL111" s="1" t="s">
        <v>52</v>
      </c>
      <c r="DM111" s="157">
        <v>64</v>
      </c>
      <c r="DN111" s="158" t="s">
        <v>122</v>
      </c>
      <c r="DO111" s="158" t="s">
        <v>123</v>
      </c>
      <c r="DP111" s="171"/>
      <c r="DQ111" s="159">
        <v>43646</v>
      </c>
      <c r="DR111" s="160">
        <v>226.41</v>
      </c>
      <c r="DS111" s="161"/>
      <c r="DT111" s="161"/>
      <c r="DU111" s="161"/>
      <c r="DV111" s="162"/>
      <c r="DW111" s="163">
        <f t="shared" si="10"/>
        <v>226.41</v>
      </c>
      <c r="DX111" s="138">
        <f t="shared" si="61"/>
        <v>32.72999999999999</v>
      </c>
      <c r="DY111" s="141">
        <f t="shared" si="62"/>
        <v>3.9276085629445192</v>
      </c>
      <c r="DZ111" s="142">
        <f t="shared" si="63"/>
        <v>36.65760856294451</v>
      </c>
      <c r="EA111" s="104">
        <f t="shared" si="64"/>
        <v>36.65760856294451</v>
      </c>
      <c r="EB111" s="104">
        <v>0</v>
      </c>
      <c r="EC111" s="104">
        <f t="shared" si="65"/>
        <v>64.517391070782338</v>
      </c>
      <c r="ED111" s="104">
        <v>0</v>
      </c>
      <c r="EE111" s="143">
        <f t="shared" si="66"/>
        <v>64.517391070782338</v>
      </c>
      <c r="EF111" s="144">
        <f t="shared" si="67"/>
        <v>141.70667417833477</v>
      </c>
      <c r="EG111" s="139">
        <v>1</v>
      </c>
      <c r="EH111" s="1" t="s">
        <v>52</v>
      </c>
      <c r="EI111" s="1">
        <v>64</v>
      </c>
      <c r="EJ111" s="1" t="s">
        <v>122</v>
      </c>
      <c r="EK111" s="1" t="s">
        <v>123</v>
      </c>
      <c r="EL111" s="89">
        <v>43677</v>
      </c>
      <c r="EM111" s="90"/>
      <c r="EN111" s="104">
        <v>282.91000000000003</v>
      </c>
      <c r="EO111" s="104"/>
      <c r="EP111" s="104"/>
      <c r="EQ111" s="104"/>
      <c r="ER111" s="104"/>
      <c r="ES111" s="137">
        <v>282.91000000000003</v>
      </c>
      <c r="ET111" s="138">
        <f t="shared" si="68"/>
        <v>56.500000000000028</v>
      </c>
      <c r="EU111" s="141">
        <f t="shared" si="69"/>
        <v>6.7800102668120976</v>
      </c>
      <c r="EV111" s="96">
        <f t="shared" si="70"/>
        <v>63.280010266812127</v>
      </c>
      <c r="EW111" s="104">
        <f t="shared" si="71"/>
        <v>63.280010266812127</v>
      </c>
      <c r="EX111" s="104">
        <v>0</v>
      </c>
      <c r="EY111" s="104">
        <f t="shared" si="72"/>
        <v>114.53681858292995</v>
      </c>
      <c r="EZ111" s="104">
        <v>0</v>
      </c>
      <c r="FA111" s="143">
        <f t="shared" si="73"/>
        <v>114.53681858292995</v>
      </c>
      <c r="FB111" s="144">
        <f t="shared" si="74"/>
        <v>256.24349276126475</v>
      </c>
      <c r="FC111" s="139">
        <v>1</v>
      </c>
      <c r="FD111" s="1" t="s">
        <v>52</v>
      </c>
      <c r="FE111" s="157">
        <v>64</v>
      </c>
      <c r="FF111" s="158" t="s">
        <v>122</v>
      </c>
      <c r="FG111" s="158" t="s">
        <v>123</v>
      </c>
      <c r="FH111" s="159">
        <v>43708</v>
      </c>
      <c r="FI111" s="188"/>
      <c r="FJ111" s="160">
        <v>310.82</v>
      </c>
      <c r="FK111" s="186"/>
      <c r="FL111" s="186"/>
      <c r="FM111" s="186"/>
      <c r="FN111" s="186"/>
      <c r="FO111" s="187">
        <f t="shared" si="11"/>
        <v>310.82</v>
      </c>
      <c r="FP111" s="138">
        <f t="shared" si="75"/>
        <v>27.909999999999968</v>
      </c>
      <c r="FQ111" s="141">
        <f t="shared" si="76"/>
        <v>3.3492057054372468</v>
      </c>
      <c r="FR111" s="96">
        <f t="shared" si="77"/>
        <v>31.259205705437214</v>
      </c>
      <c r="FS111" s="104">
        <f t="shared" si="78"/>
        <v>31.259205705437214</v>
      </c>
      <c r="FT111" s="104">
        <v>0</v>
      </c>
      <c r="FU111" s="104">
        <f t="shared" si="79"/>
        <v>56.579162326841356</v>
      </c>
      <c r="FV111" s="104">
        <v>0</v>
      </c>
      <c r="FW111" s="143">
        <f t="shared" si="80"/>
        <v>56.579162326841356</v>
      </c>
      <c r="FX111" s="144">
        <f t="shared" si="81"/>
        <v>312.8226550881061</v>
      </c>
      <c r="FY111" s="139">
        <v>1</v>
      </c>
      <c r="FZ111" s="1" t="s">
        <v>52</v>
      </c>
      <c r="GA111" s="1">
        <v>64</v>
      </c>
      <c r="GB111" s="1" t="s">
        <v>122</v>
      </c>
      <c r="GC111" s="1" t="s">
        <v>123</v>
      </c>
      <c r="GD111" s="89">
        <v>43735</v>
      </c>
      <c r="GE111" s="90">
        <v>750</v>
      </c>
      <c r="GF111" s="104">
        <v>330.94</v>
      </c>
      <c r="GG111" s="104"/>
      <c r="GH111" s="104"/>
      <c r="GI111" s="104"/>
      <c r="GJ111" s="104"/>
      <c r="GK111" s="137">
        <v>330.94</v>
      </c>
      <c r="GL111" s="138">
        <f t="shared" si="82"/>
        <v>20.120000000000005</v>
      </c>
      <c r="GM111" s="141">
        <f t="shared" si="83"/>
        <v>2.4143970849240253</v>
      </c>
      <c r="GN111" s="142">
        <f t="shared" si="84"/>
        <v>22.534397084924031</v>
      </c>
      <c r="GO111" s="104">
        <f t="shared" si="85"/>
        <v>22.534397084924031</v>
      </c>
      <c r="GP111" s="104">
        <f t="shared" si="86"/>
        <v>0</v>
      </c>
      <c r="GQ111" s="218">
        <f t="shared" si="87"/>
        <v>40.787258723712497</v>
      </c>
      <c r="GR111" s="218">
        <f t="shared" si="88"/>
        <v>0</v>
      </c>
      <c r="GS111" s="143">
        <f t="shared" si="89"/>
        <v>40.787258723712497</v>
      </c>
      <c r="GT111" s="103">
        <f t="shared" si="90"/>
        <v>1.6690895583196288</v>
      </c>
      <c r="GU111" s="203">
        <f t="shared" si="91"/>
        <v>42.456348282032124</v>
      </c>
      <c r="GV111" s="144">
        <f t="shared" si="92"/>
        <v>-394.72099662986176</v>
      </c>
      <c r="GW111" s="140">
        <v>1</v>
      </c>
      <c r="GX111" s="1" t="s">
        <v>52</v>
      </c>
      <c r="GY111" s="157">
        <v>64</v>
      </c>
      <c r="GZ111" s="158" t="s">
        <v>122</v>
      </c>
      <c r="HA111" s="158" t="s">
        <v>123</v>
      </c>
      <c r="HB111" s="159">
        <v>43771</v>
      </c>
      <c r="HC111" s="188"/>
      <c r="HD111" s="160">
        <v>331.78000000000003</v>
      </c>
      <c r="HE111" s="186"/>
      <c r="HF111" s="186"/>
      <c r="HG111" s="186"/>
      <c r="HH111" s="227"/>
      <c r="HI111" s="229">
        <f t="shared" si="12"/>
        <v>331.78000000000003</v>
      </c>
      <c r="HJ111" s="138">
        <f t="shared" si="93"/>
        <v>0.84000000000003183</v>
      </c>
      <c r="HK111" s="141">
        <f t="shared" si="94"/>
        <v>0.10079993572662894</v>
      </c>
      <c r="HL111" s="96">
        <f t="shared" si="95"/>
        <v>0.94079993572666076</v>
      </c>
      <c r="HM111" s="104">
        <f t="shared" si="96"/>
        <v>0.94079993572666076</v>
      </c>
      <c r="HN111" s="104">
        <f t="shared" si="97"/>
        <v>0</v>
      </c>
      <c r="HO111" s="218">
        <f t="shared" si="98"/>
        <v>1.7028478836652561</v>
      </c>
      <c r="HP111" s="218">
        <f t="shared" si="99"/>
        <v>0</v>
      </c>
      <c r="HQ111" s="143">
        <f t="shared" si="100"/>
        <v>1.7028478836652561</v>
      </c>
      <c r="HR111" s="104">
        <f t="shared" si="101"/>
        <v>9.3380411773460098E-2</v>
      </c>
      <c r="HS111" s="203">
        <f t="shared" si="102"/>
        <v>1.7962282954387161</v>
      </c>
      <c r="HT111" s="234">
        <f t="shared" si="103"/>
        <v>-392.92476833442305</v>
      </c>
      <c r="HU111" s="139">
        <v>1</v>
      </c>
      <c r="HV111" s="1" t="s">
        <v>52</v>
      </c>
      <c r="HW111" s="1">
        <v>64</v>
      </c>
      <c r="HX111" s="1" t="s">
        <v>122</v>
      </c>
      <c r="HY111" s="1" t="s">
        <v>123</v>
      </c>
      <c r="HZ111" s="89">
        <v>43795</v>
      </c>
      <c r="IA111" s="90"/>
      <c r="IB111" s="104">
        <v>339.42</v>
      </c>
      <c r="IC111" s="186"/>
      <c r="ID111" s="186"/>
      <c r="IE111" s="186"/>
      <c r="IF111" s="186"/>
      <c r="IG111" s="229">
        <f t="shared" si="13"/>
        <v>339.42</v>
      </c>
      <c r="IH111" s="138">
        <f t="shared" si="104"/>
        <v>7.6399999999999864</v>
      </c>
      <c r="II111" s="141">
        <f t="shared" si="105"/>
        <v>0.91680098003419319</v>
      </c>
      <c r="IJ111" s="142">
        <f t="shared" si="106"/>
        <v>8.5568009800341791</v>
      </c>
      <c r="IK111" s="104">
        <f t="shared" si="107"/>
        <v>8.5568009800341791</v>
      </c>
      <c r="IL111" s="104">
        <f t="shared" si="108"/>
        <v>0</v>
      </c>
      <c r="IM111" s="218">
        <f t="shared" si="109"/>
        <v>15.487809773861864</v>
      </c>
      <c r="IN111" s="218">
        <f t="shared" si="110"/>
        <v>0</v>
      </c>
      <c r="IO111" s="143">
        <f t="shared" si="111"/>
        <v>15.487809773861864</v>
      </c>
      <c r="IP111" s="104">
        <f t="shared" si="112"/>
        <v>1.0797943504477145</v>
      </c>
      <c r="IQ111" s="203">
        <f t="shared" si="113"/>
        <v>16.567604124309579</v>
      </c>
      <c r="IR111" s="144">
        <f t="shared" si="114"/>
        <v>-376.35716421011347</v>
      </c>
      <c r="IS111" s="139">
        <v>1</v>
      </c>
      <c r="IT111" s="1" t="s">
        <v>52</v>
      </c>
      <c r="IU111" s="1">
        <v>64</v>
      </c>
      <c r="IV111" s="1" t="s">
        <v>122</v>
      </c>
      <c r="IW111" s="1" t="s">
        <v>123</v>
      </c>
      <c r="IX111" s="89">
        <v>43830</v>
      </c>
      <c r="IY111" s="153"/>
      <c r="IZ111" s="104">
        <v>339.72</v>
      </c>
      <c r="JA111" s="104"/>
      <c r="JB111" s="104"/>
      <c r="JC111" s="104"/>
      <c r="JD111" s="104"/>
      <c r="JE111" s="137">
        <v>339.72</v>
      </c>
      <c r="JF111" s="138">
        <f t="shared" si="115"/>
        <v>0.30000000000001137</v>
      </c>
      <c r="JG111" s="141">
        <f t="shared" si="116"/>
        <v>3.5999974269421357E-2</v>
      </c>
      <c r="JH111" s="96">
        <f t="shared" si="117"/>
        <v>0.33599997426943273</v>
      </c>
      <c r="JI111" s="104">
        <f t="shared" si="118"/>
        <v>0.33599997426943273</v>
      </c>
      <c r="JJ111" s="104">
        <f t="shared" si="119"/>
        <v>0</v>
      </c>
      <c r="JK111" s="218">
        <f t="shared" si="120"/>
        <v>0.60815995342767326</v>
      </c>
      <c r="JL111" s="251">
        <f t="shared" si="121"/>
        <v>0</v>
      </c>
      <c r="JM111" s="259">
        <f t="shared" si="122"/>
        <v>0.60815995342767326</v>
      </c>
      <c r="JN111" s="218"/>
      <c r="JO111" s="260"/>
      <c r="JP111" s="255">
        <f t="shared" si="126"/>
        <v>3.0559859869663412E-2</v>
      </c>
      <c r="JQ111" s="203">
        <f t="shared" si="127"/>
        <v>0.63871981329733662</v>
      </c>
      <c r="JR111" s="144">
        <f t="shared" si="128"/>
        <v>-375.71844439681615</v>
      </c>
      <c r="JS111" s="139">
        <v>1</v>
      </c>
      <c r="JT111" s="1" t="s">
        <v>52</v>
      </c>
    </row>
    <row r="112" spans="1:280" ht="20.100000000000001" customHeight="1" x14ac:dyDescent="0.25">
      <c r="A112" s="29">
        <v>65</v>
      </c>
      <c r="B112" s="29" t="s">
        <v>124</v>
      </c>
      <c r="C112" s="50">
        <v>7.78</v>
      </c>
      <c r="D112" s="43">
        <v>-382.56998874317628</v>
      </c>
      <c r="E112" s="29" t="s">
        <v>125</v>
      </c>
      <c r="F112" s="51">
        <v>43496</v>
      </c>
      <c r="G112" s="49"/>
      <c r="H112" s="33"/>
      <c r="I112" s="33"/>
      <c r="J112" s="33"/>
      <c r="K112" s="33"/>
      <c r="L112" s="37">
        <v>7.78</v>
      </c>
      <c r="M112" s="30">
        <f t="shared" ref="M112:M143" si="129">L112-C112</f>
        <v>0</v>
      </c>
      <c r="N112" s="31">
        <f t="shared" si="16"/>
        <v>0</v>
      </c>
      <c r="O112" s="32">
        <f t="shared" si="17"/>
        <v>0</v>
      </c>
      <c r="P112" s="33">
        <f t="shared" si="18"/>
        <v>0</v>
      </c>
      <c r="Q112" s="33">
        <f t="shared" si="19"/>
        <v>0</v>
      </c>
      <c r="R112" s="33">
        <f t="shared" si="20"/>
        <v>0</v>
      </c>
      <c r="S112" s="33">
        <f t="shared" si="21"/>
        <v>0</v>
      </c>
      <c r="T112" s="56">
        <f t="shared" si="22"/>
        <v>0</v>
      </c>
      <c r="U112" s="59">
        <f t="shared" ref="U112:U143" si="130">D112-G112+T112</f>
        <v>-382.56998874317628</v>
      </c>
      <c r="V112" s="34">
        <v>1</v>
      </c>
      <c r="W112" s="29" t="s">
        <v>52</v>
      </c>
      <c r="X112" s="1">
        <v>65</v>
      </c>
      <c r="Y112" s="1" t="s">
        <v>124</v>
      </c>
      <c r="Z112" s="1" t="s">
        <v>125</v>
      </c>
      <c r="AA112" s="89">
        <v>43521</v>
      </c>
      <c r="AB112" s="90"/>
      <c r="AC112" s="1">
        <v>7.78</v>
      </c>
      <c r="AD112" s="1"/>
      <c r="AE112" s="1"/>
      <c r="AF112" s="1"/>
      <c r="AG112" s="1"/>
      <c r="AH112" s="98">
        <f t="shared" si="23"/>
        <v>7.78</v>
      </c>
      <c r="AI112" s="30">
        <f t="shared" si="24"/>
        <v>0</v>
      </c>
      <c r="AJ112" s="31">
        <f t="shared" si="25"/>
        <v>0</v>
      </c>
      <c r="AK112" s="32">
        <f t="shared" si="26"/>
        <v>0</v>
      </c>
      <c r="AL112" s="33">
        <f t="shared" si="27"/>
        <v>0</v>
      </c>
      <c r="AM112" s="33">
        <f t="shared" si="28"/>
        <v>0</v>
      </c>
      <c r="AN112" s="33">
        <f t="shared" si="29"/>
        <v>0</v>
      </c>
      <c r="AO112" s="33">
        <f t="shared" si="30"/>
        <v>0</v>
      </c>
      <c r="AP112" s="56">
        <f t="shared" si="31"/>
        <v>0</v>
      </c>
      <c r="AQ112" s="118">
        <f t="shared" si="32"/>
        <v>0</v>
      </c>
      <c r="AR112" s="120">
        <f t="shared" si="33"/>
        <v>0</v>
      </c>
      <c r="AS112" s="125">
        <f t="shared" si="34"/>
        <v>0</v>
      </c>
      <c r="AT112" s="122">
        <f t="shared" si="35"/>
        <v>-382.56998874317628</v>
      </c>
      <c r="AU112" s="34">
        <v>1</v>
      </c>
      <c r="AV112" s="29" t="s">
        <v>52</v>
      </c>
      <c r="AW112" s="1">
        <v>65</v>
      </c>
      <c r="AX112" s="1" t="s">
        <v>124</v>
      </c>
      <c r="AY112" s="1" t="s">
        <v>125</v>
      </c>
      <c r="AZ112" s="89">
        <v>43555</v>
      </c>
      <c r="BA112" s="90"/>
      <c r="BB112" s="1">
        <v>7.78</v>
      </c>
      <c r="BC112" s="1"/>
      <c r="BD112" s="1"/>
      <c r="BE112" s="1"/>
      <c r="BF112" s="1"/>
      <c r="BG112" s="98">
        <f t="shared" si="36"/>
        <v>7.78</v>
      </c>
      <c r="BH112" s="30">
        <f t="shared" si="37"/>
        <v>0</v>
      </c>
      <c r="BI112" s="31">
        <f t="shared" si="38"/>
        <v>0</v>
      </c>
      <c r="BJ112" s="32">
        <f t="shared" si="39"/>
        <v>0</v>
      </c>
      <c r="BK112" s="33">
        <f t="shared" si="40"/>
        <v>0</v>
      </c>
      <c r="BL112" s="33">
        <f t="shared" si="41"/>
        <v>0</v>
      </c>
      <c r="BM112" s="33">
        <f t="shared" si="42"/>
        <v>0</v>
      </c>
      <c r="BN112" s="33">
        <f t="shared" si="43"/>
        <v>0</v>
      </c>
      <c r="BO112" s="56">
        <f t="shared" si="44"/>
        <v>0</v>
      </c>
      <c r="BP112" s="122">
        <f t="shared" si="45"/>
        <v>-382.56998874317628</v>
      </c>
      <c r="BQ112" s="34">
        <v>1</v>
      </c>
      <c r="BR112" s="29" t="s">
        <v>52</v>
      </c>
      <c r="BS112" s="1">
        <v>65</v>
      </c>
      <c r="BT112" s="1" t="s">
        <v>124</v>
      </c>
      <c r="BU112" s="1" t="s">
        <v>125</v>
      </c>
      <c r="BV112" s="89">
        <v>43585</v>
      </c>
      <c r="BW112" s="90"/>
      <c r="BX112" s="104">
        <v>7.78</v>
      </c>
      <c r="BY112" s="104"/>
      <c r="BZ112" s="104"/>
      <c r="CA112" s="104"/>
      <c r="CB112" s="104"/>
      <c r="CC112" s="137">
        <v>7.78</v>
      </c>
      <c r="CD112" s="138">
        <f t="shared" si="46"/>
        <v>0</v>
      </c>
      <c r="CE112" s="141">
        <f t="shared" si="47"/>
        <v>0</v>
      </c>
      <c r="CF112" s="142">
        <f t="shared" si="48"/>
        <v>0</v>
      </c>
      <c r="CG112" s="104">
        <f t="shared" si="49"/>
        <v>0</v>
      </c>
      <c r="CH112" s="104">
        <v>0</v>
      </c>
      <c r="CI112" s="104">
        <f t="shared" si="50"/>
        <v>0</v>
      </c>
      <c r="CJ112" s="104">
        <v>0</v>
      </c>
      <c r="CK112" s="143">
        <f t="shared" si="51"/>
        <v>0</v>
      </c>
      <c r="CL112" s="144">
        <f t="shared" si="52"/>
        <v>-382.56998874317628</v>
      </c>
      <c r="CM112" s="139">
        <v>1</v>
      </c>
      <c r="CN112" s="1" t="s">
        <v>52</v>
      </c>
      <c r="CO112" s="1">
        <v>65</v>
      </c>
      <c r="CP112" s="1" t="s">
        <v>124</v>
      </c>
      <c r="CQ112" s="1" t="s">
        <v>125</v>
      </c>
      <c r="CR112" s="89">
        <v>43616</v>
      </c>
      <c r="CS112" s="153"/>
      <c r="CT112" s="104">
        <v>7.78</v>
      </c>
      <c r="CU112" s="104"/>
      <c r="CV112" s="104"/>
      <c r="CW112" s="104"/>
      <c r="CX112" s="104"/>
      <c r="CY112" s="137">
        <v>7.78</v>
      </c>
      <c r="CZ112" s="104"/>
      <c r="DA112" s="138">
        <f t="shared" si="53"/>
        <v>0</v>
      </c>
      <c r="DB112" s="141">
        <f t="shared" si="54"/>
        <v>0</v>
      </c>
      <c r="DC112" s="142">
        <f t="shared" si="55"/>
        <v>0</v>
      </c>
      <c r="DD112" s="104">
        <f t="shared" si="56"/>
        <v>0</v>
      </c>
      <c r="DE112" s="104">
        <v>0</v>
      </c>
      <c r="DF112" s="104">
        <f t="shared" si="57"/>
        <v>0</v>
      </c>
      <c r="DG112" s="104">
        <v>0</v>
      </c>
      <c r="DH112" s="104">
        <f t="shared" si="58"/>
        <v>0</v>
      </c>
      <c r="DI112" s="143">
        <f t="shared" si="59"/>
        <v>0</v>
      </c>
      <c r="DJ112" s="144">
        <f t="shared" si="60"/>
        <v>-382.56998874317628</v>
      </c>
      <c r="DK112" s="139">
        <v>1</v>
      </c>
      <c r="DL112" s="1" t="s">
        <v>52</v>
      </c>
      <c r="DM112" s="157">
        <v>65</v>
      </c>
      <c r="DN112" s="158" t="s">
        <v>124</v>
      </c>
      <c r="DO112" s="158" t="s">
        <v>125</v>
      </c>
      <c r="DP112" s="171"/>
      <c r="DQ112" s="159">
        <v>43646</v>
      </c>
      <c r="DR112" s="160">
        <v>37.410000000000004</v>
      </c>
      <c r="DS112" s="161"/>
      <c r="DT112" s="161"/>
      <c r="DU112" s="161"/>
      <c r="DV112" s="162"/>
      <c r="DW112" s="163">
        <f t="shared" ref="DW112:DW153" si="131">DR112+DS112+DT112+DU112</f>
        <v>37.410000000000004</v>
      </c>
      <c r="DX112" s="138">
        <f t="shared" si="61"/>
        <v>29.630000000000003</v>
      </c>
      <c r="DY112" s="141">
        <f t="shared" si="62"/>
        <v>3.5556077519109732</v>
      </c>
      <c r="DZ112" s="142">
        <f t="shared" si="63"/>
        <v>33.185607751910979</v>
      </c>
      <c r="EA112" s="104">
        <f t="shared" si="64"/>
        <v>33.185607751910979</v>
      </c>
      <c r="EB112" s="104">
        <v>0</v>
      </c>
      <c r="EC112" s="104">
        <f t="shared" si="65"/>
        <v>58.406669643363323</v>
      </c>
      <c r="ED112" s="104">
        <v>0</v>
      </c>
      <c r="EE112" s="143">
        <f t="shared" si="66"/>
        <v>58.406669643363323</v>
      </c>
      <c r="EF112" s="144">
        <f t="shared" si="67"/>
        <v>-324.16331909981295</v>
      </c>
      <c r="EG112" s="139">
        <v>1</v>
      </c>
      <c r="EH112" s="1" t="s">
        <v>52</v>
      </c>
      <c r="EI112" s="1">
        <v>65</v>
      </c>
      <c r="EJ112" s="1" t="s">
        <v>124</v>
      </c>
      <c r="EK112" s="1" t="s">
        <v>125</v>
      </c>
      <c r="EL112" s="89">
        <v>43677</v>
      </c>
      <c r="EM112" s="90"/>
      <c r="EN112" s="104">
        <v>45.13</v>
      </c>
      <c r="EO112" s="104"/>
      <c r="EP112" s="104"/>
      <c r="EQ112" s="104"/>
      <c r="ER112" s="104"/>
      <c r="ES112" s="137">
        <v>45.13</v>
      </c>
      <c r="ET112" s="138">
        <f t="shared" si="68"/>
        <v>7.7199999999999989</v>
      </c>
      <c r="EU112" s="141">
        <f t="shared" si="69"/>
        <v>0.92640140282813022</v>
      </c>
      <c r="EV112" s="96">
        <f t="shared" si="70"/>
        <v>8.6464014028281291</v>
      </c>
      <c r="EW112" s="104">
        <f t="shared" si="71"/>
        <v>8.6464014028281291</v>
      </c>
      <c r="EX112" s="104">
        <v>0</v>
      </c>
      <c r="EY112" s="104">
        <f t="shared" si="72"/>
        <v>15.649986539118913</v>
      </c>
      <c r="EZ112" s="104">
        <v>0</v>
      </c>
      <c r="FA112" s="143">
        <f t="shared" si="73"/>
        <v>15.649986539118913</v>
      </c>
      <c r="FB112" s="144">
        <f t="shared" si="74"/>
        <v>-308.51333256069404</v>
      </c>
      <c r="FC112" s="139">
        <v>1</v>
      </c>
      <c r="FD112" s="1" t="s">
        <v>52</v>
      </c>
      <c r="FE112" s="157">
        <v>65</v>
      </c>
      <c r="FF112" s="158" t="s">
        <v>124</v>
      </c>
      <c r="FG112" s="158" t="s">
        <v>125</v>
      </c>
      <c r="FH112" s="159">
        <v>43708</v>
      </c>
      <c r="FI112" s="188"/>
      <c r="FJ112" s="160">
        <v>105.82000000000001</v>
      </c>
      <c r="FK112" s="186"/>
      <c r="FL112" s="186"/>
      <c r="FM112" s="186"/>
      <c r="FN112" s="186"/>
      <c r="FO112" s="187">
        <f t="shared" ref="FO112:FO153" si="132">FJ112+FK112+FL112+FM112</f>
        <v>105.82000000000001</v>
      </c>
      <c r="FP112" s="138">
        <f t="shared" si="75"/>
        <v>60.690000000000005</v>
      </c>
      <c r="FQ112" s="141">
        <f t="shared" si="76"/>
        <v>7.2828124064129973</v>
      </c>
      <c r="FR112" s="96">
        <f t="shared" si="77"/>
        <v>67.972812406412999</v>
      </c>
      <c r="FS112" s="104">
        <f t="shared" si="78"/>
        <v>67.972812406412999</v>
      </c>
      <c r="FT112" s="104">
        <v>0</v>
      </c>
      <c r="FU112" s="104">
        <f t="shared" si="79"/>
        <v>123.03079045560753</v>
      </c>
      <c r="FV112" s="104">
        <v>0</v>
      </c>
      <c r="FW112" s="143">
        <f t="shared" si="80"/>
        <v>123.03079045560753</v>
      </c>
      <c r="FX112" s="144">
        <f t="shared" si="81"/>
        <v>-185.48254210508651</v>
      </c>
      <c r="FY112" s="139">
        <v>1</v>
      </c>
      <c r="FZ112" s="1" t="s">
        <v>52</v>
      </c>
      <c r="GA112" s="1">
        <v>65</v>
      </c>
      <c r="GB112" s="1" t="s">
        <v>124</v>
      </c>
      <c r="GC112" s="1" t="s">
        <v>125</v>
      </c>
      <c r="GD112" s="89">
        <v>43735</v>
      </c>
      <c r="GE112" s="90"/>
      <c r="GF112" s="104">
        <v>105.82000000000001</v>
      </c>
      <c r="GG112" s="104"/>
      <c r="GH112" s="104"/>
      <c r="GI112" s="104"/>
      <c r="GJ112" s="104"/>
      <c r="GK112" s="137">
        <v>105.82000000000001</v>
      </c>
      <c r="GL112" s="138">
        <f t="shared" si="82"/>
        <v>0</v>
      </c>
      <c r="GM112" s="141">
        <f t="shared" si="83"/>
        <v>0</v>
      </c>
      <c r="GN112" s="142">
        <f t="shared" si="84"/>
        <v>0</v>
      </c>
      <c r="GO112" s="104">
        <f t="shared" si="85"/>
        <v>0</v>
      </c>
      <c r="GP112" s="104">
        <f t="shared" si="86"/>
        <v>0</v>
      </c>
      <c r="GQ112" s="218">
        <f t="shared" si="87"/>
        <v>0</v>
      </c>
      <c r="GR112" s="218">
        <f t="shared" si="88"/>
        <v>0</v>
      </c>
      <c r="GS112" s="143">
        <f t="shared" si="89"/>
        <v>0</v>
      </c>
      <c r="GT112" s="103">
        <f t="shared" si="90"/>
        <v>0</v>
      </c>
      <c r="GU112" s="203">
        <f t="shared" si="91"/>
        <v>0</v>
      </c>
      <c r="GV112" s="144">
        <f t="shared" si="92"/>
        <v>-185.48254210508651</v>
      </c>
      <c r="GW112" s="140">
        <v>1</v>
      </c>
      <c r="GX112" s="1" t="s">
        <v>52</v>
      </c>
      <c r="GY112" s="157">
        <v>65</v>
      </c>
      <c r="GZ112" s="158" t="s">
        <v>124</v>
      </c>
      <c r="HA112" s="158" t="s">
        <v>125</v>
      </c>
      <c r="HB112" s="159">
        <v>43771</v>
      </c>
      <c r="HC112" s="188"/>
      <c r="HD112" s="160">
        <v>105.82000000000001</v>
      </c>
      <c r="HE112" s="186"/>
      <c r="HF112" s="186"/>
      <c r="HG112" s="186"/>
      <c r="HH112" s="227"/>
      <c r="HI112" s="229">
        <f t="shared" ref="HI112:HI164" si="133">HD112+HE112+HF112+HG112</f>
        <v>105.82000000000001</v>
      </c>
      <c r="HJ112" s="138">
        <f t="shared" si="93"/>
        <v>0</v>
      </c>
      <c r="HK112" s="141">
        <f t="shared" si="94"/>
        <v>0</v>
      </c>
      <c r="HL112" s="96">
        <f t="shared" si="95"/>
        <v>0</v>
      </c>
      <c r="HM112" s="104">
        <f t="shared" si="96"/>
        <v>0</v>
      </c>
      <c r="HN112" s="104">
        <f t="shared" si="97"/>
        <v>0</v>
      </c>
      <c r="HO112" s="218">
        <f t="shared" si="98"/>
        <v>0</v>
      </c>
      <c r="HP112" s="218">
        <f t="shared" si="99"/>
        <v>0</v>
      </c>
      <c r="HQ112" s="143">
        <f t="shared" si="100"/>
        <v>0</v>
      </c>
      <c r="HR112" s="104">
        <f t="shared" si="101"/>
        <v>0</v>
      </c>
      <c r="HS112" s="203">
        <f t="shared" si="102"/>
        <v>0</v>
      </c>
      <c r="HT112" s="234">
        <f t="shared" si="103"/>
        <v>-185.48254210508651</v>
      </c>
      <c r="HU112" s="139">
        <v>1</v>
      </c>
      <c r="HV112" s="1" t="s">
        <v>52</v>
      </c>
      <c r="HW112" s="1">
        <v>65</v>
      </c>
      <c r="HX112" s="1" t="s">
        <v>124</v>
      </c>
      <c r="HY112" s="1" t="s">
        <v>125</v>
      </c>
      <c r="HZ112" s="89">
        <v>43795</v>
      </c>
      <c r="IA112" s="90"/>
      <c r="IB112" s="104">
        <v>105.82000000000001</v>
      </c>
      <c r="IC112" s="186"/>
      <c r="ID112" s="186"/>
      <c r="IE112" s="186"/>
      <c r="IF112" s="186"/>
      <c r="IG112" s="229">
        <f t="shared" ref="IG112:IG164" si="134">IB112+IC112+ID112+IE112</f>
        <v>105.82000000000001</v>
      </c>
      <c r="IH112" s="138">
        <f t="shared" si="104"/>
        <v>0</v>
      </c>
      <c r="II112" s="141">
        <f t="shared" si="105"/>
        <v>0</v>
      </c>
      <c r="IJ112" s="142">
        <f t="shared" si="106"/>
        <v>0</v>
      </c>
      <c r="IK112" s="104">
        <f t="shared" si="107"/>
        <v>0</v>
      </c>
      <c r="IL112" s="104">
        <f t="shared" si="108"/>
        <v>0</v>
      </c>
      <c r="IM112" s="218">
        <f t="shared" si="109"/>
        <v>0</v>
      </c>
      <c r="IN112" s="218">
        <f t="shared" si="110"/>
        <v>0</v>
      </c>
      <c r="IO112" s="143">
        <f t="shared" si="111"/>
        <v>0</v>
      </c>
      <c r="IP112" s="104">
        <f t="shared" si="112"/>
        <v>0</v>
      </c>
      <c r="IQ112" s="203">
        <f t="shared" si="113"/>
        <v>0</v>
      </c>
      <c r="IR112" s="144">
        <f t="shared" si="114"/>
        <v>-185.48254210508651</v>
      </c>
      <c r="IS112" s="139">
        <v>1</v>
      </c>
      <c r="IT112" s="1" t="s">
        <v>52</v>
      </c>
      <c r="IU112" s="1">
        <v>65</v>
      </c>
      <c r="IV112" s="1" t="s">
        <v>124</v>
      </c>
      <c r="IW112" s="1" t="s">
        <v>125</v>
      </c>
      <c r="IX112" s="89">
        <v>43830</v>
      </c>
      <c r="IY112" s="153"/>
      <c r="IZ112" s="104">
        <v>105.82000000000001</v>
      </c>
      <c r="JA112" s="104"/>
      <c r="JB112" s="104"/>
      <c r="JC112" s="104"/>
      <c r="JD112" s="104"/>
      <c r="JE112" s="137">
        <v>105.82000000000001</v>
      </c>
      <c r="JF112" s="138">
        <f t="shared" si="115"/>
        <v>0</v>
      </c>
      <c r="JG112" s="141">
        <f t="shared" si="116"/>
        <v>0</v>
      </c>
      <c r="JH112" s="96">
        <f t="shared" si="117"/>
        <v>0</v>
      </c>
      <c r="JI112" s="104">
        <f t="shared" si="118"/>
        <v>0</v>
      </c>
      <c r="JJ112" s="104">
        <f t="shared" si="119"/>
        <v>0</v>
      </c>
      <c r="JK112" s="218">
        <f t="shared" si="120"/>
        <v>0</v>
      </c>
      <c r="JL112" s="251">
        <f t="shared" si="121"/>
        <v>0</v>
      </c>
      <c r="JM112" s="259">
        <f t="shared" si="122"/>
        <v>0</v>
      </c>
      <c r="JN112" s="218"/>
      <c r="JO112" s="260"/>
      <c r="JP112" s="255">
        <f t="shared" ref="JP112:JP143" si="135">$IY$4/$IY$6*JM112</f>
        <v>0</v>
      </c>
      <c r="JQ112" s="203">
        <f t="shared" ref="JQ112:JQ143" si="136">JM112+JP112</f>
        <v>0</v>
      </c>
      <c r="JR112" s="144">
        <f t="shared" ref="JR112:JR143" si="137">IR112-IY112+JQ112</f>
        <v>-185.48254210508651</v>
      </c>
      <c r="JS112" s="139">
        <v>1</v>
      </c>
      <c r="JT112" s="1" t="s">
        <v>52</v>
      </c>
    </row>
    <row r="113" spans="1:280" ht="20.100000000000001" customHeight="1" x14ac:dyDescent="0.25">
      <c r="A113" s="29">
        <v>66</v>
      </c>
      <c r="B113" s="29" t="s">
        <v>126</v>
      </c>
      <c r="C113" s="50">
        <v>958.56000000000006</v>
      </c>
      <c r="D113" s="43">
        <v>-266.02035475969484</v>
      </c>
      <c r="E113" s="29" t="s">
        <v>127</v>
      </c>
      <c r="F113" s="51">
        <v>43496</v>
      </c>
      <c r="G113" s="49"/>
      <c r="H113" s="33"/>
      <c r="I113" s="33"/>
      <c r="J113" s="33"/>
      <c r="K113" s="33"/>
      <c r="L113" s="37">
        <v>958.57</v>
      </c>
      <c r="M113" s="30">
        <f t="shared" si="129"/>
        <v>9.9999999999909051E-3</v>
      </c>
      <c r="N113" s="31">
        <f t="shared" ref="N113:N153" si="138">$F$34/$E$34*M113</f>
        <v>1.0835074430446661E-3</v>
      </c>
      <c r="O113" s="32">
        <f t="shared" ref="O113:O153" si="139">M113+N113</f>
        <v>1.1083507443035571E-2</v>
      </c>
      <c r="P113" s="33">
        <f t="shared" ref="P113:P153" si="140">IF(O113&gt;=110,110,O113)</f>
        <v>1.1083507443035571E-2</v>
      </c>
      <c r="Q113" s="33">
        <f t="shared" ref="Q113:Q153" si="141">O113-P113</f>
        <v>0</v>
      </c>
      <c r="R113" s="33">
        <f t="shared" ref="R113:R153" si="142">P113*1.74</f>
        <v>1.9285302950881895E-2</v>
      </c>
      <c r="S113" s="33">
        <f t="shared" ref="S113:S153" si="143">Q113*$M$8</f>
        <v>0</v>
      </c>
      <c r="T113" s="56">
        <f t="shared" ref="T113:T153" si="144">R113+S113</f>
        <v>1.9285302950881895E-2</v>
      </c>
      <c r="U113" s="59">
        <f t="shared" si="130"/>
        <v>-266.00106945674395</v>
      </c>
      <c r="V113" s="34">
        <v>1</v>
      </c>
      <c r="W113" s="29" t="s">
        <v>52</v>
      </c>
      <c r="X113" s="1">
        <v>66</v>
      </c>
      <c r="Y113" s="1" t="s">
        <v>126</v>
      </c>
      <c r="Z113" s="1" t="s">
        <v>127</v>
      </c>
      <c r="AA113" s="89">
        <v>43521</v>
      </c>
      <c r="AB113" s="90"/>
      <c r="AC113" s="1">
        <v>958.86</v>
      </c>
      <c r="AD113" s="1"/>
      <c r="AE113" s="1"/>
      <c r="AF113" s="1"/>
      <c r="AG113" s="1"/>
      <c r="AH113" s="98">
        <f t="shared" ref="AH113:AH153" si="145">AC113+AD113+AE113+AF113</f>
        <v>958.86</v>
      </c>
      <c r="AI113" s="30">
        <f t="shared" ref="AI113:AI153" si="146">AH113-L113</f>
        <v>0.28999999999996362</v>
      </c>
      <c r="AJ113" s="31">
        <f t="shared" ref="AJ113:AJ153" si="147">$F$35/$E$35*AI113</f>
        <v>9.6629373296205426E-2</v>
      </c>
      <c r="AK113" s="32">
        <f t="shared" ref="AK113:AK153" si="148">AI113+AJ113</f>
        <v>0.38662937329616903</v>
      </c>
      <c r="AL113" s="33">
        <f t="shared" ref="AL113:AL153" si="149">IF(AK113&gt;=110,110,AK113)</f>
        <v>0.38662937329616903</v>
      </c>
      <c r="AM113" s="33">
        <f t="shared" ref="AM113:AM153" si="150">AK113-AL113</f>
        <v>0</v>
      </c>
      <c r="AN113" s="33">
        <f t="shared" ref="AN113:AN153" si="151">AL113*1.76</f>
        <v>0.68046769700125753</v>
      </c>
      <c r="AO113" s="33">
        <f t="shared" ref="AO113:AO153" si="152">AM113*$AB$8</f>
        <v>0</v>
      </c>
      <c r="AP113" s="56">
        <f t="shared" ref="AP113:AP153" si="153">AN113+AO113</f>
        <v>0.68046769700125753</v>
      </c>
      <c r="AQ113" s="118">
        <f t="shared" ref="AQ113:AQ153" si="154">P113*1.76-R113</f>
        <v>2.2167014886071215E-4</v>
      </c>
      <c r="AR113" s="120">
        <f t="shared" ref="AR113:AR153" si="155">Q113*$M$23-S113</f>
        <v>0</v>
      </c>
      <c r="AS113" s="125">
        <f t="shared" ref="AS113:AS153" si="156">AP113+AQ113+AR113</f>
        <v>0.6806893671501183</v>
      </c>
      <c r="AT113" s="122">
        <f t="shared" ref="AT113:AT153" si="157">U113-AB113+AS113</f>
        <v>-265.32038008959381</v>
      </c>
      <c r="AU113" s="34">
        <v>1</v>
      </c>
      <c r="AV113" s="29" t="s">
        <v>52</v>
      </c>
      <c r="AW113" s="1">
        <v>66</v>
      </c>
      <c r="AX113" s="1" t="s">
        <v>126</v>
      </c>
      <c r="AY113" s="1" t="s">
        <v>127</v>
      </c>
      <c r="AZ113" s="89">
        <v>43555</v>
      </c>
      <c r="BA113" s="90"/>
      <c r="BB113" s="1">
        <v>958.89</v>
      </c>
      <c r="BC113" s="1"/>
      <c r="BD113" s="1"/>
      <c r="BE113" s="1"/>
      <c r="BF113" s="1"/>
      <c r="BG113" s="98">
        <f t="shared" ref="BG113:BG153" si="158">BB113+BC113+BD113+BE113</f>
        <v>958.89</v>
      </c>
      <c r="BH113" s="30">
        <f t="shared" ref="BH113:BH153" si="159">BG113-AH113</f>
        <v>2.9999999999972715E-2</v>
      </c>
      <c r="BI113" s="31">
        <f t="shared" ref="BI113:BI153" si="160">$F$36/$E$36*BH113</f>
        <v>-1.3513029227746684E-2</v>
      </c>
      <c r="BJ113" s="32">
        <f t="shared" ref="BJ113:BJ153" si="161">BH113+BI113</f>
        <v>1.648697077222603E-2</v>
      </c>
      <c r="BK113" s="33">
        <f t="shared" ref="BK113:BK153" si="162">BJ113</f>
        <v>1.648697077222603E-2</v>
      </c>
      <c r="BL113" s="33">
        <f t="shared" ref="BL113:BL153" si="163">BJ113-BK113</f>
        <v>0</v>
      </c>
      <c r="BM113" s="33">
        <f t="shared" ref="BM113:BM153" si="164">BK113*1.76</f>
        <v>2.9017068559117811E-2</v>
      </c>
      <c r="BN113" s="33">
        <f t="shared" ref="BN113:BN153" si="165">BL113*$AB$8</f>
        <v>0</v>
      </c>
      <c r="BO113" s="56">
        <f t="shared" ref="BO113:BO153" si="166">BM113+BN113</f>
        <v>2.9017068559117811E-2</v>
      </c>
      <c r="BP113" s="122">
        <f t="shared" ref="BP113:BP153" si="167">AT113-BA113+BO113</f>
        <v>-265.29136302103467</v>
      </c>
      <c r="BQ113" s="34">
        <v>1</v>
      </c>
      <c r="BR113" s="29" t="s">
        <v>52</v>
      </c>
      <c r="BS113" s="1">
        <v>66</v>
      </c>
      <c r="BT113" s="1" t="s">
        <v>126</v>
      </c>
      <c r="BU113" s="1" t="s">
        <v>127</v>
      </c>
      <c r="BV113" s="89">
        <v>43585</v>
      </c>
      <c r="BW113" s="90"/>
      <c r="BX113" s="104">
        <v>959.28</v>
      </c>
      <c r="BY113" s="104"/>
      <c r="BZ113" s="104"/>
      <c r="CA113" s="104"/>
      <c r="CB113" s="104"/>
      <c r="CC113" s="137">
        <v>959.28</v>
      </c>
      <c r="CD113" s="138">
        <f t="shared" ref="CD113:CD153" si="168">CC113-BG113</f>
        <v>0.38999999999998636</v>
      </c>
      <c r="CE113" s="141">
        <f t="shared" ref="CE113:CE153" si="169">$F$37/$E$37*CD113</f>
        <v>4.6800139524899406E-2</v>
      </c>
      <c r="CF113" s="142">
        <f t="shared" ref="CF113:CF153" si="170">CD113+CE113</f>
        <v>0.43680013952488578</v>
      </c>
      <c r="CG113" s="104">
        <f t="shared" ref="CG113:CG153" si="171">CF113</f>
        <v>0.43680013952488578</v>
      </c>
      <c r="CH113" s="104">
        <v>0</v>
      </c>
      <c r="CI113" s="104">
        <f t="shared" ref="CI113:CI153" si="172">CG113*1.78</f>
        <v>0.77750424835429666</v>
      </c>
      <c r="CJ113" s="104">
        <v>0</v>
      </c>
      <c r="CK113" s="143">
        <f t="shared" ref="CK113:CK153" si="173">CI113+CJ113</f>
        <v>0.77750424835429666</v>
      </c>
      <c r="CL113" s="144">
        <f t="shared" ref="CL113:CL153" si="174">BP113-BW113+CK113</f>
        <v>-264.51385877268035</v>
      </c>
      <c r="CM113" s="139">
        <v>1</v>
      </c>
      <c r="CN113" s="1" t="s">
        <v>52</v>
      </c>
      <c r="CO113" s="1">
        <v>66</v>
      </c>
      <c r="CP113" s="1" t="s">
        <v>126</v>
      </c>
      <c r="CQ113" s="1" t="s">
        <v>127</v>
      </c>
      <c r="CR113" s="89">
        <v>43616</v>
      </c>
      <c r="CS113" s="153"/>
      <c r="CT113" s="104">
        <v>1029.1400000000001</v>
      </c>
      <c r="CU113" s="104"/>
      <c r="CV113" s="104"/>
      <c r="CW113" s="104"/>
      <c r="CX113" s="104"/>
      <c r="CY113" s="137">
        <v>1029.1400000000001</v>
      </c>
      <c r="CZ113" s="104"/>
      <c r="DA113" s="138">
        <f t="shared" ref="DA113:DA153" si="175">CY113-CC113</f>
        <v>69.860000000000127</v>
      </c>
      <c r="DB113" s="141">
        <f t="shared" ref="DB113:DB153" si="176">$F$38/$E$38*DA113</f>
        <v>8.3832193462626883</v>
      </c>
      <c r="DC113" s="142">
        <f t="shared" ref="DC113:DC153" si="177">DA113+DB113</f>
        <v>78.243219346262819</v>
      </c>
      <c r="DD113" s="104">
        <f t="shared" ref="DD113:DD153" si="178">DC113</f>
        <v>78.243219346262819</v>
      </c>
      <c r="DE113" s="104">
        <v>0</v>
      </c>
      <c r="DF113" s="104">
        <f t="shared" ref="DF113:DF153" si="179">DD113*1.76</f>
        <v>137.70806604942257</v>
      </c>
      <c r="DG113" s="104">
        <v>0</v>
      </c>
      <c r="DH113" s="104">
        <f t="shared" ref="DH113:DH153" si="180">CG113*(1.76-1.78)</f>
        <v>-8.7360027904977225E-3</v>
      </c>
      <c r="DI113" s="143">
        <f t="shared" ref="DI113:DI153" si="181">DF113+DG113+DH113</f>
        <v>137.69933004663207</v>
      </c>
      <c r="DJ113" s="144">
        <f t="shared" ref="DJ113:DJ153" si="182">CL113-CS113+DI113</f>
        <v>-126.81452872604828</v>
      </c>
      <c r="DK113" s="139">
        <v>1</v>
      </c>
      <c r="DL113" s="1" t="s">
        <v>52</v>
      </c>
      <c r="DM113" s="157">
        <v>66</v>
      </c>
      <c r="DN113" s="158" t="s">
        <v>126</v>
      </c>
      <c r="DO113" s="158" t="s">
        <v>127</v>
      </c>
      <c r="DP113" s="171"/>
      <c r="DQ113" s="159">
        <v>43646</v>
      </c>
      <c r="DR113" s="160">
        <v>1124.21</v>
      </c>
      <c r="DS113" s="161"/>
      <c r="DT113" s="161"/>
      <c r="DU113" s="161"/>
      <c r="DV113" s="162"/>
      <c r="DW113" s="163">
        <f t="shared" si="131"/>
        <v>1124.21</v>
      </c>
      <c r="DX113" s="138">
        <f t="shared" ref="DX113:DX164" si="183">DW113-CY113</f>
        <v>95.069999999999936</v>
      </c>
      <c r="DY113" s="141">
        <f t="shared" ref="DY113:DY164" si="184">$F$39/$E$39*DX113</f>
        <v>11.408424872567531</v>
      </c>
      <c r="DZ113" s="142">
        <f t="shared" ref="DZ113:DZ164" si="185">DX113+DY113</f>
        <v>106.47842487256747</v>
      </c>
      <c r="EA113" s="104">
        <f t="shared" ref="EA113:EA164" si="186">DZ113</f>
        <v>106.47842487256747</v>
      </c>
      <c r="EB113" s="104">
        <v>0</v>
      </c>
      <c r="EC113" s="104">
        <f t="shared" ref="EC113:EC164" si="187">EA113*1.76</f>
        <v>187.40202777571875</v>
      </c>
      <c r="ED113" s="104">
        <v>0</v>
      </c>
      <c r="EE113" s="143">
        <f t="shared" ref="EE113:EE164" si="188">EC113+ED113</f>
        <v>187.40202777571875</v>
      </c>
      <c r="EF113" s="144">
        <f t="shared" ref="EF113:EF164" si="189">DJ113-DP113+EE113</f>
        <v>60.58749904967047</v>
      </c>
      <c r="EG113" s="139">
        <v>1</v>
      </c>
      <c r="EH113" s="1" t="s">
        <v>52</v>
      </c>
      <c r="EI113" s="1">
        <v>66</v>
      </c>
      <c r="EJ113" s="1" t="s">
        <v>126</v>
      </c>
      <c r="EK113" s="1" t="s">
        <v>127</v>
      </c>
      <c r="EL113" s="89">
        <v>43677</v>
      </c>
      <c r="EM113" s="90"/>
      <c r="EN113" s="104">
        <v>1260.8399999999999</v>
      </c>
      <c r="EO113" s="104"/>
      <c r="EP113" s="104"/>
      <c r="EQ113" s="104"/>
      <c r="ER113" s="104"/>
      <c r="ES113" s="137">
        <v>1260.8399999999999</v>
      </c>
      <c r="ET113" s="138">
        <f t="shared" ref="ET113:ET164" si="190">ES113-DW113</f>
        <v>136.62999999999988</v>
      </c>
      <c r="EU113" s="141">
        <f t="shared" ref="EU113:EU164" si="191">$F$40/$E$40*ET113</f>
        <v>16.395624827513906</v>
      </c>
      <c r="EV113" s="96">
        <f t="shared" ref="EV113:EV164" si="192">ET113+EU113</f>
        <v>153.02562482751378</v>
      </c>
      <c r="EW113" s="104">
        <f t="shared" ref="EW113:EW164" si="193">EV113</f>
        <v>153.02562482751378</v>
      </c>
      <c r="EX113" s="104">
        <v>0</v>
      </c>
      <c r="EY113" s="104">
        <f t="shared" ref="EY113:EY164" si="194">EW113*1.81</f>
        <v>276.97638093779995</v>
      </c>
      <c r="EZ113" s="104">
        <v>0</v>
      </c>
      <c r="FA113" s="143">
        <f t="shared" ref="FA113:FA164" si="195">EY113+EZ113</f>
        <v>276.97638093779995</v>
      </c>
      <c r="FB113" s="144">
        <f t="shared" ref="FB113:FB164" si="196">EF113-EM113+FA113</f>
        <v>337.56387998747039</v>
      </c>
      <c r="FC113" s="139">
        <v>1</v>
      </c>
      <c r="FD113" s="1" t="s">
        <v>52</v>
      </c>
      <c r="FE113" s="157">
        <v>66</v>
      </c>
      <c r="FF113" s="158" t="s">
        <v>126</v>
      </c>
      <c r="FG113" s="158" t="s">
        <v>127</v>
      </c>
      <c r="FH113" s="159">
        <v>43708</v>
      </c>
      <c r="FI113" s="188"/>
      <c r="FJ113" s="160">
        <v>1360.22</v>
      </c>
      <c r="FK113" s="186"/>
      <c r="FL113" s="186"/>
      <c r="FM113" s="186"/>
      <c r="FN113" s="186"/>
      <c r="FO113" s="187">
        <f t="shared" si="132"/>
        <v>1360.22</v>
      </c>
      <c r="FP113" s="138">
        <f t="shared" ref="FP113:FP164" si="197">FO113-ES113</f>
        <v>99.380000000000109</v>
      </c>
      <c r="FQ113" s="141">
        <f t="shared" ref="FQ113:FQ164" si="198">$F$41/$E$41*FP113</f>
        <v>11.925620315526848</v>
      </c>
      <c r="FR113" s="96">
        <f t="shared" ref="FR113:FR164" si="199">FP113+FQ113</f>
        <v>111.30562031552695</v>
      </c>
      <c r="FS113" s="104">
        <f t="shared" ref="FS113:FS164" si="200">FR113</f>
        <v>111.30562031552695</v>
      </c>
      <c r="FT113" s="104">
        <v>0</v>
      </c>
      <c r="FU113" s="104">
        <f t="shared" ref="FU113:FU164" si="201">FS113*1.81</f>
        <v>201.46317277110379</v>
      </c>
      <c r="FV113" s="104">
        <v>0</v>
      </c>
      <c r="FW113" s="143">
        <f t="shared" ref="FW113:FW164" si="202">FU113+FV113</f>
        <v>201.46317277110379</v>
      </c>
      <c r="FX113" s="144">
        <f t="shared" ref="FX113:FX164" si="203">FB113-FI113+FW113</f>
        <v>539.0270527585742</v>
      </c>
      <c r="FY113" s="139">
        <v>1</v>
      </c>
      <c r="FZ113" s="1" t="s">
        <v>52</v>
      </c>
      <c r="GA113" s="1">
        <v>66</v>
      </c>
      <c r="GB113" s="1" t="s">
        <v>126</v>
      </c>
      <c r="GC113" s="1" t="s">
        <v>127</v>
      </c>
      <c r="GD113" s="89">
        <v>43735</v>
      </c>
      <c r="GE113" s="90">
        <v>2000</v>
      </c>
      <c r="GF113" s="104">
        <v>1431.01</v>
      </c>
      <c r="GG113" s="104"/>
      <c r="GH113" s="104"/>
      <c r="GI113" s="104"/>
      <c r="GJ113" s="104"/>
      <c r="GK113" s="137">
        <v>1431.01</v>
      </c>
      <c r="GL113" s="138">
        <f t="shared" ref="GL113:GL164" si="204">GK113-FO113</f>
        <v>70.789999999999964</v>
      </c>
      <c r="GM113" s="141">
        <f t="shared" ref="GM113:GM164" si="205">$F$42/$E$42*GL113</f>
        <v>8.4947897436268196</v>
      </c>
      <c r="GN113" s="142">
        <f t="shared" ref="GN113:GN164" si="206">GL113+GM113</f>
        <v>79.284789743626789</v>
      </c>
      <c r="GO113" s="104">
        <f t="shared" ref="GO113:GO164" si="207">IF(GN113&gt;=110,110,GN113)</f>
        <v>79.284789743626789</v>
      </c>
      <c r="GP113" s="104">
        <f t="shared" ref="GP113:GP164" si="208">GN113-GO113</f>
        <v>0</v>
      </c>
      <c r="GQ113" s="218">
        <f t="shared" ref="GQ113:GQ164" si="209">GO113*1.81</f>
        <v>143.5054694359645</v>
      </c>
      <c r="GR113" s="218">
        <f t="shared" ref="GR113:GR164" si="210">GP113*$GD$11</f>
        <v>0</v>
      </c>
      <c r="GS113" s="143">
        <f t="shared" ref="GS113:GS164" si="211">GQ113+GR113</f>
        <v>143.5054694359645</v>
      </c>
      <c r="GT113" s="103">
        <f t="shared" ref="GT113:GT164" si="212">-$GE$4/$GE$6*GS113</f>
        <v>5.8725074469903804</v>
      </c>
      <c r="GU113" s="203">
        <f t="shared" ref="GU113:GU164" si="213">GS113+GT113</f>
        <v>149.37797688295487</v>
      </c>
      <c r="GV113" s="144">
        <f t="shared" ref="GV113:GV164" si="214">FX113-GE113+GU113</f>
        <v>-1311.5949703584708</v>
      </c>
      <c r="GW113" s="140">
        <v>1</v>
      </c>
      <c r="GX113" s="1" t="s">
        <v>52</v>
      </c>
      <c r="GY113" s="157">
        <v>66</v>
      </c>
      <c r="GZ113" s="158" t="s">
        <v>126</v>
      </c>
      <c r="HA113" s="158" t="s">
        <v>127</v>
      </c>
      <c r="HB113" s="159">
        <v>43771</v>
      </c>
      <c r="HC113" s="188"/>
      <c r="HD113" s="160">
        <v>1484.19</v>
      </c>
      <c r="HE113" s="186"/>
      <c r="HF113" s="186"/>
      <c r="HG113" s="186"/>
      <c r="HH113" s="227"/>
      <c r="HI113" s="229">
        <f t="shared" si="133"/>
        <v>1484.19</v>
      </c>
      <c r="HJ113" s="138">
        <f t="shared" ref="HJ113:HJ164" si="215">HI113-GK113</f>
        <v>53.180000000000064</v>
      </c>
      <c r="HK113" s="141">
        <f t="shared" ref="HK113:HK164" si="216">$F$43/$E$43*HJ113</f>
        <v>6.3815959308832504</v>
      </c>
      <c r="HL113" s="96">
        <f t="shared" ref="HL113:HL164" si="217">HJ113+HK113</f>
        <v>59.561595930883314</v>
      </c>
      <c r="HM113" s="104">
        <f t="shared" ref="HM113:HM164" si="218">IF(HL113&gt;=110,110,HL113)</f>
        <v>59.561595930883314</v>
      </c>
      <c r="HN113" s="104">
        <f t="shared" ref="HN113:HN164" si="219">HL113-HM113</f>
        <v>0</v>
      </c>
      <c r="HO113" s="218">
        <f t="shared" ref="HO113:HO164" si="220">HM113*1.81</f>
        <v>107.8064886348988</v>
      </c>
      <c r="HP113" s="218">
        <f t="shared" ref="HP113:HP164" si="221">HN113*$HB$11</f>
        <v>0</v>
      </c>
      <c r="HQ113" s="143">
        <f t="shared" ref="HQ113:HQ164" si="222">HO113+HP113</f>
        <v>107.8064886348988</v>
      </c>
      <c r="HR113" s="104">
        <f t="shared" ref="HR113:HR164" si="223">-$HC$4/$HC$6*HQ113</f>
        <v>5.9118694025147924</v>
      </c>
      <c r="HS113" s="203">
        <f t="shared" ref="HS113:HS164" si="224">HQ113+HR113</f>
        <v>113.71835803741359</v>
      </c>
      <c r="HT113" s="234">
        <f t="shared" ref="HT113:HT164" si="225">GV113-HC113+HS113</f>
        <v>-1197.8766123210573</v>
      </c>
      <c r="HU113" s="139">
        <v>1</v>
      </c>
      <c r="HV113" s="1" t="s">
        <v>52</v>
      </c>
      <c r="HW113" s="1">
        <v>66</v>
      </c>
      <c r="HX113" s="1" t="s">
        <v>126</v>
      </c>
      <c r="HY113" s="1" t="s">
        <v>127</v>
      </c>
      <c r="HZ113" s="89">
        <v>43795</v>
      </c>
      <c r="IA113" s="90"/>
      <c r="IB113" s="104">
        <v>1484.21</v>
      </c>
      <c r="IC113" s="186"/>
      <c r="ID113" s="186"/>
      <c r="IE113" s="186"/>
      <c r="IF113" s="186"/>
      <c r="IG113" s="229">
        <f t="shared" si="134"/>
        <v>1484.21</v>
      </c>
      <c r="IH113" s="138">
        <f t="shared" ref="IH113:IH164" si="226">IG113-HI113</f>
        <v>1.999999999998181E-2</v>
      </c>
      <c r="II113" s="141">
        <f t="shared" ref="II113:II164" si="227">$F$44/$E$44*IH113</f>
        <v>2.4000025655323584E-3</v>
      </c>
      <c r="IJ113" s="142">
        <f t="shared" ref="IJ113:IJ164" si="228">IH113+II113</f>
        <v>2.2400002565514169E-2</v>
      </c>
      <c r="IK113" s="104">
        <f t="shared" ref="IK113:IK164" si="229">IF(IJ113&gt;=110,110,IJ113)</f>
        <v>2.2400002565514169E-2</v>
      </c>
      <c r="IL113" s="104">
        <f t="shared" ref="IL113:IL164" si="230">IJ113-IK113</f>
        <v>0</v>
      </c>
      <c r="IM113" s="218">
        <f t="shared" ref="IM113:IM164" si="231">IK113*1.81</f>
        <v>4.0544004643580649E-2</v>
      </c>
      <c r="IN113" s="218">
        <f t="shared" ref="IN113:IN164" si="232">IL113*$HZ$11</f>
        <v>0</v>
      </c>
      <c r="IO113" s="143">
        <f t="shared" ref="IO113:IO164" si="233">IM113+IN113</f>
        <v>4.0544004643580649E-2</v>
      </c>
      <c r="IP113" s="104">
        <f t="shared" ref="IP113:IP164" si="234">-$IA$4/$IA$6*IO113</f>
        <v>2.826686781274174E-3</v>
      </c>
      <c r="IQ113" s="203">
        <f t="shared" ref="IQ113:IQ164" si="235">IO113+IP113</f>
        <v>4.3370691424854821E-2</v>
      </c>
      <c r="IR113" s="144">
        <f t="shared" ref="IR113:IR164" si="236">HT113-IA113+IQ113</f>
        <v>-1197.8332416296325</v>
      </c>
      <c r="IS113" s="139">
        <v>1</v>
      </c>
      <c r="IT113" s="1" t="s">
        <v>52</v>
      </c>
      <c r="IU113" s="1">
        <v>66</v>
      </c>
      <c r="IV113" s="1" t="s">
        <v>126</v>
      </c>
      <c r="IW113" s="1" t="s">
        <v>127</v>
      </c>
      <c r="IX113" s="89">
        <v>43830</v>
      </c>
      <c r="IY113" s="153"/>
      <c r="IZ113" s="104">
        <v>1484.33</v>
      </c>
      <c r="JA113" s="104"/>
      <c r="JB113" s="104"/>
      <c r="JC113" s="104"/>
      <c r="JD113" s="104"/>
      <c r="JE113" s="137">
        <v>1484.33</v>
      </c>
      <c r="JF113" s="138">
        <f t="shared" ref="JF113:JF164" si="237">JE113-IG113</f>
        <v>0.11999999999989086</v>
      </c>
      <c r="JG113" s="141">
        <f t="shared" ref="JG113:JG164" si="238">$F$45/$E$45*JF113</f>
        <v>1.4399989707754902E-2</v>
      </c>
      <c r="JH113" s="96">
        <f t="shared" ref="JH113:JH164" si="239">JF113+JG113</f>
        <v>0.13439998970764577</v>
      </c>
      <c r="JI113" s="104">
        <f t="shared" ref="JI113:JI164" si="240">IF(JH113&gt;=110,110,JH113)</f>
        <v>0.13439998970764577</v>
      </c>
      <c r="JJ113" s="104">
        <f t="shared" ref="JJ113:JJ164" si="241">JH113-JI113</f>
        <v>0</v>
      </c>
      <c r="JK113" s="218">
        <f t="shared" ref="JK113:JK164" si="242">JI113*1.81</f>
        <v>0.24326398137083885</v>
      </c>
      <c r="JL113" s="251">
        <f t="shared" ref="JL113:JL164" si="243">JJ113*$IX$11</f>
        <v>0</v>
      </c>
      <c r="JM113" s="259">
        <f t="shared" ref="JM113:JM164" si="244">JK113+JL113</f>
        <v>0.24326398137083885</v>
      </c>
      <c r="JN113" s="218"/>
      <c r="JO113" s="260"/>
      <c r="JP113" s="255">
        <f t="shared" si="135"/>
        <v>1.2223943947853784E-2</v>
      </c>
      <c r="JQ113" s="203">
        <f t="shared" si="136"/>
        <v>0.25548792531869263</v>
      </c>
      <c r="JR113" s="144">
        <f t="shared" si="137"/>
        <v>-1197.5777537043139</v>
      </c>
      <c r="JS113" s="139">
        <v>1</v>
      </c>
      <c r="JT113" s="1" t="s">
        <v>52</v>
      </c>
    </row>
    <row r="114" spans="1:280" ht="20.100000000000001" customHeight="1" x14ac:dyDescent="0.25">
      <c r="A114" s="29">
        <v>67</v>
      </c>
      <c r="B114" s="29" t="s">
        <v>128</v>
      </c>
      <c r="C114" s="50">
        <v>2608.42</v>
      </c>
      <c r="D114" s="43">
        <v>341.5510002936154</v>
      </c>
      <c r="E114" s="29" t="s">
        <v>129</v>
      </c>
      <c r="F114" s="51">
        <v>43496</v>
      </c>
      <c r="G114" s="49"/>
      <c r="H114" s="33"/>
      <c r="I114" s="33"/>
      <c r="J114" s="33"/>
      <c r="K114" s="33"/>
      <c r="L114" s="37">
        <v>3120.67</v>
      </c>
      <c r="M114" s="30">
        <f t="shared" si="129"/>
        <v>512.25</v>
      </c>
      <c r="N114" s="31">
        <f t="shared" si="138"/>
        <v>55.502668770013507</v>
      </c>
      <c r="O114" s="32">
        <f t="shared" si="139"/>
        <v>567.75266877001354</v>
      </c>
      <c r="P114" s="33">
        <f t="shared" si="140"/>
        <v>110</v>
      </c>
      <c r="Q114" s="33">
        <f t="shared" si="141"/>
        <v>457.75266877001354</v>
      </c>
      <c r="R114" s="33">
        <f t="shared" si="142"/>
        <v>191.4</v>
      </c>
      <c r="S114" s="33">
        <f t="shared" si="143"/>
        <v>995.99236653593709</v>
      </c>
      <c r="T114" s="56">
        <f t="shared" si="144"/>
        <v>1187.3923665359371</v>
      </c>
      <c r="U114" s="59">
        <f t="shared" si="130"/>
        <v>1528.9433668295524</v>
      </c>
      <c r="V114" s="34">
        <v>1</v>
      </c>
      <c r="W114" s="29" t="s">
        <v>52</v>
      </c>
      <c r="X114" s="1">
        <v>67</v>
      </c>
      <c r="Y114" s="1" t="s">
        <v>128</v>
      </c>
      <c r="Z114" s="1" t="s">
        <v>129</v>
      </c>
      <c r="AA114" s="89">
        <v>43521</v>
      </c>
      <c r="AB114" s="90">
        <v>1529</v>
      </c>
      <c r="AC114" s="1">
        <v>3761.54</v>
      </c>
      <c r="AD114" s="1"/>
      <c r="AE114" s="1"/>
      <c r="AF114" s="1"/>
      <c r="AG114" s="1"/>
      <c r="AH114" s="98">
        <f t="shared" si="145"/>
        <v>3761.54</v>
      </c>
      <c r="AI114" s="30">
        <f t="shared" si="146"/>
        <v>640.86999999999989</v>
      </c>
      <c r="AJ114" s="31">
        <f t="shared" si="147"/>
        <v>213.54091884257562</v>
      </c>
      <c r="AK114" s="32">
        <f t="shared" si="148"/>
        <v>854.41091884257548</v>
      </c>
      <c r="AL114" s="33">
        <f t="shared" si="149"/>
        <v>110</v>
      </c>
      <c r="AM114" s="33">
        <f t="shared" si="150"/>
        <v>744.41091884257548</v>
      </c>
      <c r="AN114" s="33">
        <f t="shared" si="151"/>
        <v>193.6</v>
      </c>
      <c r="AO114" s="33">
        <f t="shared" si="152"/>
        <v>1644.1029057733474</v>
      </c>
      <c r="AP114" s="56">
        <f t="shared" si="153"/>
        <v>1837.7029057733473</v>
      </c>
      <c r="AQ114" s="118">
        <f t="shared" si="154"/>
        <v>2.1999999999999886</v>
      </c>
      <c r="AR114" s="120">
        <f t="shared" si="155"/>
        <v>14.965812294121861</v>
      </c>
      <c r="AS114" s="125">
        <f t="shared" si="156"/>
        <v>1854.8687180674692</v>
      </c>
      <c r="AT114" s="122">
        <f t="shared" si="157"/>
        <v>1854.8120848970216</v>
      </c>
      <c r="AU114" s="34">
        <v>1</v>
      </c>
      <c r="AV114" s="29" t="s">
        <v>52</v>
      </c>
      <c r="AW114" s="1">
        <v>67</v>
      </c>
      <c r="AX114" s="1" t="s">
        <v>128</v>
      </c>
      <c r="AY114" s="1" t="s">
        <v>129</v>
      </c>
      <c r="AZ114" s="89">
        <v>43555</v>
      </c>
      <c r="BA114" s="90"/>
      <c r="BB114" s="1">
        <v>4196.13</v>
      </c>
      <c r="BC114" s="1"/>
      <c r="BD114" s="1"/>
      <c r="BE114" s="1"/>
      <c r="BF114" s="1"/>
      <c r="BG114" s="98">
        <f t="shared" si="158"/>
        <v>4196.13</v>
      </c>
      <c r="BH114" s="30">
        <f t="shared" si="159"/>
        <v>434.59000000000015</v>
      </c>
      <c r="BI114" s="31">
        <f t="shared" si="160"/>
        <v>-195.75424573639248</v>
      </c>
      <c r="BJ114" s="32">
        <f t="shared" si="161"/>
        <v>238.83575426360767</v>
      </c>
      <c r="BK114" s="33">
        <f t="shared" si="162"/>
        <v>238.83575426360767</v>
      </c>
      <c r="BL114" s="33">
        <f t="shared" si="163"/>
        <v>0</v>
      </c>
      <c r="BM114" s="33">
        <f t="shared" si="164"/>
        <v>420.35092750394949</v>
      </c>
      <c r="BN114" s="33">
        <f t="shared" si="165"/>
        <v>0</v>
      </c>
      <c r="BO114" s="56">
        <f t="shared" si="166"/>
        <v>420.35092750394949</v>
      </c>
      <c r="BP114" s="122">
        <f t="shared" si="167"/>
        <v>2275.1630124009712</v>
      </c>
      <c r="BQ114" s="34">
        <v>1</v>
      </c>
      <c r="BR114" s="29" t="s">
        <v>52</v>
      </c>
      <c r="BS114" s="1">
        <v>67</v>
      </c>
      <c r="BT114" s="1" t="s">
        <v>128</v>
      </c>
      <c r="BU114" s="1" t="s">
        <v>129</v>
      </c>
      <c r="BV114" s="89">
        <v>43585</v>
      </c>
      <c r="BW114" s="90"/>
      <c r="BX114" s="104">
        <v>4390.6099999999997</v>
      </c>
      <c r="BY114" s="104"/>
      <c r="BZ114" s="104"/>
      <c r="CA114" s="104"/>
      <c r="CB114" s="104"/>
      <c r="CC114" s="137">
        <v>4390.6099999999997</v>
      </c>
      <c r="CD114" s="138">
        <f t="shared" si="168"/>
        <v>194.47999999999956</v>
      </c>
      <c r="CE114" s="141">
        <f t="shared" si="169"/>
        <v>23.337669576417266</v>
      </c>
      <c r="CF114" s="142">
        <f t="shared" si="170"/>
        <v>217.81766957641682</v>
      </c>
      <c r="CG114" s="104">
        <f t="shared" si="171"/>
        <v>217.81766957641682</v>
      </c>
      <c r="CH114" s="104">
        <v>0</v>
      </c>
      <c r="CI114" s="104">
        <f t="shared" si="172"/>
        <v>387.71545184602195</v>
      </c>
      <c r="CJ114" s="104">
        <v>0</v>
      </c>
      <c r="CK114" s="143">
        <f t="shared" si="173"/>
        <v>387.71545184602195</v>
      </c>
      <c r="CL114" s="144">
        <f t="shared" si="174"/>
        <v>2662.8784642469932</v>
      </c>
      <c r="CM114" s="139">
        <v>1</v>
      </c>
      <c r="CN114" s="1" t="s">
        <v>52</v>
      </c>
      <c r="CO114" s="1">
        <v>67</v>
      </c>
      <c r="CP114" s="1" t="s">
        <v>128</v>
      </c>
      <c r="CQ114" s="1" t="s">
        <v>129</v>
      </c>
      <c r="CR114" s="89">
        <v>43616</v>
      </c>
      <c r="CS114" s="153">
        <v>2663</v>
      </c>
      <c r="CT114" s="104">
        <v>4517.45</v>
      </c>
      <c r="CU114" s="104"/>
      <c r="CV114" s="104"/>
      <c r="CW114" s="104"/>
      <c r="CX114" s="104"/>
      <c r="CY114" s="137">
        <v>4517.45</v>
      </c>
      <c r="CZ114" s="104"/>
      <c r="DA114" s="138">
        <f t="shared" si="175"/>
        <v>126.84000000000015</v>
      </c>
      <c r="DB114" s="141">
        <f t="shared" si="176"/>
        <v>15.22083512567934</v>
      </c>
      <c r="DC114" s="142">
        <f t="shared" si="177"/>
        <v>142.06083512567949</v>
      </c>
      <c r="DD114" s="104">
        <f t="shared" si="178"/>
        <v>142.06083512567949</v>
      </c>
      <c r="DE114" s="104">
        <v>0</v>
      </c>
      <c r="DF114" s="104">
        <f t="shared" si="179"/>
        <v>250.02706982119591</v>
      </c>
      <c r="DG114" s="104">
        <v>0</v>
      </c>
      <c r="DH114" s="104">
        <f t="shared" si="180"/>
        <v>-4.3563533915283399</v>
      </c>
      <c r="DI114" s="143">
        <f t="shared" si="181"/>
        <v>245.67071642966758</v>
      </c>
      <c r="DJ114" s="144">
        <f t="shared" si="182"/>
        <v>245.54918067666077</v>
      </c>
      <c r="DK114" s="139">
        <v>1</v>
      </c>
      <c r="DL114" s="1" t="s">
        <v>52</v>
      </c>
      <c r="DM114" s="157">
        <v>67</v>
      </c>
      <c r="DN114" s="158" t="s">
        <v>128</v>
      </c>
      <c r="DO114" s="158" t="s">
        <v>129</v>
      </c>
      <c r="DP114" s="171"/>
      <c r="DQ114" s="159">
        <v>43646</v>
      </c>
      <c r="DR114" s="160">
        <v>4699.0200000000004</v>
      </c>
      <c r="DS114" s="161"/>
      <c r="DT114" s="161"/>
      <c r="DU114" s="161"/>
      <c r="DV114" s="162"/>
      <c r="DW114" s="163">
        <f t="shared" si="131"/>
        <v>4699.0200000000004</v>
      </c>
      <c r="DX114" s="138">
        <f t="shared" si="183"/>
        <v>181.57000000000062</v>
      </c>
      <c r="DY114" s="141">
        <f t="shared" si="184"/>
        <v>21.788447503019828</v>
      </c>
      <c r="DZ114" s="142">
        <f t="shared" si="185"/>
        <v>203.35844750302044</v>
      </c>
      <c r="EA114" s="104">
        <f t="shared" si="186"/>
        <v>203.35844750302044</v>
      </c>
      <c r="EB114" s="104">
        <v>0</v>
      </c>
      <c r="EC114" s="104">
        <f t="shared" si="187"/>
        <v>357.91086760531596</v>
      </c>
      <c r="ED114" s="104">
        <v>0</v>
      </c>
      <c r="EE114" s="143">
        <f t="shared" si="188"/>
        <v>357.91086760531596</v>
      </c>
      <c r="EF114" s="144">
        <f t="shared" si="189"/>
        <v>603.4600482819767</v>
      </c>
      <c r="EG114" s="139">
        <v>1</v>
      </c>
      <c r="EH114" s="1" t="s">
        <v>52</v>
      </c>
      <c r="EI114" s="1">
        <v>67</v>
      </c>
      <c r="EJ114" s="1" t="s">
        <v>128</v>
      </c>
      <c r="EK114" s="1" t="s">
        <v>129</v>
      </c>
      <c r="EL114" s="89">
        <v>43677</v>
      </c>
      <c r="EM114" s="90">
        <v>700</v>
      </c>
      <c r="EN114" s="104">
        <v>4779.2</v>
      </c>
      <c r="EO114" s="104"/>
      <c r="EP114" s="104"/>
      <c r="EQ114" s="104"/>
      <c r="ER114" s="104"/>
      <c r="ES114" s="137">
        <v>4779.2</v>
      </c>
      <c r="ET114" s="138">
        <f t="shared" si="190"/>
        <v>80.179999999999382</v>
      </c>
      <c r="EU114" s="141">
        <f t="shared" si="191"/>
        <v>9.6216145697874254</v>
      </c>
      <c r="EV114" s="96">
        <f t="shared" si="192"/>
        <v>89.801614569786807</v>
      </c>
      <c r="EW114" s="104">
        <f t="shared" si="193"/>
        <v>89.801614569786807</v>
      </c>
      <c r="EX114" s="104">
        <v>0</v>
      </c>
      <c r="EY114" s="104">
        <f t="shared" si="194"/>
        <v>162.54092237131414</v>
      </c>
      <c r="EZ114" s="104">
        <v>0</v>
      </c>
      <c r="FA114" s="143">
        <f t="shared" si="195"/>
        <v>162.54092237131414</v>
      </c>
      <c r="FB114" s="144">
        <f t="shared" si="196"/>
        <v>66.000970653290835</v>
      </c>
      <c r="FC114" s="139">
        <v>1</v>
      </c>
      <c r="FD114" s="1" t="s">
        <v>52</v>
      </c>
      <c r="FE114" s="157">
        <v>67</v>
      </c>
      <c r="FF114" s="158" t="s">
        <v>128</v>
      </c>
      <c r="FG114" s="158" t="s">
        <v>129</v>
      </c>
      <c r="FH114" s="159">
        <v>43708</v>
      </c>
      <c r="FI114" s="188"/>
      <c r="FJ114" s="160">
        <v>4892.1000000000004</v>
      </c>
      <c r="FK114" s="186"/>
      <c r="FL114" s="186"/>
      <c r="FM114" s="186"/>
      <c r="FN114" s="186"/>
      <c r="FO114" s="187">
        <f t="shared" si="132"/>
        <v>4892.1000000000004</v>
      </c>
      <c r="FP114" s="138">
        <f t="shared" si="197"/>
        <v>112.90000000000055</v>
      </c>
      <c r="FQ114" s="141">
        <f t="shared" si="198"/>
        <v>13.548023079321656</v>
      </c>
      <c r="FR114" s="96">
        <f t="shared" si="199"/>
        <v>126.4480230793222</v>
      </c>
      <c r="FS114" s="104">
        <f t="shared" si="200"/>
        <v>126.4480230793222</v>
      </c>
      <c r="FT114" s="104">
        <v>0</v>
      </c>
      <c r="FU114" s="104">
        <f t="shared" si="201"/>
        <v>228.87092177357317</v>
      </c>
      <c r="FV114" s="104">
        <v>0</v>
      </c>
      <c r="FW114" s="143">
        <f t="shared" si="202"/>
        <v>228.87092177357317</v>
      </c>
      <c r="FX114" s="144">
        <f t="shared" si="203"/>
        <v>294.87189242686401</v>
      </c>
      <c r="FY114" s="139">
        <v>1</v>
      </c>
      <c r="FZ114" s="1" t="s">
        <v>52</v>
      </c>
      <c r="GA114" s="1">
        <v>67</v>
      </c>
      <c r="GB114" s="1" t="s">
        <v>128</v>
      </c>
      <c r="GC114" s="1" t="s">
        <v>129</v>
      </c>
      <c r="GD114" s="89">
        <v>43735</v>
      </c>
      <c r="GE114" s="90"/>
      <c r="GF114" s="104">
        <v>5208.78</v>
      </c>
      <c r="GG114" s="104"/>
      <c r="GH114" s="104"/>
      <c r="GI114" s="104"/>
      <c r="GJ114" s="104"/>
      <c r="GK114" s="137">
        <v>5208.78</v>
      </c>
      <c r="GL114" s="138">
        <f t="shared" si="204"/>
        <v>316.67999999999938</v>
      </c>
      <c r="GM114" s="141">
        <f t="shared" si="205"/>
        <v>38.001554117979062</v>
      </c>
      <c r="GN114" s="142">
        <f t="shared" si="206"/>
        <v>354.68155411797846</v>
      </c>
      <c r="GO114" s="104">
        <f t="shared" si="207"/>
        <v>110</v>
      </c>
      <c r="GP114" s="104">
        <f t="shared" si="208"/>
        <v>244.68155411797846</v>
      </c>
      <c r="GQ114" s="218">
        <f t="shared" si="209"/>
        <v>199.1</v>
      </c>
      <c r="GR114" s="218">
        <f t="shared" si="210"/>
        <v>442.87361295354106</v>
      </c>
      <c r="GS114" s="143">
        <f t="shared" si="211"/>
        <v>641.97361295354108</v>
      </c>
      <c r="GT114" s="103">
        <f t="shared" si="212"/>
        <v>26.27073962866098</v>
      </c>
      <c r="GU114" s="203">
        <f t="shared" si="213"/>
        <v>668.24435258220205</v>
      </c>
      <c r="GV114" s="144">
        <f t="shared" si="214"/>
        <v>963.11624500906601</v>
      </c>
      <c r="GW114" s="140">
        <v>1</v>
      </c>
      <c r="GX114" s="1" t="s">
        <v>52</v>
      </c>
      <c r="GY114" s="157">
        <v>67</v>
      </c>
      <c r="GZ114" s="158" t="s">
        <v>128</v>
      </c>
      <c r="HA114" s="158" t="s">
        <v>129</v>
      </c>
      <c r="HB114" s="159">
        <v>43771</v>
      </c>
      <c r="HC114" s="188"/>
      <c r="HD114" s="160">
        <v>5942.86</v>
      </c>
      <c r="HE114" s="186"/>
      <c r="HF114" s="186"/>
      <c r="HG114" s="186"/>
      <c r="HH114" s="227"/>
      <c r="HI114" s="229">
        <f t="shared" si="133"/>
        <v>5942.86</v>
      </c>
      <c r="HJ114" s="138">
        <f t="shared" si="215"/>
        <v>734.07999999999993</v>
      </c>
      <c r="HK114" s="141">
        <f t="shared" si="216"/>
        <v>88.089543831191619</v>
      </c>
      <c r="HL114" s="96">
        <f t="shared" si="217"/>
        <v>822.1695438311915</v>
      </c>
      <c r="HM114" s="104">
        <f t="shared" si="218"/>
        <v>110</v>
      </c>
      <c r="HN114" s="104">
        <f t="shared" si="219"/>
        <v>712.1695438311915</v>
      </c>
      <c r="HO114" s="218">
        <f t="shared" si="220"/>
        <v>199.1</v>
      </c>
      <c r="HP114" s="218">
        <f t="shared" si="221"/>
        <v>1663.2097479674512</v>
      </c>
      <c r="HQ114" s="143">
        <f t="shared" si="222"/>
        <v>1862.3097479674511</v>
      </c>
      <c r="HR114" s="104">
        <f t="shared" si="223"/>
        <v>102.12494773204004</v>
      </c>
      <c r="HS114" s="203">
        <f t="shared" si="224"/>
        <v>1964.4346956994912</v>
      </c>
      <c r="HT114" s="234">
        <f t="shared" si="225"/>
        <v>2927.5509407085574</v>
      </c>
      <c r="HU114" s="139">
        <v>1</v>
      </c>
      <c r="HV114" s="1" t="s">
        <v>52</v>
      </c>
      <c r="HW114" s="1">
        <v>67</v>
      </c>
      <c r="HX114" s="1" t="s">
        <v>128</v>
      </c>
      <c r="HY114" s="1" t="s">
        <v>129</v>
      </c>
      <c r="HZ114" s="89">
        <v>43795</v>
      </c>
      <c r="IA114" s="90"/>
      <c r="IB114" s="104">
        <v>6630.75</v>
      </c>
      <c r="IC114" s="186"/>
      <c r="ID114" s="186"/>
      <c r="IE114" s="186"/>
      <c r="IF114" s="186"/>
      <c r="IG114" s="229">
        <f t="shared" si="134"/>
        <v>6630.75</v>
      </c>
      <c r="IH114" s="138">
        <f t="shared" si="226"/>
        <v>687.89000000000033</v>
      </c>
      <c r="II114" s="141">
        <f t="shared" si="227"/>
        <v>82.546888240277823</v>
      </c>
      <c r="IJ114" s="142">
        <f t="shared" si="228"/>
        <v>770.43688824027811</v>
      </c>
      <c r="IK114" s="104">
        <f t="shared" si="229"/>
        <v>110</v>
      </c>
      <c r="IL114" s="104">
        <f t="shared" si="230"/>
        <v>660.43688824027811</v>
      </c>
      <c r="IM114" s="218">
        <f t="shared" si="231"/>
        <v>199.1</v>
      </c>
      <c r="IN114" s="218">
        <f t="shared" si="232"/>
        <v>1430.0765252622175</v>
      </c>
      <c r="IO114" s="143">
        <f t="shared" si="233"/>
        <v>1629.1765252622174</v>
      </c>
      <c r="IP114" s="104">
        <f t="shared" si="234"/>
        <v>113.58453090178499</v>
      </c>
      <c r="IQ114" s="203">
        <f t="shared" si="235"/>
        <v>1742.7610561640024</v>
      </c>
      <c r="IR114" s="144">
        <f t="shared" si="236"/>
        <v>4670.3119968725596</v>
      </c>
      <c r="IS114" s="139">
        <v>1</v>
      </c>
      <c r="IT114" s="1" t="s">
        <v>52</v>
      </c>
      <c r="IU114" s="1">
        <v>67</v>
      </c>
      <c r="IV114" s="1" t="s">
        <v>128</v>
      </c>
      <c r="IW114" s="1" t="s">
        <v>129</v>
      </c>
      <c r="IX114" s="89">
        <v>43830</v>
      </c>
      <c r="IY114" s="153"/>
      <c r="IZ114" s="104">
        <v>7734.09</v>
      </c>
      <c r="JA114" s="104"/>
      <c r="JB114" s="104"/>
      <c r="JC114" s="104"/>
      <c r="JD114" s="104"/>
      <c r="JE114" s="137">
        <v>7734.09</v>
      </c>
      <c r="JF114" s="138">
        <f t="shared" si="237"/>
        <v>1103.3400000000001</v>
      </c>
      <c r="JG114" s="141">
        <f t="shared" si="238"/>
        <v>132.40070536807286</v>
      </c>
      <c r="JH114" s="96">
        <f t="shared" si="239"/>
        <v>1235.7407053680731</v>
      </c>
      <c r="JI114" s="104">
        <f t="shared" si="240"/>
        <v>110</v>
      </c>
      <c r="JJ114" s="104">
        <f t="shared" si="241"/>
        <v>1125.7407053680731</v>
      </c>
      <c r="JK114" s="218">
        <f t="shared" si="242"/>
        <v>199.1</v>
      </c>
      <c r="JL114" s="251">
        <f t="shared" si="243"/>
        <v>2637.2824525202086</v>
      </c>
      <c r="JM114" s="259">
        <f t="shared" si="244"/>
        <v>2836.3824525202085</v>
      </c>
      <c r="JN114" s="218"/>
      <c r="JO114" s="260"/>
      <c r="JP114" s="255">
        <f t="shared" si="135"/>
        <v>142.52738904831284</v>
      </c>
      <c r="JQ114" s="203">
        <f t="shared" si="136"/>
        <v>2978.9098415685212</v>
      </c>
      <c r="JR114" s="144">
        <f t="shared" si="137"/>
        <v>7649.2218384410808</v>
      </c>
      <c r="JS114" s="139">
        <v>1</v>
      </c>
      <c r="JT114" s="1" t="s">
        <v>52</v>
      </c>
    </row>
    <row r="115" spans="1:280" ht="20.100000000000001" customHeight="1" x14ac:dyDescent="0.25">
      <c r="A115" s="29">
        <v>68</v>
      </c>
      <c r="B115" s="29" t="s">
        <v>130</v>
      </c>
      <c r="C115" s="50">
        <v>427.44</v>
      </c>
      <c r="D115" s="43">
        <v>-358.19560049450968</v>
      </c>
      <c r="E115" s="29" t="s">
        <v>131</v>
      </c>
      <c r="F115" s="51">
        <v>43496</v>
      </c>
      <c r="G115" s="49"/>
      <c r="H115" s="33"/>
      <c r="I115" s="33"/>
      <c r="J115" s="33"/>
      <c r="K115" s="33"/>
      <c r="L115" s="37">
        <v>427.44</v>
      </c>
      <c r="M115" s="30">
        <f t="shared" si="129"/>
        <v>0</v>
      </c>
      <c r="N115" s="31">
        <f t="shared" si="138"/>
        <v>0</v>
      </c>
      <c r="O115" s="32">
        <f t="shared" si="139"/>
        <v>0</v>
      </c>
      <c r="P115" s="33">
        <f t="shared" si="140"/>
        <v>0</v>
      </c>
      <c r="Q115" s="33">
        <f t="shared" si="141"/>
        <v>0</v>
      </c>
      <c r="R115" s="33">
        <f t="shared" si="142"/>
        <v>0</v>
      </c>
      <c r="S115" s="33">
        <f t="shared" si="143"/>
        <v>0</v>
      </c>
      <c r="T115" s="56">
        <f t="shared" si="144"/>
        <v>0</v>
      </c>
      <c r="U115" s="59">
        <f t="shared" si="130"/>
        <v>-358.19560049450968</v>
      </c>
      <c r="V115" s="34">
        <v>1</v>
      </c>
      <c r="W115" s="29" t="s">
        <v>52</v>
      </c>
      <c r="X115" s="1">
        <v>68</v>
      </c>
      <c r="Y115" s="1" t="s">
        <v>130</v>
      </c>
      <c r="Z115" s="1" t="s">
        <v>131</v>
      </c>
      <c r="AA115" s="89">
        <v>43521</v>
      </c>
      <c r="AB115" s="90"/>
      <c r="AC115" s="1">
        <v>427.44</v>
      </c>
      <c r="AD115" s="1"/>
      <c r="AE115" s="1"/>
      <c r="AF115" s="1"/>
      <c r="AG115" s="1"/>
      <c r="AH115" s="98">
        <f t="shared" si="145"/>
        <v>427.44</v>
      </c>
      <c r="AI115" s="30">
        <f t="shared" si="146"/>
        <v>0</v>
      </c>
      <c r="AJ115" s="31">
        <f t="shared" si="147"/>
        <v>0</v>
      </c>
      <c r="AK115" s="32">
        <f t="shared" si="148"/>
        <v>0</v>
      </c>
      <c r="AL115" s="33">
        <f t="shared" si="149"/>
        <v>0</v>
      </c>
      <c r="AM115" s="33">
        <f t="shared" si="150"/>
        <v>0</v>
      </c>
      <c r="AN115" s="33">
        <f t="shared" si="151"/>
        <v>0</v>
      </c>
      <c r="AO115" s="33">
        <f t="shared" si="152"/>
        <v>0</v>
      </c>
      <c r="AP115" s="56">
        <f t="shared" si="153"/>
        <v>0</v>
      </c>
      <c r="AQ115" s="118">
        <f t="shared" si="154"/>
        <v>0</v>
      </c>
      <c r="AR115" s="120">
        <f t="shared" si="155"/>
        <v>0</v>
      </c>
      <c r="AS115" s="125">
        <f t="shared" si="156"/>
        <v>0</v>
      </c>
      <c r="AT115" s="122">
        <f t="shared" si="157"/>
        <v>-358.19560049450968</v>
      </c>
      <c r="AU115" s="34">
        <v>1</v>
      </c>
      <c r="AV115" s="29" t="s">
        <v>52</v>
      </c>
      <c r="AW115" s="1">
        <v>68</v>
      </c>
      <c r="AX115" s="1" t="s">
        <v>130</v>
      </c>
      <c r="AY115" s="1" t="s">
        <v>131</v>
      </c>
      <c r="AZ115" s="89">
        <v>43555</v>
      </c>
      <c r="BA115" s="90"/>
      <c r="BB115" s="1">
        <v>427.44</v>
      </c>
      <c r="BC115" s="1"/>
      <c r="BD115" s="1"/>
      <c r="BE115" s="1"/>
      <c r="BF115" s="1"/>
      <c r="BG115" s="98">
        <f t="shared" si="158"/>
        <v>427.44</v>
      </c>
      <c r="BH115" s="30">
        <f t="shared" si="159"/>
        <v>0</v>
      </c>
      <c r="BI115" s="31">
        <f t="shared" si="160"/>
        <v>0</v>
      </c>
      <c r="BJ115" s="32">
        <f t="shared" si="161"/>
        <v>0</v>
      </c>
      <c r="BK115" s="33">
        <f t="shared" si="162"/>
        <v>0</v>
      </c>
      <c r="BL115" s="33">
        <f t="shared" si="163"/>
        <v>0</v>
      </c>
      <c r="BM115" s="33">
        <f t="shared" si="164"/>
        <v>0</v>
      </c>
      <c r="BN115" s="33">
        <f t="shared" si="165"/>
        <v>0</v>
      </c>
      <c r="BO115" s="56">
        <f t="shared" si="166"/>
        <v>0</v>
      </c>
      <c r="BP115" s="122">
        <f t="shared" si="167"/>
        <v>-358.19560049450968</v>
      </c>
      <c r="BQ115" s="34">
        <v>1</v>
      </c>
      <c r="BR115" s="29" t="s">
        <v>52</v>
      </c>
      <c r="BS115" s="1">
        <v>68</v>
      </c>
      <c r="BT115" s="1" t="s">
        <v>130</v>
      </c>
      <c r="BU115" s="1" t="s">
        <v>131</v>
      </c>
      <c r="BV115" s="89">
        <v>43585</v>
      </c>
      <c r="BW115" s="90"/>
      <c r="BX115" s="104">
        <v>427.44</v>
      </c>
      <c r="BY115" s="104"/>
      <c r="BZ115" s="104"/>
      <c r="CA115" s="104"/>
      <c r="CB115" s="104"/>
      <c r="CC115" s="137">
        <v>427.44</v>
      </c>
      <c r="CD115" s="138">
        <f t="shared" si="168"/>
        <v>0</v>
      </c>
      <c r="CE115" s="141">
        <f t="shared" si="169"/>
        <v>0</v>
      </c>
      <c r="CF115" s="142">
        <f t="shared" si="170"/>
        <v>0</v>
      </c>
      <c r="CG115" s="104">
        <f t="shared" si="171"/>
        <v>0</v>
      </c>
      <c r="CH115" s="104">
        <v>0</v>
      </c>
      <c r="CI115" s="104">
        <f t="shared" si="172"/>
        <v>0</v>
      </c>
      <c r="CJ115" s="104">
        <v>0</v>
      </c>
      <c r="CK115" s="143">
        <f t="shared" si="173"/>
        <v>0</v>
      </c>
      <c r="CL115" s="144">
        <f t="shared" si="174"/>
        <v>-358.19560049450968</v>
      </c>
      <c r="CM115" s="139">
        <v>1</v>
      </c>
      <c r="CN115" s="1" t="s">
        <v>52</v>
      </c>
      <c r="CO115" s="1">
        <v>68</v>
      </c>
      <c r="CP115" s="1" t="s">
        <v>130</v>
      </c>
      <c r="CQ115" s="1" t="s">
        <v>131</v>
      </c>
      <c r="CR115" s="89">
        <v>43616</v>
      </c>
      <c r="CS115" s="153">
        <v>840</v>
      </c>
      <c r="CT115" s="104">
        <v>433.97</v>
      </c>
      <c r="CU115" s="104"/>
      <c r="CV115" s="104"/>
      <c r="CW115" s="104"/>
      <c r="CX115" s="104"/>
      <c r="CY115" s="137">
        <v>433.97</v>
      </c>
      <c r="CZ115" s="104"/>
      <c r="DA115" s="138">
        <f t="shared" si="175"/>
        <v>6.5300000000000296</v>
      </c>
      <c r="DB115" s="141">
        <f t="shared" si="176"/>
        <v>0.78360180834662907</v>
      </c>
      <c r="DC115" s="142">
        <f t="shared" si="177"/>
        <v>7.3136018083466583</v>
      </c>
      <c r="DD115" s="104">
        <f t="shared" si="178"/>
        <v>7.3136018083466583</v>
      </c>
      <c r="DE115" s="104">
        <v>0</v>
      </c>
      <c r="DF115" s="104">
        <f t="shared" si="179"/>
        <v>12.871939182690118</v>
      </c>
      <c r="DG115" s="104">
        <v>0</v>
      </c>
      <c r="DH115" s="104">
        <f t="shared" si="180"/>
        <v>0</v>
      </c>
      <c r="DI115" s="143">
        <f t="shared" si="181"/>
        <v>12.871939182690118</v>
      </c>
      <c r="DJ115" s="144">
        <f t="shared" si="182"/>
        <v>-1185.3236613118195</v>
      </c>
      <c r="DK115" s="139">
        <v>1</v>
      </c>
      <c r="DL115" s="1" t="s">
        <v>52</v>
      </c>
      <c r="DM115" s="157">
        <v>68</v>
      </c>
      <c r="DN115" s="158" t="s">
        <v>130</v>
      </c>
      <c r="DO115" s="158" t="s">
        <v>131</v>
      </c>
      <c r="DP115" s="171"/>
      <c r="DQ115" s="159">
        <v>43646</v>
      </c>
      <c r="DR115" s="160">
        <v>507.26</v>
      </c>
      <c r="DS115" s="161"/>
      <c r="DT115" s="161"/>
      <c r="DU115" s="161"/>
      <c r="DV115" s="162"/>
      <c r="DW115" s="163">
        <f t="shared" si="131"/>
        <v>507.26</v>
      </c>
      <c r="DX115" s="138">
        <f t="shared" si="183"/>
        <v>73.289999999999964</v>
      </c>
      <c r="DY115" s="141">
        <f t="shared" si="184"/>
        <v>8.7948191744028037</v>
      </c>
      <c r="DZ115" s="142">
        <f t="shared" si="185"/>
        <v>82.084819174402767</v>
      </c>
      <c r="EA115" s="104">
        <f t="shared" si="186"/>
        <v>82.084819174402767</v>
      </c>
      <c r="EB115" s="104">
        <v>0</v>
      </c>
      <c r="EC115" s="104">
        <f t="shared" si="187"/>
        <v>144.46928174694887</v>
      </c>
      <c r="ED115" s="104">
        <v>0</v>
      </c>
      <c r="EE115" s="143">
        <f t="shared" si="188"/>
        <v>144.46928174694887</v>
      </c>
      <c r="EF115" s="144">
        <f t="shared" si="189"/>
        <v>-1040.8543795648707</v>
      </c>
      <c r="EG115" s="139">
        <v>1</v>
      </c>
      <c r="EH115" s="1" t="s">
        <v>52</v>
      </c>
      <c r="EI115" s="1">
        <v>68</v>
      </c>
      <c r="EJ115" s="1" t="s">
        <v>130</v>
      </c>
      <c r="EK115" s="1" t="s">
        <v>131</v>
      </c>
      <c r="EL115" s="89">
        <v>43677</v>
      </c>
      <c r="EM115" s="90"/>
      <c r="EN115" s="104">
        <v>567.06000000000006</v>
      </c>
      <c r="EO115" s="104"/>
      <c r="EP115" s="104"/>
      <c r="EQ115" s="104"/>
      <c r="ER115" s="104"/>
      <c r="ES115" s="137">
        <v>567.06000000000006</v>
      </c>
      <c r="ET115" s="138">
        <f t="shared" si="190"/>
        <v>59.800000000000068</v>
      </c>
      <c r="EU115" s="141">
        <f t="shared" si="191"/>
        <v>7.1760108664666138</v>
      </c>
      <c r="EV115" s="96">
        <f t="shared" si="192"/>
        <v>66.97601086646668</v>
      </c>
      <c r="EW115" s="104">
        <f t="shared" si="193"/>
        <v>66.97601086646668</v>
      </c>
      <c r="EX115" s="104">
        <v>0</v>
      </c>
      <c r="EY115" s="104">
        <f t="shared" si="194"/>
        <v>121.22657966830469</v>
      </c>
      <c r="EZ115" s="104">
        <v>0</v>
      </c>
      <c r="FA115" s="143">
        <f t="shared" si="195"/>
        <v>121.22657966830469</v>
      </c>
      <c r="FB115" s="144">
        <f t="shared" si="196"/>
        <v>-919.62779989656599</v>
      </c>
      <c r="FC115" s="139">
        <v>1</v>
      </c>
      <c r="FD115" s="1" t="s">
        <v>52</v>
      </c>
      <c r="FE115" s="157">
        <v>68</v>
      </c>
      <c r="FF115" s="158" t="s">
        <v>130</v>
      </c>
      <c r="FG115" s="158" t="s">
        <v>131</v>
      </c>
      <c r="FH115" s="159">
        <v>43708</v>
      </c>
      <c r="FI115" s="188"/>
      <c r="FJ115" s="160">
        <v>610.34</v>
      </c>
      <c r="FK115" s="186"/>
      <c r="FL115" s="186"/>
      <c r="FM115" s="186"/>
      <c r="FN115" s="186"/>
      <c r="FO115" s="187">
        <f t="shared" si="132"/>
        <v>610.34</v>
      </c>
      <c r="FP115" s="138">
        <f t="shared" si="197"/>
        <v>43.279999999999973</v>
      </c>
      <c r="FQ115" s="141">
        <f t="shared" si="198"/>
        <v>5.1936088474139774</v>
      </c>
      <c r="FR115" s="96">
        <f t="shared" si="199"/>
        <v>48.473608847413949</v>
      </c>
      <c r="FS115" s="104">
        <f t="shared" si="200"/>
        <v>48.473608847413949</v>
      </c>
      <c r="FT115" s="104">
        <v>0</v>
      </c>
      <c r="FU115" s="104">
        <f t="shared" si="201"/>
        <v>87.737232013819252</v>
      </c>
      <c r="FV115" s="104">
        <v>0</v>
      </c>
      <c r="FW115" s="143">
        <f t="shared" si="202"/>
        <v>87.737232013819252</v>
      </c>
      <c r="FX115" s="144">
        <f t="shared" si="203"/>
        <v>-831.89056788274672</v>
      </c>
      <c r="FY115" s="139">
        <v>1</v>
      </c>
      <c r="FZ115" s="1" t="s">
        <v>52</v>
      </c>
      <c r="GA115" s="1">
        <v>68</v>
      </c>
      <c r="GB115" s="1" t="s">
        <v>130</v>
      </c>
      <c r="GC115" s="1" t="s">
        <v>131</v>
      </c>
      <c r="GD115" s="89">
        <v>43735</v>
      </c>
      <c r="GE115" s="90"/>
      <c r="GF115" s="104">
        <v>631.68000000000006</v>
      </c>
      <c r="GG115" s="104"/>
      <c r="GH115" s="104"/>
      <c r="GI115" s="104"/>
      <c r="GJ115" s="104"/>
      <c r="GK115" s="137">
        <v>631.68000000000006</v>
      </c>
      <c r="GL115" s="138">
        <f t="shared" si="204"/>
        <v>21.340000000000032</v>
      </c>
      <c r="GM115" s="141">
        <f t="shared" si="205"/>
        <v>2.5607969081649484</v>
      </c>
      <c r="GN115" s="142">
        <f t="shared" si="206"/>
        <v>23.900796908164981</v>
      </c>
      <c r="GO115" s="104">
        <f t="shared" si="207"/>
        <v>23.900796908164981</v>
      </c>
      <c r="GP115" s="104">
        <f t="shared" si="208"/>
        <v>0</v>
      </c>
      <c r="GQ115" s="218">
        <f t="shared" si="209"/>
        <v>43.260442403778619</v>
      </c>
      <c r="GR115" s="218">
        <f t="shared" si="210"/>
        <v>0</v>
      </c>
      <c r="GS115" s="143">
        <f t="shared" si="211"/>
        <v>43.260442403778619</v>
      </c>
      <c r="GT115" s="103">
        <f t="shared" si="212"/>
        <v>1.770296778058694</v>
      </c>
      <c r="GU115" s="203">
        <f t="shared" si="213"/>
        <v>45.030739181837312</v>
      </c>
      <c r="GV115" s="144">
        <f t="shared" si="214"/>
        <v>-786.85982870090936</v>
      </c>
      <c r="GW115" s="140">
        <v>1</v>
      </c>
      <c r="GX115" s="1" t="s">
        <v>52</v>
      </c>
      <c r="GY115" s="157">
        <v>68</v>
      </c>
      <c r="GZ115" s="158" t="s">
        <v>130</v>
      </c>
      <c r="HA115" s="158" t="s">
        <v>131</v>
      </c>
      <c r="HB115" s="159">
        <v>43771</v>
      </c>
      <c r="HC115" s="188"/>
      <c r="HD115" s="160">
        <v>631.89</v>
      </c>
      <c r="HE115" s="186"/>
      <c r="HF115" s="186"/>
      <c r="HG115" s="186"/>
      <c r="HH115" s="227"/>
      <c r="HI115" s="229">
        <f t="shared" si="133"/>
        <v>631.89</v>
      </c>
      <c r="HJ115" s="138">
        <f t="shared" si="215"/>
        <v>0.20999999999992269</v>
      </c>
      <c r="HK115" s="141">
        <f t="shared" si="216"/>
        <v>2.5199983931647001E-2</v>
      </c>
      <c r="HL115" s="96">
        <f t="shared" si="217"/>
        <v>0.23519998393156968</v>
      </c>
      <c r="HM115" s="104">
        <f t="shared" si="218"/>
        <v>0.23519998393156968</v>
      </c>
      <c r="HN115" s="104">
        <f t="shared" si="219"/>
        <v>0</v>
      </c>
      <c r="HO115" s="218">
        <f t="shared" si="220"/>
        <v>0.42571197091614116</v>
      </c>
      <c r="HP115" s="218">
        <f t="shared" si="221"/>
        <v>0</v>
      </c>
      <c r="HQ115" s="143">
        <f t="shared" si="222"/>
        <v>0.42571197091614116</v>
      </c>
      <c r="HR115" s="104">
        <f t="shared" si="223"/>
        <v>2.3345102943355546E-2</v>
      </c>
      <c r="HS115" s="203">
        <f t="shared" si="224"/>
        <v>0.44905707385949672</v>
      </c>
      <c r="HT115" s="234">
        <f t="shared" si="225"/>
        <v>-786.41077162704983</v>
      </c>
      <c r="HU115" s="139">
        <v>1</v>
      </c>
      <c r="HV115" s="1" t="s">
        <v>52</v>
      </c>
      <c r="HW115" s="1">
        <v>68</v>
      </c>
      <c r="HX115" s="1" t="s">
        <v>130</v>
      </c>
      <c r="HY115" s="1" t="s">
        <v>131</v>
      </c>
      <c r="HZ115" s="89">
        <v>43795</v>
      </c>
      <c r="IA115" s="90"/>
      <c r="IB115" s="104">
        <v>631.89</v>
      </c>
      <c r="IC115" s="186"/>
      <c r="ID115" s="186"/>
      <c r="IE115" s="186"/>
      <c r="IF115" s="186"/>
      <c r="IG115" s="229">
        <f t="shared" si="134"/>
        <v>631.89</v>
      </c>
      <c r="IH115" s="138">
        <f t="shared" si="226"/>
        <v>0</v>
      </c>
      <c r="II115" s="141">
        <f t="shared" si="227"/>
        <v>0</v>
      </c>
      <c r="IJ115" s="142">
        <f t="shared" si="228"/>
        <v>0</v>
      </c>
      <c r="IK115" s="104">
        <f t="shared" si="229"/>
        <v>0</v>
      </c>
      <c r="IL115" s="104">
        <f t="shared" si="230"/>
        <v>0</v>
      </c>
      <c r="IM115" s="218">
        <f t="shared" si="231"/>
        <v>0</v>
      </c>
      <c r="IN115" s="218">
        <f t="shared" si="232"/>
        <v>0</v>
      </c>
      <c r="IO115" s="143">
        <f t="shared" si="233"/>
        <v>0</v>
      </c>
      <c r="IP115" s="104">
        <f t="shared" si="234"/>
        <v>0</v>
      </c>
      <c r="IQ115" s="203">
        <f t="shared" si="235"/>
        <v>0</v>
      </c>
      <c r="IR115" s="144">
        <f t="shared" si="236"/>
        <v>-786.41077162704983</v>
      </c>
      <c r="IS115" s="139">
        <v>1</v>
      </c>
      <c r="IT115" s="1" t="s">
        <v>52</v>
      </c>
      <c r="IU115" s="1">
        <v>68</v>
      </c>
      <c r="IV115" s="1" t="s">
        <v>130</v>
      </c>
      <c r="IW115" s="1" t="s">
        <v>131</v>
      </c>
      <c r="IX115" s="89">
        <v>43830</v>
      </c>
      <c r="IY115" s="153"/>
      <c r="IZ115" s="104">
        <v>631.89</v>
      </c>
      <c r="JA115" s="104"/>
      <c r="JB115" s="104"/>
      <c r="JC115" s="104"/>
      <c r="JD115" s="104"/>
      <c r="JE115" s="137">
        <v>631.89</v>
      </c>
      <c r="JF115" s="138">
        <f t="shared" si="237"/>
        <v>0</v>
      </c>
      <c r="JG115" s="141">
        <f t="shared" si="238"/>
        <v>0</v>
      </c>
      <c r="JH115" s="96">
        <f t="shared" si="239"/>
        <v>0</v>
      </c>
      <c r="JI115" s="104">
        <f t="shared" si="240"/>
        <v>0</v>
      </c>
      <c r="JJ115" s="104">
        <f t="shared" si="241"/>
        <v>0</v>
      </c>
      <c r="JK115" s="218">
        <f t="shared" si="242"/>
        <v>0</v>
      </c>
      <c r="JL115" s="251">
        <f t="shared" si="243"/>
        <v>0</v>
      </c>
      <c r="JM115" s="259">
        <f t="shared" si="244"/>
        <v>0</v>
      </c>
      <c r="JN115" s="218"/>
      <c r="JO115" s="260"/>
      <c r="JP115" s="255">
        <f t="shared" si="135"/>
        <v>0</v>
      </c>
      <c r="JQ115" s="203">
        <f t="shared" si="136"/>
        <v>0</v>
      </c>
      <c r="JR115" s="144">
        <f t="shared" si="137"/>
        <v>-786.41077162704983</v>
      </c>
      <c r="JS115" s="139">
        <v>1</v>
      </c>
      <c r="JT115" s="1" t="s">
        <v>52</v>
      </c>
    </row>
    <row r="116" spans="1:280" ht="20.100000000000001" customHeight="1" x14ac:dyDescent="0.25">
      <c r="A116" s="29">
        <v>69</v>
      </c>
      <c r="B116" s="29" t="s">
        <v>132</v>
      </c>
      <c r="C116" s="50">
        <v>187.77</v>
      </c>
      <c r="D116" s="43">
        <v>-103.38416608053366</v>
      </c>
      <c r="E116" s="29" t="s">
        <v>133</v>
      </c>
      <c r="F116" s="51">
        <v>43496</v>
      </c>
      <c r="G116" s="49"/>
      <c r="H116" s="33"/>
      <c r="I116" s="33"/>
      <c r="J116" s="33"/>
      <c r="K116" s="33"/>
      <c r="L116" s="37">
        <v>187.77</v>
      </c>
      <c r="M116" s="30">
        <f t="shared" si="129"/>
        <v>0</v>
      </c>
      <c r="N116" s="31">
        <f t="shared" si="138"/>
        <v>0</v>
      </c>
      <c r="O116" s="32">
        <f t="shared" si="139"/>
        <v>0</v>
      </c>
      <c r="P116" s="33">
        <f t="shared" si="140"/>
        <v>0</v>
      </c>
      <c r="Q116" s="33">
        <f t="shared" si="141"/>
        <v>0</v>
      </c>
      <c r="R116" s="33">
        <f t="shared" si="142"/>
        <v>0</v>
      </c>
      <c r="S116" s="33">
        <f t="shared" si="143"/>
        <v>0</v>
      </c>
      <c r="T116" s="56">
        <f t="shared" si="144"/>
        <v>0</v>
      </c>
      <c r="U116" s="59">
        <f t="shared" si="130"/>
        <v>-103.38416608053366</v>
      </c>
      <c r="V116" s="34">
        <v>1</v>
      </c>
      <c r="W116" s="29" t="s">
        <v>52</v>
      </c>
      <c r="X116" s="1">
        <v>69</v>
      </c>
      <c r="Y116" s="1" t="s">
        <v>132</v>
      </c>
      <c r="Z116" s="1" t="s">
        <v>133</v>
      </c>
      <c r="AA116" s="89">
        <v>43521</v>
      </c>
      <c r="AB116" s="90"/>
      <c r="AC116" s="1">
        <v>187.77</v>
      </c>
      <c r="AD116" s="1"/>
      <c r="AE116" s="1"/>
      <c r="AF116" s="1"/>
      <c r="AG116" s="1"/>
      <c r="AH116" s="98">
        <f t="shared" si="145"/>
        <v>187.77</v>
      </c>
      <c r="AI116" s="30">
        <f t="shared" si="146"/>
        <v>0</v>
      </c>
      <c r="AJ116" s="31">
        <f t="shared" si="147"/>
        <v>0</v>
      </c>
      <c r="AK116" s="32">
        <f t="shared" si="148"/>
        <v>0</v>
      </c>
      <c r="AL116" s="33">
        <f t="shared" si="149"/>
        <v>0</v>
      </c>
      <c r="AM116" s="33">
        <f t="shared" si="150"/>
        <v>0</v>
      </c>
      <c r="AN116" s="33">
        <f t="shared" si="151"/>
        <v>0</v>
      </c>
      <c r="AO116" s="33">
        <f t="shared" si="152"/>
        <v>0</v>
      </c>
      <c r="AP116" s="56">
        <f t="shared" si="153"/>
        <v>0</v>
      </c>
      <c r="AQ116" s="118">
        <f t="shared" si="154"/>
        <v>0</v>
      </c>
      <c r="AR116" s="120">
        <f t="shared" si="155"/>
        <v>0</v>
      </c>
      <c r="AS116" s="125">
        <f t="shared" si="156"/>
        <v>0</v>
      </c>
      <c r="AT116" s="122">
        <f t="shared" si="157"/>
        <v>-103.38416608053366</v>
      </c>
      <c r="AU116" s="34">
        <v>1</v>
      </c>
      <c r="AV116" s="29" t="s">
        <v>52</v>
      </c>
      <c r="AW116" s="1">
        <v>69</v>
      </c>
      <c r="AX116" s="1" t="s">
        <v>132</v>
      </c>
      <c r="AY116" s="1" t="s">
        <v>133</v>
      </c>
      <c r="AZ116" s="89">
        <v>43555</v>
      </c>
      <c r="BA116" s="90"/>
      <c r="BB116" s="1">
        <v>187.77</v>
      </c>
      <c r="BC116" s="1"/>
      <c r="BD116" s="1"/>
      <c r="BE116" s="1"/>
      <c r="BF116" s="1"/>
      <c r="BG116" s="98">
        <f t="shared" si="158"/>
        <v>187.77</v>
      </c>
      <c r="BH116" s="30">
        <f t="shared" si="159"/>
        <v>0</v>
      </c>
      <c r="BI116" s="31">
        <f t="shared" si="160"/>
        <v>0</v>
      </c>
      <c r="BJ116" s="32">
        <f t="shared" si="161"/>
        <v>0</v>
      </c>
      <c r="BK116" s="33">
        <f t="shared" si="162"/>
        <v>0</v>
      </c>
      <c r="BL116" s="33">
        <f t="shared" si="163"/>
        <v>0</v>
      </c>
      <c r="BM116" s="33">
        <f t="shared" si="164"/>
        <v>0</v>
      </c>
      <c r="BN116" s="33">
        <f t="shared" si="165"/>
        <v>0</v>
      </c>
      <c r="BO116" s="56">
        <f t="shared" si="166"/>
        <v>0</v>
      </c>
      <c r="BP116" s="122">
        <f t="shared" si="167"/>
        <v>-103.38416608053366</v>
      </c>
      <c r="BQ116" s="34">
        <v>1</v>
      </c>
      <c r="BR116" s="29" t="s">
        <v>52</v>
      </c>
      <c r="BS116" s="1">
        <v>69</v>
      </c>
      <c r="BT116" s="1" t="s">
        <v>132</v>
      </c>
      <c r="BU116" s="1" t="s">
        <v>133</v>
      </c>
      <c r="BV116" s="89">
        <v>43585</v>
      </c>
      <c r="BW116" s="90"/>
      <c r="BX116" s="104">
        <v>187.8</v>
      </c>
      <c r="BY116" s="104"/>
      <c r="BZ116" s="104"/>
      <c r="CA116" s="104"/>
      <c r="CB116" s="104"/>
      <c r="CC116" s="137">
        <v>187.8</v>
      </c>
      <c r="CD116" s="138">
        <f t="shared" si="168"/>
        <v>3.0000000000001137E-2</v>
      </c>
      <c r="CE116" s="141">
        <f t="shared" si="169"/>
        <v>3.6000107326848319E-3</v>
      </c>
      <c r="CF116" s="142">
        <f t="shared" si="170"/>
        <v>3.3600010732685967E-2</v>
      </c>
      <c r="CG116" s="104">
        <f t="shared" si="171"/>
        <v>3.3600010732685967E-2</v>
      </c>
      <c r="CH116" s="104">
        <v>0</v>
      </c>
      <c r="CI116" s="104">
        <f t="shared" si="172"/>
        <v>5.9808019104181022E-2</v>
      </c>
      <c r="CJ116" s="104">
        <v>0</v>
      </c>
      <c r="CK116" s="143">
        <f t="shared" si="173"/>
        <v>5.9808019104181022E-2</v>
      </c>
      <c r="CL116" s="144">
        <f t="shared" si="174"/>
        <v>-103.32435806142948</v>
      </c>
      <c r="CM116" s="139">
        <v>1</v>
      </c>
      <c r="CN116" s="1" t="s">
        <v>52</v>
      </c>
      <c r="CO116" s="1">
        <v>69</v>
      </c>
      <c r="CP116" s="1" t="s">
        <v>132</v>
      </c>
      <c r="CQ116" s="1" t="s">
        <v>133</v>
      </c>
      <c r="CR116" s="89">
        <v>43616</v>
      </c>
      <c r="CS116" s="153">
        <v>500</v>
      </c>
      <c r="CT116" s="104">
        <v>189.92000000000002</v>
      </c>
      <c r="CU116" s="104"/>
      <c r="CV116" s="104"/>
      <c r="CW116" s="104"/>
      <c r="CX116" s="104"/>
      <c r="CY116" s="137">
        <v>189.92000000000002</v>
      </c>
      <c r="CZ116" s="104"/>
      <c r="DA116" s="138">
        <f t="shared" si="175"/>
        <v>2.1200000000000045</v>
      </c>
      <c r="DB116" s="141">
        <f t="shared" si="176"/>
        <v>0.25440058708956348</v>
      </c>
      <c r="DC116" s="142">
        <f t="shared" si="177"/>
        <v>2.3744005870895681</v>
      </c>
      <c r="DD116" s="104">
        <f t="shared" si="178"/>
        <v>2.3744005870895681</v>
      </c>
      <c r="DE116" s="104">
        <v>0</v>
      </c>
      <c r="DF116" s="104">
        <f t="shared" si="179"/>
        <v>4.1789450332776399</v>
      </c>
      <c r="DG116" s="104">
        <v>0</v>
      </c>
      <c r="DH116" s="104">
        <f t="shared" si="180"/>
        <v>-6.7200021465371989E-4</v>
      </c>
      <c r="DI116" s="143">
        <f t="shared" si="181"/>
        <v>4.178273033062986</v>
      </c>
      <c r="DJ116" s="144">
        <f t="shared" si="182"/>
        <v>-599.14608502836654</v>
      </c>
      <c r="DK116" s="139">
        <v>1</v>
      </c>
      <c r="DL116" s="1" t="s">
        <v>52</v>
      </c>
      <c r="DM116" s="157">
        <v>69</v>
      </c>
      <c r="DN116" s="158" t="s">
        <v>132</v>
      </c>
      <c r="DO116" s="158" t="s">
        <v>133</v>
      </c>
      <c r="DP116" s="171"/>
      <c r="DQ116" s="159">
        <v>43646</v>
      </c>
      <c r="DR116" s="160">
        <v>227.88</v>
      </c>
      <c r="DS116" s="161"/>
      <c r="DT116" s="161"/>
      <c r="DU116" s="161"/>
      <c r="DV116" s="162"/>
      <c r="DW116" s="163">
        <f t="shared" si="131"/>
        <v>227.88</v>
      </c>
      <c r="DX116" s="138">
        <f t="shared" si="183"/>
        <v>37.95999999999998</v>
      </c>
      <c r="DY116" s="141">
        <f t="shared" si="184"/>
        <v>4.5552099312366003</v>
      </c>
      <c r="DZ116" s="142">
        <f t="shared" si="185"/>
        <v>42.515209931236583</v>
      </c>
      <c r="EA116" s="104">
        <f t="shared" si="186"/>
        <v>42.515209931236583</v>
      </c>
      <c r="EB116" s="104">
        <v>0</v>
      </c>
      <c r="EC116" s="104">
        <f t="shared" si="187"/>
        <v>74.826769478976388</v>
      </c>
      <c r="ED116" s="104">
        <v>0</v>
      </c>
      <c r="EE116" s="143">
        <f t="shared" si="188"/>
        <v>74.826769478976388</v>
      </c>
      <c r="EF116" s="144">
        <f t="shared" si="189"/>
        <v>-524.31931554939013</v>
      </c>
      <c r="EG116" s="139">
        <v>1</v>
      </c>
      <c r="EH116" s="1" t="s">
        <v>52</v>
      </c>
      <c r="EI116" s="1">
        <v>69</v>
      </c>
      <c r="EJ116" s="1" t="s">
        <v>132</v>
      </c>
      <c r="EK116" s="1" t="s">
        <v>133</v>
      </c>
      <c r="EL116" s="89">
        <v>43677</v>
      </c>
      <c r="EM116" s="90"/>
      <c r="EN116" s="104">
        <v>251.66</v>
      </c>
      <c r="EO116" s="104"/>
      <c r="EP116" s="104"/>
      <c r="EQ116" s="104"/>
      <c r="ER116" s="104"/>
      <c r="ES116" s="137">
        <v>251.66</v>
      </c>
      <c r="ET116" s="138">
        <f t="shared" si="190"/>
        <v>23.78</v>
      </c>
      <c r="EU116" s="141">
        <f t="shared" si="191"/>
        <v>2.8536043211467539</v>
      </c>
      <c r="EV116" s="96">
        <f t="shared" si="192"/>
        <v>26.633604321146755</v>
      </c>
      <c r="EW116" s="104">
        <f t="shared" si="193"/>
        <v>26.633604321146755</v>
      </c>
      <c r="EX116" s="104">
        <v>0</v>
      </c>
      <c r="EY116" s="104">
        <f t="shared" si="194"/>
        <v>48.206823821275627</v>
      </c>
      <c r="EZ116" s="104">
        <v>0</v>
      </c>
      <c r="FA116" s="143">
        <f t="shared" si="195"/>
        <v>48.206823821275627</v>
      </c>
      <c r="FB116" s="144">
        <f t="shared" si="196"/>
        <v>-476.11249172811449</v>
      </c>
      <c r="FC116" s="139">
        <v>1</v>
      </c>
      <c r="FD116" s="1" t="s">
        <v>52</v>
      </c>
      <c r="FE116" s="157">
        <v>69</v>
      </c>
      <c r="FF116" s="158" t="s">
        <v>132</v>
      </c>
      <c r="FG116" s="158" t="s">
        <v>133</v>
      </c>
      <c r="FH116" s="159">
        <v>43708</v>
      </c>
      <c r="FI116" s="188"/>
      <c r="FJ116" s="160">
        <v>268.87</v>
      </c>
      <c r="FK116" s="186"/>
      <c r="FL116" s="186"/>
      <c r="FM116" s="186"/>
      <c r="FN116" s="186"/>
      <c r="FO116" s="187">
        <f t="shared" si="132"/>
        <v>268.87</v>
      </c>
      <c r="FP116" s="138">
        <f t="shared" si="197"/>
        <v>17.210000000000008</v>
      </c>
      <c r="FQ116" s="141">
        <f t="shared" si="198"/>
        <v>2.0652035181144792</v>
      </c>
      <c r="FR116" s="96">
        <f t="shared" si="199"/>
        <v>19.275203518114488</v>
      </c>
      <c r="FS116" s="104">
        <f t="shared" si="200"/>
        <v>19.275203518114488</v>
      </c>
      <c r="FT116" s="104">
        <v>0</v>
      </c>
      <c r="FU116" s="104">
        <f t="shared" si="201"/>
        <v>34.888118367787222</v>
      </c>
      <c r="FV116" s="104">
        <v>0</v>
      </c>
      <c r="FW116" s="143">
        <f t="shared" si="202"/>
        <v>34.888118367787222</v>
      </c>
      <c r="FX116" s="144">
        <f t="shared" si="203"/>
        <v>-441.22437336032726</v>
      </c>
      <c r="FY116" s="139">
        <v>1</v>
      </c>
      <c r="FZ116" s="1" t="s">
        <v>52</v>
      </c>
      <c r="GA116" s="1">
        <v>69</v>
      </c>
      <c r="GB116" s="1" t="s">
        <v>132</v>
      </c>
      <c r="GC116" s="1" t="s">
        <v>133</v>
      </c>
      <c r="GD116" s="89">
        <v>43735</v>
      </c>
      <c r="GE116" s="90">
        <v>1000</v>
      </c>
      <c r="GF116" s="104">
        <v>270.01</v>
      </c>
      <c r="GG116" s="104"/>
      <c r="GH116" s="104"/>
      <c r="GI116" s="104"/>
      <c r="GJ116" s="104"/>
      <c r="GK116" s="137">
        <v>270.01</v>
      </c>
      <c r="GL116" s="138">
        <f t="shared" si="204"/>
        <v>1.1399999999999864</v>
      </c>
      <c r="GM116" s="141">
        <f t="shared" si="205"/>
        <v>0.13679983483167771</v>
      </c>
      <c r="GN116" s="142">
        <f t="shared" si="206"/>
        <v>1.276799834831664</v>
      </c>
      <c r="GO116" s="104">
        <f t="shared" si="207"/>
        <v>1.276799834831664</v>
      </c>
      <c r="GP116" s="104">
        <f t="shared" si="208"/>
        <v>0</v>
      </c>
      <c r="GQ116" s="218">
        <f t="shared" si="209"/>
        <v>2.3110077010453121</v>
      </c>
      <c r="GR116" s="218">
        <f t="shared" si="210"/>
        <v>0</v>
      </c>
      <c r="GS116" s="143">
        <f t="shared" si="211"/>
        <v>2.3110077010453121</v>
      </c>
      <c r="GT116" s="103">
        <f t="shared" si="212"/>
        <v>9.4570680739779006E-2</v>
      </c>
      <c r="GU116" s="203">
        <f t="shared" si="213"/>
        <v>2.4055783817850909</v>
      </c>
      <c r="GV116" s="144">
        <f t="shared" si="214"/>
        <v>-1438.8187949785422</v>
      </c>
      <c r="GW116" s="140">
        <v>1</v>
      </c>
      <c r="GX116" s="1" t="s">
        <v>52</v>
      </c>
      <c r="GY116" s="157">
        <v>69</v>
      </c>
      <c r="GZ116" s="158" t="s">
        <v>132</v>
      </c>
      <c r="HA116" s="158" t="s">
        <v>133</v>
      </c>
      <c r="HB116" s="159">
        <v>43771</v>
      </c>
      <c r="HC116" s="188"/>
      <c r="HD116" s="160">
        <v>270.95</v>
      </c>
      <c r="HE116" s="186"/>
      <c r="HF116" s="186"/>
      <c r="HG116" s="186"/>
      <c r="HH116" s="227"/>
      <c r="HI116" s="229">
        <f t="shared" si="133"/>
        <v>270.95</v>
      </c>
      <c r="HJ116" s="138">
        <f t="shared" si="215"/>
        <v>0.93999999999999773</v>
      </c>
      <c r="HK116" s="141">
        <f t="shared" si="216"/>
        <v>0.1127999280750326</v>
      </c>
      <c r="HL116" s="96">
        <f t="shared" si="217"/>
        <v>1.0527999280750304</v>
      </c>
      <c r="HM116" s="104">
        <f t="shared" si="218"/>
        <v>1.0527999280750304</v>
      </c>
      <c r="HN116" s="104">
        <f t="shared" si="219"/>
        <v>0</v>
      </c>
      <c r="HO116" s="218">
        <f t="shared" si="220"/>
        <v>1.9055678698158052</v>
      </c>
      <c r="HP116" s="218">
        <f t="shared" si="221"/>
        <v>0</v>
      </c>
      <c r="HQ116" s="143">
        <f t="shared" si="222"/>
        <v>1.9055678698158052</v>
      </c>
      <c r="HR116" s="104">
        <f t="shared" si="223"/>
        <v>0.10449712746077258</v>
      </c>
      <c r="HS116" s="203">
        <f t="shared" si="224"/>
        <v>2.0100649972765776</v>
      </c>
      <c r="HT116" s="234">
        <f t="shared" si="225"/>
        <v>-1436.8087299812655</v>
      </c>
      <c r="HU116" s="139">
        <v>1</v>
      </c>
      <c r="HV116" s="1" t="s">
        <v>52</v>
      </c>
      <c r="HW116" s="1">
        <v>69</v>
      </c>
      <c r="HX116" s="1" t="s">
        <v>132</v>
      </c>
      <c r="HY116" s="1" t="s">
        <v>133</v>
      </c>
      <c r="HZ116" s="89">
        <v>43795</v>
      </c>
      <c r="IA116" s="90">
        <v>3000</v>
      </c>
      <c r="IB116" s="104">
        <v>270.95</v>
      </c>
      <c r="IC116" s="186"/>
      <c r="ID116" s="186"/>
      <c r="IE116" s="186"/>
      <c r="IF116" s="186"/>
      <c r="IG116" s="229">
        <f t="shared" si="134"/>
        <v>270.95</v>
      </c>
      <c r="IH116" s="138">
        <f t="shared" si="226"/>
        <v>0</v>
      </c>
      <c r="II116" s="141">
        <f t="shared" si="227"/>
        <v>0</v>
      </c>
      <c r="IJ116" s="142">
        <f t="shared" si="228"/>
        <v>0</v>
      </c>
      <c r="IK116" s="104">
        <f t="shared" si="229"/>
        <v>0</v>
      </c>
      <c r="IL116" s="104">
        <f t="shared" si="230"/>
        <v>0</v>
      </c>
      <c r="IM116" s="218">
        <f t="shared" si="231"/>
        <v>0</v>
      </c>
      <c r="IN116" s="218">
        <f t="shared" si="232"/>
        <v>0</v>
      </c>
      <c r="IO116" s="143">
        <f t="shared" si="233"/>
        <v>0</v>
      </c>
      <c r="IP116" s="104">
        <f t="shared" si="234"/>
        <v>0</v>
      </c>
      <c r="IQ116" s="203">
        <f t="shared" si="235"/>
        <v>0</v>
      </c>
      <c r="IR116" s="144">
        <f t="shared" si="236"/>
        <v>-4436.8087299812651</v>
      </c>
      <c r="IS116" s="139">
        <v>1</v>
      </c>
      <c r="IT116" s="1" t="s">
        <v>52</v>
      </c>
      <c r="IU116" s="1">
        <v>69</v>
      </c>
      <c r="IV116" s="1" t="s">
        <v>132</v>
      </c>
      <c r="IW116" s="1" t="s">
        <v>133</v>
      </c>
      <c r="IX116" s="89">
        <v>43830</v>
      </c>
      <c r="IY116" s="153"/>
      <c r="IZ116" s="104">
        <v>270.95</v>
      </c>
      <c r="JA116" s="104"/>
      <c r="JB116" s="104"/>
      <c r="JC116" s="104"/>
      <c r="JD116" s="104"/>
      <c r="JE116" s="137">
        <v>270.95</v>
      </c>
      <c r="JF116" s="138">
        <f t="shared" si="237"/>
        <v>0</v>
      </c>
      <c r="JG116" s="141">
        <f t="shared" si="238"/>
        <v>0</v>
      </c>
      <c r="JH116" s="96">
        <f t="shared" si="239"/>
        <v>0</v>
      </c>
      <c r="JI116" s="104">
        <f t="shared" si="240"/>
        <v>0</v>
      </c>
      <c r="JJ116" s="104">
        <f t="shared" si="241"/>
        <v>0</v>
      </c>
      <c r="JK116" s="218">
        <f t="shared" si="242"/>
        <v>0</v>
      </c>
      <c r="JL116" s="251">
        <f t="shared" si="243"/>
        <v>0</v>
      </c>
      <c r="JM116" s="259">
        <f t="shared" si="244"/>
        <v>0</v>
      </c>
      <c r="JN116" s="218"/>
      <c r="JO116" s="260"/>
      <c r="JP116" s="255">
        <f t="shared" si="135"/>
        <v>0</v>
      </c>
      <c r="JQ116" s="203">
        <f t="shared" si="136"/>
        <v>0</v>
      </c>
      <c r="JR116" s="144">
        <f t="shared" si="137"/>
        <v>-4436.8087299812651</v>
      </c>
      <c r="JS116" s="139">
        <v>1</v>
      </c>
      <c r="JT116" s="1" t="s">
        <v>52</v>
      </c>
    </row>
    <row r="117" spans="1:280" ht="20.100000000000001" customHeight="1" x14ac:dyDescent="0.25">
      <c r="A117" s="29">
        <v>70</v>
      </c>
      <c r="B117" s="29" t="s">
        <v>134</v>
      </c>
      <c r="C117" s="50">
        <v>10566.630000000001</v>
      </c>
      <c r="D117" s="43">
        <v>2416.7145792833167</v>
      </c>
      <c r="E117" s="29" t="s">
        <v>135</v>
      </c>
      <c r="F117" s="51">
        <v>43496</v>
      </c>
      <c r="G117" s="49">
        <v>3000</v>
      </c>
      <c r="H117" s="33"/>
      <c r="I117" s="33"/>
      <c r="J117" s="33"/>
      <c r="K117" s="33"/>
      <c r="L117" s="37">
        <v>11742.59</v>
      </c>
      <c r="M117" s="30">
        <f t="shared" si="129"/>
        <v>1175.9599999999991</v>
      </c>
      <c r="N117" s="31">
        <f t="shared" si="138"/>
        <v>127.41614127239636</v>
      </c>
      <c r="O117" s="32">
        <f t="shared" si="139"/>
        <v>1303.3761412723954</v>
      </c>
      <c r="P117" s="33">
        <f t="shared" si="140"/>
        <v>110</v>
      </c>
      <c r="Q117" s="33">
        <f t="shared" si="141"/>
        <v>1193.3761412723954</v>
      </c>
      <c r="R117" s="33">
        <f t="shared" si="142"/>
        <v>191.4</v>
      </c>
      <c r="S117" s="33">
        <f t="shared" si="143"/>
        <v>2596.5845929575503</v>
      </c>
      <c r="T117" s="56">
        <f t="shared" si="144"/>
        <v>2787.9845929575504</v>
      </c>
      <c r="U117" s="59">
        <f t="shared" si="130"/>
        <v>2204.699172240867</v>
      </c>
      <c r="V117" s="34">
        <v>1</v>
      </c>
      <c r="W117" s="29" t="s">
        <v>52</v>
      </c>
      <c r="X117" s="1">
        <v>70</v>
      </c>
      <c r="Y117" s="1" t="s">
        <v>134</v>
      </c>
      <c r="Z117" s="1" t="s">
        <v>135</v>
      </c>
      <c r="AA117" s="89">
        <v>43521</v>
      </c>
      <c r="AB117" s="90"/>
      <c r="AC117" s="1">
        <v>12673.29</v>
      </c>
      <c r="AD117" s="1"/>
      <c r="AE117" s="1"/>
      <c r="AF117" s="1"/>
      <c r="AG117" s="1"/>
      <c r="AH117" s="98">
        <f t="shared" si="145"/>
        <v>12673.29</v>
      </c>
      <c r="AI117" s="30">
        <f t="shared" si="146"/>
        <v>930.70000000000073</v>
      </c>
      <c r="AJ117" s="31">
        <f t="shared" si="147"/>
        <v>310.11364733375774</v>
      </c>
      <c r="AK117" s="32">
        <f t="shared" si="148"/>
        <v>1240.8136473337586</v>
      </c>
      <c r="AL117" s="33">
        <f t="shared" si="149"/>
        <v>110</v>
      </c>
      <c r="AM117" s="33">
        <f t="shared" si="150"/>
        <v>1130.8136473337586</v>
      </c>
      <c r="AN117" s="33">
        <f t="shared" si="151"/>
        <v>193.6</v>
      </c>
      <c r="AO117" s="33">
        <f t="shared" si="152"/>
        <v>2497.5103889667143</v>
      </c>
      <c r="AP117" s="56">
        <f t="shared" si="153"/>
        <v>2691.1103889667143</v>
      </c>
      <c r="AQ117" s="118">
        <f t="shared" si="154"/>
        <v>2.1999999999999886</v>
      </c>
      <c r="AR117" s="120">
        <f t="shared" si="155"/>
        <v>39.016360897590403</v>
      </c>
      <c r="AS117" s="125">
        <f t="shared" si="156"/>
        <v>2732.3267498643045</v>
      </c>
      <c r="AT117" s="122">
        <f t="shared" si="157"/>
        <v>4937.025922105171</v>
      </c>
      <c r="AU117" s="34">
        <v>1</v>
      </c>
      <c r="AV117" s="29" t="s">
        <v>52</v>
      </c>
      <c r="AW117" s="1">
        <v>70</v>
      </c>
      <c r="AX117" s="1" t="s">
        <v>134</v>
      </c>
      <c r="AY117" s="1" t="s">
        <v>135</v>
      </c>
      <c r="AZ117" s="89">
        <v>43555</v>
      </c>
      <c r="BA117" s="90"/>
      <c r="BB117" s="1">
        <v>13472.130000000001</v>
      </c>
      <c r="BC117" s="1"/>
      <c r="BD117" s="1"/>
      <c r="BE117" s="1"/>
      <c r="BF117" s="1"/>
      <c r="BG117" s="98">
        <f t="shared" si="158"/>
        <v>13472.130000000001</v>
      </c>
      <c r="BH117" s="30">
        <f t="shared" si="159"/>
        <v>798.84000000000015</v>
      </c>
      <c r="BI117" s="31">
        <f t="shared" si="160"/>
        <v>-359.82494227676602</v>
      </c>
      <c r="BJ117" s="32">
        <f t="shared" si="161"/>
        <v>439.01505772323412</v>
      </c>
      <c r="BK117" s="33">
        <f t="shared" si="162"/>
        <v>439.01505772323412</v>
      </c>
      <c r="BL117" s="33">
        <f t="shared" si="163"/>
        <v>0</v>
      </c>
      <c r="BM117" s="33">
        <f t="shared" si="164"/>
        <v>772.66650159289202</v>
      </c>
      <c r="BN117" s="33">
        <f t="shared" si="165"/>
        <v>0</v>
      </c>
      <c r="BO117" s="56">
        <f t="shared" si="166"/>
        <v>772.66650159289202</v>
      </c>
      <c r="BP117" s="122">
        <f t="shared" si="167"/>
        <v>5709.6924236980631</v>
      </c>
      <c r="BQ117" s="34">
        <v>1</v>
      </c>
      <c r="BR117" s="29" t="s">
        <v>52</v>
      </c>
      <c r="BS117" s="1">
        <v>70</v>
      </c>
      <c r="BT117" s="1" t="s">
        <v>134</v>
      </c>
      <c r="BU117" s="1" t="s">
        <v>135</v>
      </c>
      <c r="BV117" s="89">
        <v>43585</v>
      </c>
      <c r="BW117" s="90"/>
      <c r="BX117" s="104">
        <v>14067.23</v>
      </c>
      <c r="BY117" s="104"/>
      <c r="BZ117" s="104"/>
      <c r="CA117" s="104"/>
      <c r="CB117" s="104"/>
      <c r="CC117" s="137">
        <v>14067.23</v>
      </c>
      <c r="CD117" s="138">
        <f t="shared" si="168"/>
        <v>595.09999999999854</v>
      </c>
      <c r="CE117" s="141">
        <f t="shared" si="169"/>
        <v>71.412212900688573</v>
      </c>
      <c r="CF117" s="142">
        <f t="shared" si="170"/>
        <v>666.51221290068713</v>
      </c>
      <c r="CG117" s="104">
        <f t="shared" si="171"/>
        <v>666.51221290068713</v>
      </c>
      <c r="CH117" s="104">
        <v>0</v>
      </c>
      <c r="CI117" s="104">
        <f t="shared" si="172"/>
        <v>1186.3917389632231</v>
      </c>
      <c r="CJ117" s="104">
        <v>0</v>
      </c>
      <c r="CK117" s="143">
        <f t="shared" si="173"/>
        <v>1186.3917389632231</v>
      </c>
      <c r="CL117" s="144">
        <f t="shared" si="174"/>
        <v>6896.0841626612864</v>
      </c>
      <c r="CM117" s="139">
        <v>1</v>
      </c>
      <c r="CN117" s="1" t="s">
        <v>52</v>
      </c>
      <c r="CO117" s="1">
        <v>70</v>
      </c>
      <c r="CP117" s="1" t="s">
        <v>134</v>
      </c>
      <c r="CQ117" s="1" t="s">
        <v>135</v>
      </c>
      <c r="CR117" s="89">
        <v>43616</v>
      </c>
      <c r="CS117" s="153">
        <v>7000</v>
      </c>
      <c r="CT117" s="104">
        <v>14623.59</v>
      </c>
      <c r="CU117" s="104"/>
      <c r="CV117" s="104"/>
      <c r="CW117" s="104"/>
      <c r="CX117" s="104"/>
      <c r="CY117" s="137">
        <v>14623.59</v>
      </c>
      <c r="CZ117" s="104"/>
      <c r="DA117" s="138">
        <f t="shared" si="175"/>
        <v>556.36000000000058</v>
      </c>
      <c r="DB117" s="141">
        <f t="shared" si="176"/>
        <v>66.763354072240276</v>
      </c>
      <c r="DC117" s="142">
        <f t="shared" si="177"/>
        <v>623.12335407224089</v>
      </c>
      <c r="DD117" s="104">
        <f t="shared" si="178"/>
        <v>623.12335407224089</v>
      </c>
      <c r="DE117" s="104">
        <v>0</v>
      </c>
      <c r="DF117" s="104">
        <f t="shared" si="179"/>
        <v>1096.697103167144</v>
      </c>
      <c r="DG117" s="104">
        <v>0</v>
      </c>
      <c r="DH117" s="104">
        <f t="shared" si="180"/>
        <v>-13.330244258013755</v>
      </c>
      <c r="DI117" s="143">
        <f t="shared" si="181"/>
        <v>1083.3668589091301</v>
      </c>
      <c r="DJ117" s="144">
        <f t="shared" si="182"/>
        <v>979.45102157041651</v>
      </c>
      <c r="DK117" s="139">
        <v>1</v>
      </c>
      <c r="DL117" s="1" t="s">
        <v>52</v>
      </c>
      <c r="DM117" s="157">
        <v>70</v>
      </c>
      <c r="DN117" s="158" t="s">
        <v>134</v>
      </c>
      <c r="DO117" s="158" t="s">
        <v>135</v>
      </c>
      <c r="DP117" s="171"/>
      <c r="DQ117" s="159">
        <v>43646</v>
      </c>
      <c r="DR117" s="160">
        <v>15217.82</v>
      </c>
      <c r="DS117" s="161"/>
      <c r="DT117" s="161"/>
      <c r="DU117" s="161"/>
      <c r="DV117" s="162"/>
      <c r="DW117" s="163">
        <f t="shared" si="131"/>
        <v>15217.82</v>
      </c>
      <c r="DX117" s="138">
        <f t="shared" si="183"/>
        <v>594.22999999999956</v>
      </c>
      <c r="DY117" s="141">
        <f t="shared" si="184"/>
        <v>71.307755464666073</v>
      </c>
      <c r="DZ117" s="142">
        <f t="shared" si="185"/>
        <v>665.53775546466568</v>
      </c>
      <c r="EA117" s="104">
        <f t="shared" si="186"/>
        <v>665.53775546466568</v>
      </c>
      <c r="EB117" s="104">
        <v>0</v>
      </c>
      <c r="EC117" s="104">
        <f t="shared" si="187"/>
        <v>1171.3464496178117</v>
      </c>
      <c r="ED117" s="104">
        <v>0</v>
      </c>
      <c r="EE117" s="143">
        <f t="shared" si="188"/>
        <v>1171.3464496178117</v>
      </c>
      <c r="EF117" s="144">
        <f t="shared" si="189"/>
        <v>2150.797471188228</v>
      </c>
      <c r="EG117" s="139">
        <v>1</v>
      </c>
      <c r="EH117" s="1" t="s">
        <v>52</v>
      </c>
      <c r="EI117" s="1">
        <v>70</v>
      </c>
      <c r="EJ117" s="1" t="s">
        <v>134</v>
      </c>
      <c r="EK117" s="1" t="s">
        <v>135</v>
      </c>
      <c r="EL117" s="89">
        <v>43677</v>
      </c>
      <c r="EM117" s="90"/>
      <c r="EN117" s="104">
        <v>15732.5</v>
      </c>
      <c r="EO117" s="104"/>
      <c r="EP117" s="104"/>
      <c r="EQ117" s="104"/>
      <c r="ER117" s="104"/>
      <c r="ES117" s="137">
        <v>15732.5</v>
      </c>
      <c r="ET117" s="138">
        <f t="shared" si="190"/>
        <v>514.68000000000029</v>
      </c>
      <c r="EU117" s="141">
        <f t="shared" si="191"/>
        <v>61.761693524298238</v>
      </c>
      <c r="EV117" s="96">
        <f t="shared" si="192"/>
        <v>576.44169352429856</v>
      </c>
      <c r="EW117" s="104">
        <f t="shared" si="193"/>
        <v>576.44169352429856</v>
      </c>
      <c r="EX117" s="104">
        <v>0</v>
      </c>
      <c r="EY117" s="104">
        <f t="shared" si="194"/>
        <v>1043.3594652789805</v>
      </c>
      <c r="EZ117" s="104">
        <v>0</v>
      </c>
      <c r="FA117" s="143">
        <f t="shared" si="195"/>
        <v>1043.3594652789805</v>
      </c>
      <c r="FB117" s="144">
        <f t="shared" si="196"/>
        <v>3194.1569364672087</v>
      </c>
      <c r="FC117" s="139">
        <v>1</v>
      </c>
      <c r="FD117" s="1" t="s">
        <v>52</v>
      </c>
      <c r="FE117" s="157">
        <v>70</v>
      </c>
      <c r="FF117" s="158" t="s">
        <v>134</v>
      </c>
      <c r="FG117" s="158" t="s">
        <v>135</v>
      </c>
      <c r="FH117" s="159">
        <v>43708</v>
      </c>
      <c r="FI117" s="188"/>
      <c r="FJ117" s="160">
        <v>16358.24</v>
      </c>
      <c r="FK117" s="186"/>
      <c r="FL117" s="186"/>
      <c r="FM117" s="186"/>
      <c r="FN117" s="186"/>
      <c r="FO117" s="187">
        <f t="shared" si="132"/>
        <v>16358.24</v>
      </c>
      <c r="FP117" s="138">
        <f t="shared" si="197"/>
        <v>625.73999999999978</v>
      </c>
      <c r="FQ117" s="141">
        <f t="shared" si="198"/>
        <v>75.088927915453397</v>
      </c>
      <c r="FR117" s="96">
        <f t="shared" si="199"/>
        <v>700.82892791545316</v>
      </c>
      <c r="FS117" s="104">
        <f t="shared" si="200"/>
        <v>700.82892791545316</v>
      </c>
      <c r="FT117" s="104">
        <v>0</v>
      </c>
      <c r="FU117" s="104">
        <f t="shared" si="201"/>
        <v>1268.5003595269702</v>
      </c>
      <c r="FV117" s="104">
        <v>0</v>
      </c>
      <c r="FW117" s="143">
        <f t="shared" si="202"/>
        <v>1268.5003595269702</v>
      </c>
      <c r="FX117" s="144">
        <f t="shared" si="203"/>
        <v>4462.6572959941786</v>
      </c>
      <c r="FY117" s="139">
        <v>1</v>
      </c>
      <c r="FZ117" s="1" t="s">
        <v>52</v>
      </c>
      <c r="GA117" s="1">
        <v>70</v>
      </c>
      <c r="GB117" s="1" t="s">
        <v>134</v>
      </c>
      <c r="GC117" s="1" t="s">
        <v>135</v>
      </c>
      <c r="GD117" s="89">
        <v>43735</v>
      </c>
      <c r="GE117" s="90">
        <v>5000</v>
      </c>
      <c r="GF117" s="104">
        <v>17494.22</v>
      </c>
      <c r="GG117" s="104"/>
      <c r="GH117" s="104"/>
      <c r="GI117" s="104"/>
      <c r="GJ117" s="104"/>
      <c r="GK117" s="137">
        <v>17494.22</v>
      </c>
      <c r="GL117" s="138">
        <f t="shared" si="204"/>
        <v>1135.9800000000014</v>
      </c>
      <c r="GM117" s="141">
        <f t="shared" si="205"/>
        <v>136.31743541411515</v>
      </c>
      <c r="GN117" s="142">
        <f t="shared" si="206"/>
        <v>1272.2974354141165</v>
      </c>
      <c r="GO117" s="104">
        <f t="shared" si="207"/>
        <v>110</v>
      </c>
      <c r="GP117" s="104">
        <f t="shared" si="208"/>
        <v>1162.2974354141165</v>
      </c>
      <c r="GQ117" s="218">
        <f t="shared" si="209"/>
        <v>199.1</v>
      </c>
      <c r="GR117" s="218">
        <f t="shared" si="210"/>
        <v>2103.7583580995511</v>
      </c>
      <c r="GS117" s="143">
        <f t="shared" si="211"/>
        <v>2302.858358099551</v>
      </c>
      <c r="GT117" s="103">
        <f t="shared" si="212"/>
        <v>94.23719465506629</v>
      </c>
      <c r="GU117" s="203">
        <f t="shared" si="213"/>
        <v>2397.0955527546171</v>
      </c>
      <c r="GV117" s="144">
        <f t="shared" si="214"/>
        <v>1859.7528487487957</v>
      </c>
      <c r="GW117" s="140">
        <v>1</v>
      </c>
      <c r="GX117" s="1" t="s">
        <v>52</v>
      </c>
      <c r="GY117" s="157">
        <v>70</v>
      </c>
      <c r="GZ117" s="158" t="s">
        <v>134</v>
      </c>
      <c r="HA117" s="158" t="s">
        <v>135</v>
      </c>
      <c r="HB117" s="159">
        <v>43771</v>
      </c>
      <c r="HC117" s="188"/>
      <c r="HD117" s="160">
        <v>18209.8</v>
      </c>
      <c r="HE117" s="186"/>
      <c r="HF117" s="186"/>
      <c r="HG117" s="186"/>
      <c r="HH117" s="227"/>
      <c r="HI117" s="229">
        <f t="shared" si="133"/>
        <v>18209.8</v>
      </c>
      <c r="HJ117" s="138">
        <f t="shared" si="215"/>
        <v>715.57999999999811</v>
      </c>
      <c r="HK117" s="141">
        <f t="shared" si="216"/>
        <v>85.869545246735967</v>
      </c>
      <c r="HL117" s="96">
        <f t="shared" si="217"/>
        <v>801.44954524673403</v>
      </c>
      <c r="HM117" s="104">
        <f t="shared" si="218"/>
        <v>110</v>
      </c>
      <c r="HN117" s="104">
        <f t="shared" si="219"/>
        <v>691.44954524673403</v>
      </c>
      <c r="HO117" s="218">
        <f t="shared" si="220"/>
        <v>199.1</v>
      </c>
      <c r="HP117" s="218">
        <f t="shared" si="221"/>
        <v>1614.8200015621906</v>
      </c>
      <c r="HQ117" s="143">
        <f t="shared" si="222"/>
        <v>1813.9200015621905</v>
      </c>
      <c r="HR117" s="104">
        <f t="shared" si="223"/>
        <v>99.471361062154728</v>
      </c>
      <c r="HS117" s="203">
        <f t="shared" si="224"/>
        <v>1913.3913626243452</v>
      </c>
      <c r="HT117" s="234">
        <f t="shared" si="225"/>
        <v>3773.1442113731409</v>
      </c>
      <c r="HU117" s="139">
        <v>1</v>
      </c>
      <c r="HV117" s="1" t="s">
        <v>52</v>
      </c>
      <c r="HW117" s="1">
        <v>70</v>
      </c>
      <c r="HX117" s="1" t="s">
        <v>134</v>
      </c>
      <c r="HY117" s="1" t="s">
        <v>135</v>
      </c>
      <c r="HZ117" s="89">
        <v>43795</v>
      </c>
      <c r="IA117" s="90"/>
      <c r="IB117" s="104">
        <v>18660.72</v>
      </c>
      <c r="IC117" s="186"/>
      <c r="ID117" s="186"/>
      <c r="IE117" s="186"/>
      <c r="IF117" s="186"/>
      <c r="IG117" s="229">
        <f t="shared" si="134"/>
        <v>18660.72</v>
      </c>
      <c r="IH117" s="138">
        <f t="shared" si="226"/>
        <v>450.92000000000189</v>
      </c>
      <c r="II117" s="141">
        <f t="shared" si="227"/>
        <v>54.110457842541997</v>
      </c>
      <c r="IJ117" s="142">
        <f t="shared" si="228"/>
        <v>505.03045784254391</v>
      </c>
      <c r="IK117" s="104">
        <f t="shared" si="229"/>
        <v>110</v>
      </c>
      <c r="IL117" s="104">
        <f t="shared" si="230"/>
        <v>395.03045784254391</v>
      </c>
      <c r="IM117" s="218">
        <f t="shared" si="231"/>
        <v>199.1</v>
      </c>
      <c r="IN117" s="218">
        <f t="shared" si="232"/>
        <v>855.37890839113641</v>
      </c>
      <c r="IO117" s="143">
        <f t="shared" si="233"/>
        <v>1054.4789083911364</v>
      </c>
      <c r="IP117" s="104">
        <f t="shared" si="234"/>
        <v>73.517197368256987</v>
      </c>
      <c r="IQ117" s="203">
        <f t="shared" si="235"/>
        <v>1127.9961057593935</v>
      </c>
      <c r="IR117" s="144">
        <f t="shared" si="236"/>
        <v>4901.1403171325346</v>
      </c>
      <c r="IS117" s="139">
        <v>1</v>
      </c>
      <c r="IT117" s="1" t="s">
        <v>52</v>
      </c>
      <c r="IU117" s="1">
        <v>70</v>
      </c>
      <c r="IV117" s="1" t="s">
        <v>134</v>
      </c>
      <c r="IW117" s="1" t="s">
        <v>135</v>
      </c>
      <c r="IX117" s="89">
        <v>43830</v>
      </c>
      <c r="IY117" s="153"/>
      <c r="IZ117" s="104">
        <v>19298.07</v>
      </c>
      <c r="JA117" s="104"/>
      <c r="JB117" s="104"/>
      <c r="JC117" s="104"/>
      <c r="JD117" s="104"/>
      <c r="JE117" s="137">
        <v>19298.07</v>
      </c>
      <c r="JF117" s="138">
        <f t="shared" si="237"/>
        <v>637.34999999999854</v>
      </c>
      <c r="JG117" s="141">
        <f t="shared" si="238"/>
        <v>76.481945335382605</v>
      </c>
      <c r="JH117" s="96">
        <f t="shared" si="239"/>
        <v>713.83194533538119</v>
      </c>
      <c r="JI117" s="104">
        <f t="shared" si="240"/>
        <v>110</v>
      </c>
      <c r="JJ117" s="104">
        <f t="shared" si="241"/>
        <v>603.83194533538119</v>
      </c>
      <c r="JK117" s="218">
        <f t="shared" si="242"/>
        <v>199.1</v>
      </c>
      <c r="JL117" s="251">
        <f t="shared" si="243"/>
        <v>1414.6023023867344</v>
      </c>
      <c r="JM117" s="259">
        <f t="shared" si="244"/>
        <v>1613.7023023867343</v>
      </c>
      <c r="JN117" s="218"/>
      <c r="JO117" s="260"/>
      <c r="JP117" s="255">
        <f t="shared" si="135"/>
        <v>81.088068943619874</v>
      </c>
      <c r="JQ117" s="203">
        <f t="shared" si="136"/>
        <v>1694.7903713303542</v>
      </c>
      <c r="JR117" s="144">
        <f t="shared" si="137"/>
        <v>6595.9306884628886</v>
      </c>
      <c r="JS117" s="139">
        <v>1</v>
      </c>
      <c r="JT117" s="1" t="s">
        <v>52</v>
      </c>
    </row>
    <row r="118" spans="1:280" ht="20.100000000000001" customHeight="1" x14ac:dyDescent="0.25">
      <c r="A118" s="29">
        <v>71</v>
      </c>
      <c r="B118" s="29" t="s">
        <v>136</v>
      </c>
      <c r="C118" s="50">
        <v>89.75</v>
      </c>
      <c r="D118" s="43">
        <v>62.45132098306874</v>
      </c>
      <c r="E118" s="29" t="s">
        <v>137</v>
      </c>
      <c r="F118" s="51">
        <v>43496</v>
      </c>
      <c r="G118" s="49"/>
      <c r="H118" s="33"/>
      <c r="I118" s="33"/>
      <c r="J118" s="33"/>
      <c r="K118" s="33"/>
      <c r="L118" s="37">
        <v>89.75</v>
      </c>
      <c r="M118" s="30">
        <f t="shared" si="129"/>
        <v>0</v>
      </c>
      <c r="N118" s="31">
        <f t="shared" si="138"/>
        <v>0</v>
      </c>
      <c r="O118" s="32">
        <f t="shared" si="139"/>
        <v>0</v>
      </c>
      <c r="P118" s="33">
        <f t="shared" si="140"/>
        <v>0</v>
      </c>
      <c r="Q118" s="33">
        <f t="shared" si="141"/>
        <v>0</v>
      </c>
      <c r="R118" s="33">
        <f t="shared" si="142"/>
        <v>0</v>
      </c>
      <c r="S118" s="33">
        <f t="shared" si="143"/>
        <v>0</v>
      </c>
      <c r="T118" s="56">
        <f t="shared" si="144"/>
        <v>0</v>
      </c>
      <c r="U118" s="59">
        <f t="shared" si="130"/>
        <v>62.45132098306874</v>
      </c>
      <c r="V118" s="34">
        <v>1</v>
      </c>
      <c r="W118" s="29" t="s">
        <v>52</v>
      </c>
      <c r="X118" s="1">
        <v>71</v>
      </c>
      <c r="Y118" s="1" t="s">
        <v>136</v>
      </c>
      <c r="Z118" s="1" t="s">
        <v>137</v>
      </c>
      <c r="AA118" s="89">
        <v>43521</v>
      </c>
      <c r="AB118" s="90"/>
      <c r="AC118" s="1">
        <v>89.75</v>
      </c>
      <c r="AD118" s="1"/>
      <c r="AE118" s="1"/>
      <c r="AF118" s="1"/>
      <c r="AG118" s="1"/>
      <c r="AH118" s="98">
        <f t="shared" si="145"/>
        <v>89.75</v>
      </c>
      <c r="AI118" s="30">
        <f t="shared" si="146"/>
        <v>0</v>
      </c>
      <c r="AJ118" s="31">
        <f t="shared" si="147"/>
        <v>0</v>
      </c>
      <c r="AK118" s="32">
        <f t="shared" si="148"/>
        <v>0</v>
      </c>
      <c r="AL118" s="33">
        <f t="shared" si="149"/>
        <v>0</v>
      </c>
      <c r="AM118" s="33">
        <f t="shared" si="150"/>
        <v>0</v>
      </c>
      <c r="AN118" s="33">
        <f t="shared" si="151"/>
        <v>0</v>
      </c>
      <c r="AO118" s="33">
        <f t="shared" si="152"/>
        <v>0</v>
      </c>
      <c r="AP118" s="56">
        <f t="shared" si="153"/>
        <v>0</v>
      </c>
      <c r="AQ118" s="118">
        <f t="shared" si="154"/>
        <v>0</v>
      </c>
      <c r="AR118" s="120">
        <f t="shared" si="155"/>
        <v>0</v>
      </c>
      <c r="AS118" s="125">
        <f t="shared" si="156"/>
        <v>0</v>
      </c>
      <c r="AT118" s="122">
        <f t="shared" si="157"/>
        <v>62.45132098306874</v>
      </c>
      <c r="AU118" s="34">
        <v>1</v>
      </c>
      <c r="AV118" s="29" t="s">
        <v>52</v>
      </c>
      <c r="AW118" s="1">
        <v>71</v>
      </c>
      <c r="AX118" s="1" t="s">
        <v>136</v>
      </c>
      <c r="AY118" s="1" t="s">
        <v>137</v>
      </c>
      <c r="AZ118" s="89">
        <v>43555</v>
      </c>
      <c r="BA118" s="90"/>
      <c r="BB118" s="1">
        <v>98.960000000000008</v>
      </c>
      <c r="BC118" s="1"/>
      <c r="BD118" s="1"/>
      <c r="BE118" s="1"/>
      <c r="BF118" s="1"/>
      <c r="BG118" s="98">
        <f t="shared" si="158"/>
        <v>98.960000000000008</v>
      </c>
      <c r="BH118" s="30">
        <f t="shared" si="159"/>
        <v>9.210000000000008</v>
      </c>
      <c r="BI118" s="31">
        <f t="shared" si="160"/>
        <v>-4.1484999729220089</v>
      </c>
      <c r="BJ118" s="32">
        <f t="shared" si="161"/>
        <v>5.0615000270779991</v>
      </c>
      <c r="BK118" s="33">
        <f t="shared" si="162"/>
        <v>5.0615000270779991</v>
      </c>
      <c r="BL118" s="33">
        <f t="shared" si="163"/>
        <v>0</v>
      </c>
      <c r="BM118" s="33">
        <f t="shared" si="164"/>
        <v>8.9082400476572783</v>
      </c>
      <c r="BN118" s="33">
        <f t="shared" si="165"/>
        <v>0</v>
      </c>
      <c r="BO118" s="56">
        <f t="shared" si="166"/>
        <v>8.9082400476572783</v>
      </c>
      <c r="BP118" s="122">
        <f t="shared" si="167"/>
        <v>71.359561030726013</v>
      </c>
      <c r="BQ118" s="34">
        <v>1</v>
      </c>
      <c r="BR118" s="29" t="s">
        <v>52</v>
      </c>
      <c r="BS118" s="1">
        <v>71</v>
      </c>
      <c r="BT118" s="1" t="s">
        <v>136</v>
      </c>
      <c r="BU118" s="1" t="s">
        <v>137</v>
      </c>
      <c r="BV118" s="89">
        <v>43585</v>
      </c>
      <c r="BW118" s="90"/>
      <c r="BX118" s="104">
        <v>130.69999999999999</v>
      </c>
      <c r="BY118" s="104"/>
      <c r="BZ118" s="104"/>
      <c r="CA118" s="104"/>
      <c r="CB118" s="104"/>
      <c r="CC118" s="137">
        <v>130.69999999999999</v>
      </c>
      <c r="CD118" s="138">
        <f t="shared" si="168"/>
        <v>31.739999999999981</v>
      </c>
      <c r="CE118" s="141">
        <f t="shared" si="169"/>
        <v>3.8088113551804055</v>
      </c>
      <c r="CF118" s="142">
        <f t="shared" si="170"/>
        <v>35.548811355180383</v>
      </c>
      <c r="CG118" s="104">
        <f t="shared" si="171"/>
        <v>35.548811355180383</v>
      </c>
      <c r="CH118" s="104">
        <v>0</v>
      </c>
      <c r="CI118" s="104">
        <f t="shared" si="172"/>
        <v>63.276884212221084</v>
      </c>
      <c r="CJ118" s="104">
        <v>0</v>
      </c>
      <c r="CK118" s="143">
        <f t="shared" si="173"/>
        <v>63.276884212221084</v>
      </c>
      <c r="CL118" s="144">
        <f t="shared" si="174"/>
        <v>134.6364452429471</v>
      </c>
      <c r="CM118" s="139">
        <v>1</v>
      </c>
      <c r="CN118" s="1" t="s">
        <v>52</v>
      </c>
      <c r="CO118" s="1">
        <v>71</v>
      </c>
      <c r="CP118" s="1" t="s">
        <v>136</v>
      </c>
      <c r="CQ118" s="1" t="s">
        <v>137</v>
      </c>
      <c r="CR118" s="89">
        <v>43616</v>
      </c>
      <c r="CS118" s="153"/>
      <c r="CT118" s="104">
        <v>154.22</v>
      </c>
      <c r="CU118" s="104"/>
      <c r="CV118" s="104"/>
      <c r="CW118" s="104"/>
      <c r="CX118" s="104"/>
      <c r="CY118" s="137">
        <v>154.22</v>
      </c>
      <c r="CZ118" s="104"/>
      <c r="DA118" s="138">
        <f t="shared" si="175"/>
        <v>23.52000000000001</v>
      </c>
      <c r="DB118" s="141">
        <f t="shared" si="176"/>
        <v>2.8224065133710017</v>
      </c>
      <c r="DC118" s="142">
        <f t="shared" si="177"/>
        <v>26.34240651337101</v>
      </c>
      <c r="DD118" s="104">
        <f t="shared" si="178"/>
        <v>26.34240651337101</v>
      </c>
      <c r="DE118" s="104">
        <v>0</v>
      </c>
      <c r="DF118" s="104">
        <f t="shared" si="179"/>
        <v>46.362635463532975</v>
      </c>
      <c r="DG118" s="104">
        <v>0</v>
      </c>
      <c r="DH118" s="104">
        <f t="shared" si="180"/>
        <v>-0.7109762271036083</v>
      </c>
      <c r="DI118" s="143">
        <f t="shared" si="181"/>
        <v>45.651659236429367</v>
      </c>
      <c r="DJ118" s="144">
        <f t="shared" si="182"/>
        <v>180.28810447937647</v>
      </c>
      <c r="DK118" s="139">
        <v>1</v>
      </c>
      <c r="DL118" s="1" t="s">
        <v>52</v>
      </c>
      <c r="DM118" s="157">
        <v>71</v>
      </c>
      <c r="DN118" s="158" t="s">
        <v>136</v>
      </c>
      <c r="DO118" s="158" t="s">
        <v>137</v>
      </c>
      <c r="DP118" s="171"/>
      <c r="DQ118" s="159">
        <v>43646</v>
      </c>
      <c r="DR118" s="160">
        <v>173.38</v>
      </c>
      <c r="DS118" s="161"/>
      <c r="DT118" s="161"/>
      <c r="DU118" s="161"/>
      <c r="DV118" s="162"/>
      <c r="DW118" s="163">
        <f t="shared" si="131"/>
        <v>173.38</v>
      </c>
      <c r="DX118" s="138">
        <f t="shared" si="183"/>
        <v>19.159999999999997</v>
      </c>
      <c r="DY118" s="141">
        <f t="shared" si="184"/>
        <v>2.2992050127105714</v>
      </c>
      <c r="DZ118" s="142">
        <f t="shared" si="185"/>
        <v>21.459205012710569</v>
      </c>
      <c r="EA118" s="104">
        <f t="shared" si="186"/>
        <v>21.459205012710569</v>
      </c>
      <c r="EB118" s="104">
        <v>0</v>
      </c>
      <c r="EC118" s="104">
        <f t="shared" si="187"/>
        <v>37.768200822370602</v>
      </c>
      <c r="ED118" s="104">
        <v>0</v>
      </c>
      <c r="EE118" s="143">
        <f t="shared" si="188"/>
        <v>37.768200822370602</v>
      </c>
      <c r="EF118" s="144">
        <f t="shared" si="189"/>
        <v>218.05630530174707</v>
      </c>
      <c r="EG118" s="139">
        <v>1</v>
      </c>
      <c r="EH118" s="1" t="s">
        <v>52</v>
      </c>
      <c r="EI118" s="1">
        <v>71</v>
      </c>
      <c r="EJ118" s="1" t="s">
        <v>136</v>
      </c>
      <c r="EK118" s="1" t="s">
        <v>137</v>
      </c>
      <c r="EL118" s="89">
        <v>43677</v>
      </c>
      <c r="EM118" s="90"/>
      <c r="EN118" s="104">
        <v>197.38</v>
      </c>
      <c r="EO118" s="104"/>
      <c r="EP118" s="104"/>
      <c r="EQ118" s="104"/>
      <c r="ER118" s="104"/>
      <c r="ES118" s="137">
        <v>197.38</v>
      </c>
      <c r="ET118" s="138">
        <f t="shared" si="190"/>
        <v>24</v>
      </c>
      <c r="EU118" s="141">
        <f t="shared" si="191"/>
        <v>2.8800043611237216</v>
      </c>
      <c r="EV118" s="96">
        <f t="shared" si="192"/>
        <v>26.880004361123721</v>
      </c>
      <c r="EW118" s="104">
        <f t="shared" si="193"/>
        <v>26.880004361123721</v>
      </c>
      <c r="EX118" s="104">
        <v>0</v>
      </c>
      <c r="EY118" s="104">
        <f t="shared" si="194"/>
        <v>48.652807893633934</v>
      </c>
      <c r="EZ118" s="104">
        <v>0</v>
      </c>
      <c r="FA118" s="143">
        <f t="shared" si="195"/>
        <v>48.652807893633934</v>
      </c>
      <c r="FB118" s="144">
        <f t="shared" si="196"/>
        <v>266.70911319538101</v>
      </c>
      <c r="FC118" s="139">
        <v>1</v>
      </c>
      <c r="FD118" s="1" t="s">
        <v>52</v>
      </c>
      <c r="FE118" s="157">
        <v>71</v>
      </c>
      <c r="FF118" s="158" t="s">
        <v>136</v>
      </c>
      <c r="FG118" s="158" t="s">
        <v>137</v>
      </c>
      <c r="FH118" s="159">
        <v>43708</v>
      </c>
      <c r="FI118" s="188"/>
      <c r="FJ118" s="160">
        <v>224.87</v>
      </c>
      <c r="FK118" s="186"/>
      <c r="FL118" s="186"/>
      <c r="FM118" s="186"/>
      <c r="FN118" s="186"/>
      <c r="FO118" s="187">
        <f t="shared" si="132"/>
        <v>224.87</v>
      </c>
      <c r="FP118" s="138">
        <f t="shared" si="197"/>
        <v>27.490000000000009</v>
      </c>
      <c r="FQ118" s="141">
        <f t="shared" si="198"/>
        <v>3.2988056195797224</v>
      </c>
      <c r="FR118" s="96">
        <f t="shared" si="199"/>
        <v>30.788805619579733</v>
      </c>
      <c r="FS118" s="104">
        <f t="shared" si="200"/>
        <v>30.788805619579733</v>
      </c>
      <c r="FT118" s="104">
        <v>0</v>
      </c>
      <c r="FU118" s="104">
        <f t="shared" si="201"/>
        <v>55.72773817143932</v>
      </c>
      <c r="FV118" s="104">
        <v>0</v>
      </c>
      <c r="FW118" s="143">
        <f t="shared" si="202"/>
        <v>55.72773817143932</v>
      </c>
      <c r="FX118" s="144">
        <f t="shared" si="203"/>
        <v>322.43685136682035</v>
      </c>
      <c r="FY118" s="139">
        <v>1</v>
      </c>
      <c r="FZ118" s="1" t="s">
        <v>52</v>
      </c>
      <c r="GA118" s="1">
        <v>71</v>
      </c>
      <c r="GB118" s="1" t="s">
        <v>136</v>
      </c>
      <c r="GC118" s="1" t="s">
        <v>137</v>
      </c>
      <c r="GD118" s="89">
        <v>43735</v>
      </c>
      <c r="GE118" s="90">
        <v>267</v>
      </c>
      <c r="GF118" s="104">
        <v>233.61</v>
      </c>
      <c r="GG118" s="104"/>
      <c r="GH118" s="104"/>
      <c r="GI118" s="104"/>
      <c r="GJ118" s="104"/>
      <c r="GK118" s="137">
        <v>233.61</v>
      </c>
      <c r="GL118" s="138">
        <f t="shared" si="204"/>
        <v>8.7400000000000091</v>
      </c>
      <c r="GM118" s="141">
        <f t="shared" si="205"/>
        <v>1.0487987337095426</v>
      </c>
      <c r="GN118" s="142">
        <f t="shared" si="206"/>
        <v>9.7887987337095517</v>
      </c>
      <c r="GO118" s="104">
        <f t="shared" si="207"/>
        <v>9.7887987337095517</v>
      </c>
      <c r="GP118" s="104">
        <f t="shared" si="208"/>
        <v>0</v>
      </c>
      <c r="GQ118" s="218">
        <f t="shared" si="209"/>
        <v>17.717725708014289</v>
      </c>
      <c r="GR118" s="218">
        <f t="shared" si="210"/>
        <v>0</v>
      </c>
      <c r="GS118" s="143">
        <f t="shared" si="211"/>
        <v>17.717725708014289</v>
      </c>
      <c r="GT118" s="103">
        <f t="shared" si="212"/>
        <v>0.7250418856716484</v>
      </c>
      <c r="GU118" s="203">
        <f t="shared" si="213"/>
        <v>18.442767593685936</v>
      </c>
      <c r="GV118" s="144">
        <f t="shared" si="214"/>
        <v>73.879618960506292</v>
      </c>
      <c r="GW118" s="140">
        <v>1</v>
      </c>
      <c r="GX118" s="1" t="s">
        <v>52</v>
      </c>
      <c r="GY118" s="157">
        <v>71</v>
      </c>
      <c r="GZ118" s="158" t="s">
        <v>136</v>
      </c>
      <c r="HA118" s="158" t="s">
        <v>137</v>
      </c>
      <c r="HB118" s="159">
        <v>43771</v>
      </c>
      <c r="HC118" s="188"/>
      <c r="HD118" s="160">
        <v>241.51</v>
      </c>
      <c r="HE118" s="186"/>
      <c r="HF118" s="186"/>
      <c r="HG118" s="186"/>
      <c r="HH118" s="227"/>
      <c r="HI118" s="229">
        <f t="shared" si="133"/>
        <v>241.51</v>
      </c>
      <c r="HJ118" s="138">
        <f t="shared" si="215"/>
        <v>7.8999999999999773</v>
      </c>
      <c r="HK118" s="141">
        <f t="shared" si="216"/>
        <v>0.94799939552420975</v>
      </c>
      <c r="HL118" s="96">
        <f t="shared" si="217"/>
        <v>8.8479993955241873</v>
      </c>
      <c r="HM118" s="104">
        <f t="shared" si="218"/>
        <v>8.8479993955241873</v>
      </c>
      <c r="HN118" s="104">
        <f t="shared" si="219"/>
        <v>0</v>
      </c>
      <c r="HO118" s="218">
        <f t="shared" si="220"/>
        <v>16.014878905898779</v>
      </c>
      <c r="HP118" s="218">
        <f t="shared" si="221"/>
        <v>0</v>
      </c>
      <c r="HQ118" s="143">
        <f t="shared" si="222"/>
        <v>16.014878905898779</v>
      </c>
      <c r="HR118" s="104">
        <f t="shared" si="223"/>
        <v>0.87822053929798183</v>
      </c>
      <c r="HS118" s="203">
        <f t="shared" si="224"/>
        <v>16.893099445196761</v>
      </c>
      <c r="HT118" s="234">
        <f t="shared" si="225"/>
        <v>90.772718405703046</v>
      </c>
      <c r="HU118" s="139">
        <v>1</v>
      </c>
      <c r="HV118" s="1" t="s">
        <v>52</v>
      </c>
      <c r="HW118" s="1">
        <v>71</v>
      </c>
      <c r="HX118" s="1" t="s">
        <v>136</v>
      </c>
      <c r="HY118" s="1" t="s">
        <v>137</v>
      </c>
      <c r="HZ118" s="89">
        <v>43795</v>
      </c>
      <c r="IA118" s="90"/>
      <c r="IB118" s="104">
        <v>241.51</v>
      </c>
      <c r="IC118" s="186"/>
      <c r="ID118" s="186"/>
      <c r="IE118" s="186"/>
      <c r="IF118" s="186"/>
      <c r="IG118" s="229">
        <f t="shared" si="134"/>
        <v>241.51</v>
      </c>
      <c r="IH118" s="138">
        <f t="shared" si="226"/>
        <v>0</v>
      </c>
      <c r="II118" s="141">
        <f t="shared" si="227"/>
        <v>0</v>
      </c>
      <c r="IJ118" s="142">
        <f t="shared" si="228"/>
        <v>0</v>
      </c>
      <c r="IK118" s="104">
        <f t="shared" si="229"/>
        <v>0</v>
      </c>
      <c r="IL118" s="104">
        <f t="shared" si="230"/>
        <v>0</v>
      </c>
      <c r="IM118" s="218">
        <f t="shared" si="231"/>
        <v>0</v>
      </c>
      <c r="IN118" s="218">
        <f t="shared" si="232"/>
        <v>0</v>
      </c>
      <c r="IO118" s="143">
        <f t="shared" si="233"/>
        <v>0</v>
      </c>
      <c r="IP118" s="104">
        <f t="shared" si="234"/>
        <v>0</v>
      </c>
      <c r="IQ118" s="203">
        <f t="shared" si="235"/>
        <v>0</v>
      </c>
      <c r="IR118" s="144">
        <f t="shared" si="236"/>
        <v>90.772718405703046</v>
      </c>
      <c r="IS118" s="139">
        <v>1</v>
      </c>
      <c r="IT118" s="1" t="s">
        <v>52</v>
      </c>
      <c r="IU118" s="1">
        <v>71</v>
      </c>
      <c r="IV118" s="1" t="s">
        <v>136</v>
      </c>
      <c r="IW118" s="1" t="s">
        <v>137</v>
      </c>
      <c r="IX118" s="89">
        <v>43830</v>
      </c>
      <c r="IY118" s="153"/>
      <c r="IZ118" s="104">
        <v>241.51</v>
      </c>
      <c r="JA118" s="104"/>
      <c r="JB118" s="104"/>
      <c r="JC118" s="104"/>
      <c r="JD118" s="104"/>
      <c r="JE118" s="137">
        <v>241.51</v>
      </c>
      <c r="JF118" s="138">
        <f t="shared" si="237"/>
        <v>0</v>
      </c>
      <c r="JG118" s="141">
        <f t="shared" si="238"/>
        <v>0</v>
      </c>
      <c r="JH118" s="96">
        <f t="shared" si="239"/>
        <v>0</v>
      </c>
      <c r="JI118" s="104">
        <f t="shared" si="240"/>
        <v>0</v>
      </c>
      <c r="JJ118" s="104">
        <f t="shared" si="241"/>
        <v>0</v>
      </c>
      <c r="JK118" s="218">
        <f t="shared" si="242"/>
        <v>0</v>
      </c>
      <c r="JL118" s="251">
        <f t="shared" si="243"/>
        <v>0</v>
      </c>
      <c r="JM118" s="259">
        <f t="shared" si="244"/>
        <v>0</v>
      </c>
      <c r="JN118" s="218"/>
      <c r="JO118" s="260"/>
      <c r="JP118" s="255">
        <f t="shared" si="135"/>
        <v>0</v>
      </c>
      <c r="JQ118" s="203">
        <f t="shared" si="136"/>
        <v>0</v>
      </c>
      <c r="JR118" s="144">
        <f t="shared" si="137"/>
        <v>90.772718405703046</v>
      </c>
      <c r="JS118" s="139">
        <v>1</v>
      </c>
      <c r="JT118" s="1" t="s">
        <v>52</v>
      </c>
    </row>
    <row r="119" spans="1:280" ht="20.100000000000001" customHeight="1" x14ac:dyDescent="0.25">
      <c r="A119" s="29">
        <v>72</v>
      </c>
      <c r="B119" s="29" t="s">
        <v>173</v>
      </c>
      <c r="C119" s="50">
        <v>355.88</v>
      </c>
      <c r="D119" s="43">
        <v>8.2463047804632232</v>
      </c>
      <c r="E119" s="29" t="s">
        <v>138</v>
      </c>
      <c r="F119" s="51">
        <v>43496</v>
      </c>
      <c r="G119" s="49"/>
      <c r="H119" s="33"/>
      <c r="I119" s="33"/>
      <c r="J119" s="33"/>
      <c r="K119" s="33"/>
      <c r="L119" s="37">
        <v>355.88</v>
      </c>
      <c r="M119" s="30">
        <f t="shared" si="129"/>
        <v>0</v>
      </c>
      <c r="N119" s="31">
        <f t="shared" si="138"/>
        <v>0</v>
      </c>
      <c r="O119" s="32">
        <f t="shared" si="139"/>
        <v>0</v>
      </c>
      <c r="P119" s="33">
        <f t="shared" si="140"/>
        <v>0</v>
      </c>
      <c r="Q119" s="33">
        <f t="shared" si="141"/>
        <v>0</v>
      </c>
      <c r="R119" s="33">
        <f t="shared" si="142"/>
        <v>0</v>
      </c>
      <c r="S119" s="33">
        <f t="shared" si="143"/>
        <v>0</v>
      </c>
      <c r="T119" s="56">
        <f t="shared" si="144"/>
        <v>0</v>
      </c>
      <c r="U119" s="59">
        <f t="shared" si="130"/>
        <v>8.2463047804632232</v>
      </c>
      <c r="V119" s="34">
        <v>1</v>
      </c>
      <c r="W119" s="29" t="s">
        <v>52</v>
      </c>
      <c r="X119" s="1">
        <v>72</v>
      </c>
      <c r="Y119" s="1" t="s">
        <v>173</v>
      </c>
      <c r="Z119" s="1" t="s">
        <v>138</v>
      </c>
      <c r="AA119" s="89">
        <v>43521</v>
      </c>
      <c r="AB119" s="90"/>
      <c r="AC119" s="1">
        <v>355.88</v>
      </c>
      <c r="AD119" s="1"/>
      <c r="AE119" s="1"/>
      <c r="AF119" s="1"/>
      <c r="AG119" s="1"/>
      <c r="AH119" s="98">
        <f t="shared" si="145"/>
        <v>355.88</v>
      </c>
      <c r="AI119" s="30">
        <f t="shared" si="146"/>
        <v>0</v>
      </c>
      <c r="AJ119" s="31">
        <f t="shared" si="147"/>
        <v>0</v>
      </c>
      <c r="AK119" s="32">
        <f t="shared" si="148"/>
        <v>0</v>
      </c>
      <c r="AL119" s="33">
        <f t="shared" si="149"/>
        <v>0</v>
      </c>
      <c r="AM119" s="33">
        <f t="shared" si="150"/>
        <v>0</v>
      </c>
      <c r="AN119" s="33">
        <f t="shared" si="151"/>
        <v>0</v>
      </c>
      <c r="AO119" s="33">
        <f t="shared" si="152"/>
        <v>0</v>
      </c>
      <c r="AP119" s="56">
        <f t="shared" si="153"/>
        <v>0</v>
      </c>
      <c r="AQ119" s="118">
        <f t="shared" si="154"/>
        <v>0</v>
      </c>
      <c r="AR119" s="120">
        <f t="shared" si="155"/>
        <v>0</v>
      </c>
      <c r="AS119" s="125">
        <f t="shared" si="156"/>
        <v>0</v>
      </c>
      <c r="AT119" s="122">
        <f t="shared" si="157"/>
        <v>8.2463047804632232</v>
      </c>
      <c r="AU119" s="34">
        <v>1</v>
      </c>
      <c r="AV119" s="29" t="s">
        <v>52</v>
      </c>
      <c r="AW119" s="1">
        <v>72</v>
      </c>
      <c r="AX119" s="1" t="s">
        <v>173</v>
      </c>
      <c r="AY119" s="1" t="s">
        <v>138</v>
      </c>
      <c r="AZ119" s="89">
        <v>43555</v>
      </c>
      <c r="BA119" s="90"/>
      <c r="BB119" s="1">
        <v>355.88</v>
      </c>
      <c r="BC119" s="1"/>
      <c r="BD119" s="1"/>
      <c r="BE119" s="1"/>
      <c r="BF119" s="1"/>
      <c r="BG119" s="98">
        <f t="shared" si="158"/>
        <v>355.88</v>
      </c>
      <c r="BH119" s="30">
        <f t="shared" si="159"/>
        <v>0</v>
      </c>
      <c r="BI119" s="31">
        <f t="shared" si="160"/>
        <v>0</v>
      </c>
      <c r="BJ119" s="32">
        <f t="shared" si="161"/>
        <v>0</v>
      </c>
      <c r="BK119" s="33">
        <f t="shared" si="162"/>
        <v>0</v>
      </c>
      <c r="BL119" s="33">
        <f t="shared" si="163"/>
        <v>0</v>
      </c>
      <c r="BM119" s="33">
        <f t="shared" si="164"/>
        <v>0</v>
      </c>
      <c r="BN119" s="33">
        <f t="shared" si="165"/>
        <v>0</v>
      </c>
      <c r="BO119" s="56">
        <f t="shared" si="166"/>
        <v>0</v>
      </c>
      <c r="BP119" s="122">
        <f t="shared" si="167"/>
        <v>8.2463047804632232</v>
      </c>
      <c r="BQ119" s="34">
        <v>1</v>
      </c>
      <c r="BR119" s="29" t="s">
        <v>52</v>
      </c>
      <c r="BS119" s="1">
        <v>72</v>
      </c>
      <c r="BT119" s="1" t="s">
        <v>173</v>
      </c>
      <c r="BU119" s="1" t="s">
        <v>138</v>
      </c>
      <c r="BV119" s="89">
        <v>43585</v>
      </c>
      <c r="BW119" s="90"/>
      <c r="BX119" s="104">
        <v>355.88</v>
      </c>
      <c r="BY119" s="104"/>
      <c r="BZ119" s="104"/>
      <c r="CA119" s="104"/>
      <c r="CB119" s="104"/>
      <c r="CC119" s="137">
        <v>355.88</v>
      </c>
      <c r="CD119" s="138">
        <f t="shared" si="168"/>
        <v>0</v>
      </c>
      <c r="CE119" s="141">
        <f t="shared" si="169"/>
        <v>0</v>
      </c>
      <c r="CF119" s="142">
        <f t="shared" si="170"/>
        <v>0</v>
      </c>
      <c r="CG119" s="104">
        <f t="shared" si="171"/>
        <v>0</v>
      </c>
      <c r="CH119" s="104">
        <v>0</v>
      </c>
      <c r="CI119" s="104">
        <f t="shared" si="172"/>
        <v>0</v>
      </c>
      <c r="CJ119" s="104">
        <v>0</v>
      </c>
      <c r="CK119" s="143">
        <f t="shared" si="173"/>
        <v>0</v>
      </c>
      <c r="CL119" s="144">
        <f t="shared" si="174"/>
        <v>8.2463047804632232</v>
      </c>
      <c r="CM119" s="139">
        <v>1</v>
      </c>
      <c r="CN119" s="1" t="s">
        <v>52</v>
      </c>
      <c r="CO119" s="1">
        <v>72</v>
      </c>
      <c r="CP119" s="1" t="s">
        <v>173</v>
      </c>
      <c r="CQ119" s="1" t="s">
        <v>138</v>
      </c>
      <c r="CR119" s="89">
        <v>43616</v>
      </c>
      <c r="CS119" s="153">
        <v>100</v>
      </c>
      <c r="CT119" s="104">
        <v>356.01</v>
      </c>
      <c r="CU119" s="104"/>
      <c r="CV119" s="104"/>
      <c r="CW119" s="104"/>
      <c r="CX119" s="104"/>
      <c r="CY119" s="137">
        <v>356.01</v>
      </c>
      <c r="CZ119" s="104"/>
      <c r="DA119" s="138">
        <f t="shared" si="175"/>
        <v>0.12999999999999545</v>
      </c>
      <c r="DB119" s="141">
        <f t="shared" si="176"/>
        <v>1.5600036000774541E-2</v>
      </c>
      <c r="DC119" s="142">
        <f t="shared" si="177"/>
        <v>0.14560003600076998</v>
      </c>
      <c r="DD119" s="104">
        <f t="shared" si="178"/>
        <v>0.14560003600076998</v>
      </c>
      <c r="DE119" s="104">
        <v>0</v>
      </c>
      <c r="DF119" s="104">
        <f t="shared" si="179"/>
        <v>0.25625606336135515</v>
      </c>
      <c r="DG119" s="104">
        <v>0</v>
      </c>
      <c r="DH119" s="104">
        <f t="shared" si="180"/>
        <v>0</v>
      </c>
      <c r="DI119" s="143">
        <f t="shared" si="181"/>
        <v>0.25625606336135515</v>
      </c>
      <c r="DJ119" s="144">
        <f t="shared" si="182"/>
        <v>-91.497439156175432</v>
      </c>
      <c r="DK119" s="139">
        <v>1</v>
      </c>
      <c r="DL119" s="1" t="s">
        <v>52</v>
      </c>
      <c r="DM119" s="157">
        <v>72</v>
      </c>
      <c r="DN119" s="158" t="s">
        <v>173</v>
      </c>
      <c r="DO119" s="158" t="s">
        <v>138</v>
      </c>
      <c r="DP119" s="171"/>
      <c r="DQ119" s="159">
        <v>43646</v>
      </c>
      <c r="DR119" s="160">
        <v>381.14</v>
      </c>
      <c r="DS119" s="161"/>
      <c r="DT119" s="161"/>
      <c r="DU119" s="161"/>
      <c r="DV119" s="162"/>
      <c r="DW119" s="163">
        <f t="shared" si="131"/>
        <v>381.14</v>
      </c>
      <c r="DX119" s="138">
        <f t="shared" si="183"/>
        <v>25.129999999999995</v>
      </c>
      <c r="DY119" s="141">
        <f t="shared" si="184"/>
        <v>3.0156065746042096</v>
      </c>
      <c r="DZ119" s="142">
        <f t="shared" si="185"/>
        <v>28.145606574604205</v>
      </c>
      <c r="EA119" s="104">
        <f t="shared" si="186"/>
        <v>28.145606574604205</v>
      </c>
      <c r="EB119" s="104">
        <v>0</v>
      </c>
      <c r="EC119" s="104">
        <f t="shared" si="187"/>
        <v>49.536267571303398</v>
      </c>
      <c r="ED119" s="104">
        <v>0</v>
      </c>
      <c r="EE119" s="143">
        <f t="shared" si="188"/>
        <v>49.536267571303398</v>
      </c>
      <c r="EF119" s="144">
        <f t="shared" si="189"/>
        <v>-41.961171584872034</v>
      </c>
      <c r="EG119" s="139">
        <v>1</v>
      </c>
      <c r="EH119" s="1" t="s">
        <v>52</v>
      </c>
      <c r="EI119" s="1">
        <v>72</v>
      </c>
      <c r="EJ119" s="1" t="s">
        <v>173</v>
      </c>
      <c r="EK119" s="1" t="s">
        <v>138</v>
      </c>
      <c r="EL119" s="89">
        <v>43677</v>
      </c>
      <c r="EM119" s="90"/>
      <c r="EN119" s="104">
        <v>420.83</v>
      </c>
      <c r="EO119" s="104"/>
      <c r="EP119" s="104"/>
      <c r="EQ119" s="104"/>
      <c r="ER119" s="104"/>
      <c r="ES119" s="137">
        <v>420.83</v>
      </c>
      <c r="ET119" s="138">
        <f t="shared" si="190"/>
        <v>39.69</v>
      </c>
      <c r="EU119" s="141">
        <f t="shared" si="191"/>
        <v>4.7628072122083536</v>
      </c>
      <c r="EV119" s="96">
        <f t="shared" si="192"/>
        <v>44.452807212208349</v>
      </c>
      <c r="EW119" s="104">
        <f t="shared" si="193"/>
        <v>44.452807212208349</v>
      </c>
      <c r="EX119" s="104">
        <v>0</v>
      </c>
      <c r="EY119" s="104">
        <f t="shared" si="194"/>
        <v>80.459581054097114</v>
      </c>
      <c r="EZ119" s="104">
        <v>0</v>
      </c>
      <c r="FA119" s="143">
        <f t="shared" si="195"/>
        <v>80.459581054097114</v>
      </c>
      <c r="FB119" s="144">
        <f t="shared" si="196"/>
        <v>38.498409469225081</v>
      </c>
      <c r="FC119" s="139">
        <v>1</v>
      </c>
      <c r="FD119" s="1" t="s">
        <v>52</v>
      </c>
      <c r="FE119" s="157">
        <v>72</v>
      </c>
      <c r="FF119" s="158" t="s">
        <v>173</v>
      </c>
      <c r="FG119" s="158" t="s">
        <v>138</v>
      </c>
      <c r="FH119" s="159">
        <v>43708</v>
      </c>
      <c r="FI119" s="188"/>
      <c r="FJ119" s="160">
        <v>471.99</v>
      </c>
      <c r="FK119" s="186"/>
      <c r="FL119" s="186"/>
      <c r="FM119" s="186"/>
      <c r="FN119" s="186"/>
      <c r="FO119" s="187">
        <f t="shared" si="132"/>
        <v>471.99</v>
      </c>
      <c r="FP119" s="138">
        <f t="shared" si="197"/>
        <v>51.160000000000025</v>
      </c>
      <c r="FQ119" s="141">
        <f t="shared" si="198"/>
        <v>6.1392104582647731</v>
      </c>
      <c r="FR119" s="96">
        <f t="shared" si="199"/>
        <v>57.299210458264795</v>
      </c>
      <c r="FS119" s="104">
        <f t="shared" si="200"/>
        <v>57.299210458264795</v>
      </c>
      <c r="FT119" s="104">
        <v>0</v>
      </c>
      <c r="FU119" s="104">
        <f t="shared" si="201"/>
        <v>103.71157092945928</v>
      </c>
      <c r="FV119" s="104">
        <v>0</v>
      </c>
      <c r="FW119" s="143">
        <f t="shared" si="202"/>
        <v>103.71157092945928</v>
      </c>
      <c r="FX119" s="144">
        <f t="shared" si="203"/>
        <v>142.20998039868437</v>
      </c>
      <c r="FY119" s="139">
        <v>1</v>
      </c>
      <c r="FZ119" s="1" t="s">
        <v>52</v>
      </c>
      <c r="GA119" s="1">
        <v>72</v>
      </c>
      <c r="GB119" s="1" t="s">
        <v>173</v>
      </c>
      <c r="GC119" s="1" t="s">
        <v>138</v>
      </c>
      <c r="GD119" s="89">
        <v>43735</v>
      </c>
      <c r="GE119" s="90"/>
      <c r="GF119" s="104">
        <v>491.35</v>
      </c>
      <c r="GG119" s="104"/>
      <c r="GH119" s="104"/>
      <c r="GI119" s="104"/>
      <c r="GJ119" s="104"/>
      <c r="GK119" s="137">
        <v>491.35</v>
      </c>
      <c r="GL119" s="138">
        <f t="shared" si="204"/>
        <v>19.360000000000014</v>
      </c>
      <c r="GM119" s="141">
        <f t="shared" si="205"/>
        <v>2.32319719503624</v>
      </c>
      <c r="GN119" s="142">
        <f t="shared" si="206"/>
        <v>21.683197195036254</v>
      </c>
      <c r="GO119" s="104">
        <f t="shared" si="207"/>
        <v>21.683197195036254</v>
      </c>
      <c r="GP119" s="104">
        <f t="shared" si="208"/>
        <v>0</v>
      </c>
      <c r="GQ119" s="218">
        <f t="shared" si="209"/>
        <v>39.24658692301562</v>
      </c>
      <c r="GR119" s="218">
        <f t="shared" si="210"/>
        <v>0</v>
      </c>
      <c r="GS119" s="143">
        <f t="shared" si="211"/>
        <v>39.24658692301562</v>
      </c>
      <c r="GT119" s="103">
        <f t="shared" si="212"/>
        <v>1.6060424378264426</v>
      </c>
      <c r="GU119" s="203">
        <f t="shared" si="213"/>
        <v>40.852629360842066</v>
      </c>
      <c r="GV119" s="144">
        <f t="shared" si="214"/>
        <v>183.06260975952642</v>
      </c>
      <c r="GW119" s="140">
        <v>1</v>
      </c>
      <c r="GX119" s="1" t="s">
        <v>52</v>
      </c>
      <c r="GY119" s="157">
        <v>72</v>
      </c>
      <c r="GZ119" s="158" t="s">
        <v>173</v>
      </c>
      <c r="HA119" s="158" t="s">
        <v>138</v>
      </c>
      <c r="HB119" s="159">
        <v>43771</v>
      </c>
      <c r="HC119" s="188"/>
      <c r="HD119" s="160">
        <v>504.67</v>
      </c>
      <c r="HE119" s="186"/>
      <c r="HF119" s="186"/>
      <c r="HG119" s="186"/>
      <c r="HH119" s="227"/>
      <c r="HI119" s="229">
        <f t="shared" si="133"/>
        <v>504.67</v>
      </c>
      <c r="HJ119" s="138">
        <f t="shared" si="215"/>
        <v>13.319999999999993</v>
      </c>
      <c r="HK119" s="141">
        <f t="shared" si="216"/>
        <v>1.5983989808079118</v>
      </c>
      <c r="HL119" s="96">
        <f t="shared" si="217"/>
        <v>14.918398980807904</v>
      </c>
      <c r="HM119" s="104">
        <f t="shared" si="218"/>
        <v>14.918398980807904</v>
      </c>
      <c r="HN119" s="104">
        <f t="shared" si="219"/>
        <v>0</v>
      </c>
      <c r="HO119" s="218">
        <f t="shared" si="220"/>
        <v>27.002302155262306</v>
      </c>
      <c r="HP119" s="218">
        <f t="shared" si="221"/>
        <v>0</v>
      </c>
      <c r="HQ119" s="143">
        <f t="shared" si="222"/>
        <v>27.002302155262306</v>
      </c>
      <c r="HR119" s="104">
        <f t="shared" si="223"/>
        <v>1.4807465295505247</v>
      </c>
      <c r="HS119" s="203">
        <f t="shared" si="224"/>
        <v>28.483048684812832</v>
      </c>
      <c r="HT119" s="234">
        <f t="shared" si="225"/>
        <v>211.54565844433927</v>
      </c>
      <c r="HU119" s="139">
        <v>1</v>
      </c>
      <c r="HV119" s="1" t="s">
        <v>52</v>
      </c>
      <c r="HW119" s="1">
        <v>72</v>
      </c>
      <c r="HX119" s="1" t="s">
        <v>173</v>
      </c>
      <c r="HY119" s="1" t="s">
        <v>138</v>
      </c>
      <c r="HZ119" s="89">
        <v>43795</v>
      </c>
      <c r="IA119" s="90"/>
      <c r="IB119" s="104">
        <v>506.11</v>
      </c>
      <c r="IC119" s="186"/>
      <c r="ID119" s="186"/>
      <c r="IE119" s="186"/>
      <c r="IF119" s="186"/>
      <c r="IG119" s="229">
        <f t="shared" si="134"/>
        <v>506.11</v>
      </c>
      <c r="IH119" s="138">
        <f t="shared" si="226"/>
        <v>1.4399999999999977</v>
      </c>
      <c r="II119" s="141">
        <f t="shared" si="227"/>
        <v>0.17280018471848671</v>
      </c>
      <c r="IJ119" s="142">
        <f t="shared" si="228"/>
        <v>1.6128001847184845</v>
      </c>
      <c r="IK119" s="104">
        <f t="shared" si="229"/>
        <v>1.6128001847184845</v>
      </c>
      <c r="IL119" s="104">
        <f t="shared" si="230"/>
        <v>0</v>
      </c>
      <c r="IM119" s="218">
        <f t="shared" si="231"/>
        <v>2.9191683343404571</v>
      </c>
      <c r="IN119" s="218">
        <f t="shared" si="232"/>
        <v>0</v>
      </c>
      <c r="IO119" s="143">
        <f t="shared" si="233"/>
        <v>2.9191683343404571</v>
      </c>
      <c r="IP119" s="104">
        <f t="shared" si="234"/>
        <v>0.20352144825192531</v>
      </c>
      <c r="IQ119" s="203">
        <f t="shared" si="235"/>
        <v>3.1226897825923823</v>
      </c>
      <c r="IR119" s="144">
        <f t="shared" si="236"/>
        <v>214.66834822693164</v>
      </c>
      <c r="IS119" s="139">
        <v>1</v>
      </c>
      <c r="IT119" s="1" t="s">
        <v>52</v>
      </c>
      <c r="IU119" s="1">
        <v>72</v>
      </c>
      <c r="IV119" s="1" t="s">
        <v>173</v>
      </c>
      <c r="IW119" s="1" t="s">
        <v>138</v>
      </c>
      <c r="IX119" s="89">
        <v>43830</v>
      </c>
      <c r="IY119" s="153"/>
      <c r="IZ119" s="104">
        <v>506.11</v>
      </c>
      <c r="JA119" s="104"/>
      <c r="JB119" s="104"/>
      <c r="JC119" s="104"/>
      <c r="JD119" s="104"/>
      <c r="JE119" s="137">
        <v>506.11</v>
      </c>
      <c r="JF119" s="138">
        <f t="shared" si="237"/>
        <v>0</v>
      </c>
      <c r="JG119" s="141">
        <f t="shared" si="238"/>
        <v>0</v>
      </c>
      <c r="JH119" s="96">
        <f t="shared" si="239"/>
        <v>0</v>
      </c>
      <c r="JI119" s="104">
        <f t="shared" si="240"/>
        <v>0</v>
      </c>
      <c r="JJ119" s="104">
        <f t="shared" si="241"/>
        <v>0</v>
      </c>
      <c r="JK119" s="218">
        <f t="shared" si="242"/>
        <v>0</v>
      </c>
      <c r="JL119" s="251">
        <f t="shared" si="243"/>
        <v>0</v>
      </c>
      <c r="JM119" s="259">
        <f t="shared" si="244"/>
        <v>0</v>
      </c>
      <c r="JN119" s="218"/>
      <c r="JO119" s="260"/>
      <c r="JP119" s="255">
        <f t="shared" si="135"/>
        <v>0</v>
      </c>
      <c r="JQ119" s="203">
        <f t="shared" si="136"/>
        <v>0</v>
      </c>
      <c r="JR119" s="144">
        <f t="shared" si="137"/>
        <v>214.66834822693164</v>
      </c>
      <c r="JS119" s="139">
        <v>1</v>
      </c>
      <c r="JT119" s="1" t="s">
        <v>52</v>
      </c>
    </row>
    <row r="120" spans="1:280" ht="20.100000000000001" customHeight="1" x14ac:dyDescent="0.25">
      <c r="A120" s="29">
        <v>73</v>
      </c>
      <c r="B120" s="29" t="s">
        <v>139</v>
      </c>
      <c r="C120" s="50">
        <v>4251.18</v>
      </c>
      <c r="D120" s="43">
        <v>8282.6980418602179</v>
      </c>
      <c r="E120" s="29" t="s">
        <v>140</v>
      </c>
      <c r="F120" s="51">
        <v>43496</v>
      </c>
      <c r="G120" s="49">
        <v>5000</v>
      </c>
      <c r="H120" s="33"/>
      <c r="I120" s="33"/>
      <c r="J120" s="33"/>
      <c r="K120" s="33"/>
      <c r="L120" s="37">
        <v>4251.18</v>
      </c>
      <c r="M120" s="30">
        <f t="shared" si="129"/>
        <v>0</v>
      </c>
      <c r="N120" s="31">
        <f t="shared" si="138"/>
        <v>0</v>
      </c>
      <c r="O120" s="32">
        <f t="shared" si="139"/>
        <v>0</v>
      </c>
      <c r="P120" s="33">
        <f t="shared" si="140"/>
        <v>0</v>
      </c>
      <c r="Q120" s="33">
        <f t="shared" si="141"/>
        <v>0</v>
      </c>
      <c r="R120" s="33">
        <f t="shared" si="142"/>
        <v>0</v>
      </c>
      <c r="S120" s="33">
        <f t="shared" si="143"/>
        <v>0</v>
      </c>
      <c r="T120" s="56">
        <f t="shared" si="144"/>
        <v>0</v>
      </c>
      <c r="U120" s="59">
        <f t="shared" si="130"/>
        <v>3282.6980418602179</v>
      </c>
      <c r="V120" s="34">
        <v>1</v>
      </c>
      <c r="W120" s="29" t="s">
        <v>52</v>
      </c>
      <c r="X120" s="1">
        <v>73</v>
      </c>
      <c r="Y120" s="1" t="s">
        <v>139</v>
      </c>
      <c r="Z120" s="1" t="s">
        <v>140</v>
      </c>
      <c r="AA120" s="89">
        <v>43521</v>
      </c>
      <c r="AB120" s="90"/>
      <c r="AC120" s="1">
        <v>4252.01</v>
      </c>
      <c r="AD120" s="1"/>
      <c r="AE120" s="1"/>
      <c r="AF120" s="1"/>
      <c r="AG120" s="1"/>
      <c r="AH120" s="98">
        <f t="shared" si="145"/>
        <v>4252.01</v>
      </c>
      <c r="AI120" s="30">
        <f t="shared" si="146"/>
        <v>0.82999999999992724</v>
      </c>
      <c r="AJ120" s="31">
        <f t="shared" si="147"/>
        <v>0.27655993046846045</v>
      </c>
      <c r="AK120" s="32">
        <f t="shared" si="148"/>
        <v>1.1065599304683877</v>
      </c>
      <c r="AL120" s="33">
        <f t="shared" si="149"/>
        <v>1.1065599304683877</v>
      </c>
      <c r="AM120" s="33">
        <f t="shared" si="150"/>
        <v>0</v>
      </c>
      <c r="AN120" s="33">
        <f t="shared" si="151"/>
        <v>1.9475454776243624</v>
      </c>
      <c r="AO120" s="33">
        <f t="shared" si="152"/>
        <v>0</v>
      </c>
      <c r="AP120" s="56">
        <f t="shared" si="153"/>
        <v>1.9475454776243624</v>
      </c>
      <c r="AQ120" s="118">
        <f t="shared" si="154"/>
        <v>0</v>
      </c>
      <c r="AR120" s="120">
        <f t="shared" si="155"/>
        <v>0</v>
      </c>
      <c r="AS120" s="125">
        <f t="shared" si="156"/>
        <v>1.9475454776243624</v>
      </c>
      <c r="AT120" s="122">
        <f t="shared" si="157"/>
        <v>3284.6455873378422</v>
      </c>
      <c r="AU120" s="34">
        <v>1</v>
      </c>
      <c r="AV120" s="29" t="s">
        <v>52</v>
      </c>
      <c r="AW120" s="1">
        <v>73</v>
      </c>
      <c r="AX120" s="1" t="s">
        <v>139</v>
      </c>
      <c r="AY120" s="1" t="s">
        <v>140</v>
      </c>
      <c r="AZ120" s="89">
        <v>43555</v>
      </c>
      <c r="BA120" s="90"/>
      <c r="BB120" s="1">
        <v>4285.6099999999997</v>
      </c>
      <c r="BC120" s="1"/>
      <c r="BD120" s="1"/>
      <c r="BE120" s="1"/>
      <c r="BF120" s="1"/>
      <c r="BG120" s="98">
        <f t="shared" si="158"/>
        <v>4285.6099999999997</v>
      </c>
      <c r="BH120" s="30">
        <f t="shared" si="159"/>
        <v>33.599999999999454</v>
      </c>
      <c r="BI120" s="31">
        <f t="shared" si="160"/>
        <v>-15.134592735089806</v>
      </c>
      <c r="BJ120" s="32">
        <f t="shared" si="161"/>
        <v>18.465407264909651</v>
      </c>
      <c r="BK120" s="33">
        <f t="shared" si="162"/>
        <v>18.465407264909651</v>
      </c>
      <c r="BL120" s="33">
        <f t="shared" si="163"/>
        <v>0</v>
      </c>
      <c r="BM120" s="33">
        <f t="shared" si="164"/>
        <v>32.499116786240982</v>
      </c>
      <c r="BN120" s="33">
        <f t="shared" si="165"/>
        <v>0</v>
      </c>
      <c r="BO120" s="56">
        <f t="shared" si="166"/>
        <v>32.499116786240982</v>
      </c>
      <c r="BP120" s="122">
        <f t="shared" si="167"/>
        <v>3317.1447041240831</v>
      </c>
      <c r="BQ120" s="34">
        <v>1</v>
      </c>
      <c r="BR120" s="29" t="s">
        <v>52</v>
      </c>
      <c r="BS120" s="1">
        <v>73</v>
      </c>
      <c r="BT120" s="1" t="s">
        <v>139</v>
      </c>
      <c r="BU120" s="1" t="s">
        <v>140</v>
      </c>
      <c r="BV120" s="89">
        <v>43585</v>
      </c>
      <c r="BW120" s="90">
        <v>3300</v>
      </c>
      <c r="BX120" s="104">
        <v>4504.74</v>
      </c>
      <c r="BY120" s="104"/>
      <c r="BZ120" s="104"/>
      <c r="CA120" s="104"/>
      <c r="CB120" s="104"/>
      <c r="CC120" s="137">
        <v>4504.74</v>
      </c>
      <c r="CD120" s="138">
        <f t="shared" si="168"/>
        <v>219.13000000000011</v>
      </c>
      <c r="CE120" s="141">
        <f t="shared" si="169"/>
        <v>26.295678395106592</v>
      </c>
      <c r="CF120" s="142">
        <f t="shared" si="170"/>
        <v>245.4256783951067</v>
      </c>
      <c r="CG120" s="104">
        <f t="shared" si="171"/>
        <v>245.4256783951067</v>
      </c>
      <c r="CH120" s="104">
        <v>0</v>
      </c>
      <c r="CI120" s="104">
        <f t="shared" si="172"/>
        <v>436.85770754328996</v>
      </c>
      <c r="CJ120" s="104">
        <v>0</v>
      </c>
      <c r="CK120" s="143">
        <f t="shared" si="173"/>
        <v>436.85770754328996</v>
      </c>
      <c r="CL120" s="144">
        <f t="shared" si="174"/>
        <v>454.00241166737305</v>
      </c>
      <c r="CM120" s="139">
        <v>1</v>
      </c>
      <c r="CN120" s="1" t="s">
        <v>52</v>
      </c>
      <c r="CO120" s="1">
        <v>73</v>
      </c>
      <c r="CP120" s="1" t="s">
        <v>139</v>
      </c>
      <c r="CQ120" s="1" t="s">
        <v>140</v>
      </c>
      <c r="CR120" s="89">
        <v>43616</v>
      </c>
      <c r="CS120" s="153"/>
      <c r="CT120" s="104">
        <v>4655.6400000000003</v>
      </c>
      <c r="CU120" s="104"/>
      <c r="CV120" s="104"/>
      <c r="CW120" s="104"/>
      <c r="CX120" s="104"/>
      <c r="CY120" s="137">
        <v>4655.6400000000003</v>
      </c>
      <c r="CZ120" s="104"/>
      <c r="DA120" s="138">
        <f t="shared" si="175"/>
        <v>150.90000000000055</v>
      </c>
      <c r="DB120" s="141">
        <f t="shared" si="176"/>
        <v>18.108041788592068</v>
      </c>
      <c r="DC120" s="142">
        <f t="shared" si="177"/>
        <v>169.00804178859261</v>
      </c>
      <c r="DD120" s="104">
        <f t="shared" si="178"/>
        <v>169.00804178859261</v>
      </c>
      <c r="DE120" s="104">
        <v>0</v>
      </c>
      <c r="DF120" s="104">
        <f t="shared" si="179"/>
        <v>297.454153547923</v>
      </c>
      <c r="DG120" s="104">
        <v>0</v>
      </c>
      <c r="DH120" s="104">
        <f t="shared" si="180"/>
        <v>-4.9085135679021388</v>
      </c>
      <c r="DI120" s="143">
        <f t="shared" si="181"/>
        <v>292.54563998002084</v>
      </c>
      <c r="DJ120" s="144">
        <f t="shared" si="182"/>
        <v>746.54805164739389</v>
      </c>
      <c r="DK120" s="139">
        <v>1</v>
      </c>
      <c r="DL120" s="1" t="s">
        <v>52</v>
      </c>
      <c r="DM120" s="157">
        <v>73</v>
      </c>
      <c r="DN120" s="158" t="s">
        <v>139</v>
      </c>
      <c r="DO120" s="158" t="s">
        <v>140</v>
      </c>
      <c r="DP120" s="171"/>
      <c r="DQ120" s="159">
        <v>43646</v>
      </c>
      <c r="DR120" s="160">
        <v>4773.21</v>
      </c>
      <c r="DS120" s="161"/>
      <c r="DT120" s="161"/>
      <c r="DU120" s="161"/>
      <c r="DV120" s="162"/>
      <c r="DW120" s="163">
        <f t="shared" si="131"/>
        <v>4773.21</v>
      </c>
      <c r="DX120" s="138">
        <f t="shared" si="183"/>
        <v>117.56999999999971</v>
      </c>
      <c r="DY120" s="141">
        <f t="shared" si="184"/>
        <v>14.108430759101319</v>
      </c>
      <c r="DZ120" s="142">
        <f t="shared" si="185"/>
        <v>131.67843075910102</v>
      </c>
      <c r="EA120" s="104">
        <f t="shared" si="186"/>
        <v>131.67843075910102</v>
      </c>
      <c r="EB120" s="104">
        <v>0</v>
      </c>
      <c r="EC120" s="104">
        <f t="shared" si="187"/>
        <v>231.75403813601778</v>
      </c>
      <c r="ED120" s="104">
        <v>0</v>
      </c>
      <c r="EE120" s="143">
        <f t="shared" si="188"/>
        <v>231.75403813601778</v>
      </c>
      <c r="EF120" s="144">
        <f t="shared" si="189"/>
        <v>978.3020897834117</v>
      </c>
      <c r="EG120" s="139">
        <v>1</v>
      </c>
      <c r="EH120" s="1" t="s">
        <v>52</v>
      </c>
      <c r="EI120" s="1">
        <v>73</v>
      </c>
      <c r="EJ120" s="1" t="s">
        <v>139</v>
      </c>
      <c r="EK120" s="1" t="s">
        <v>140</v>
      </c>
      <c r="EL120" s="89">
        <v>43677</v>
      </c>
      <c r="EM120" s="90"/>
      <c r="EN120" s="104">
        <v>4850.8599999999997</v>
      </c>
      <c r="EO120" s="104"/>
      <c r="EP120" s="104"/>
      <c r="EQ120" s="104"/>
      <c r="ER120" s="104"/>
      <c r="ES120" s="137">
        <v>4850.8599999999997</v>
      </c>
      <c r="ET120" s="138">
        <f t="shared" si="190"/>
        <v>77.649999999999636</v>
      </c>
      <c r="EU120" s="141">
        <f t="shared" si="191"/>
        <v>9.3180141100523297</v>
      </c>
      <c r="EV120" s="96">
        <f t="shared" si="192"/>
        <v>86.968014110051968</v>
      </c>
      <c r="EW120" s="104">
        <f t="shared" si="193"/>
        <v>86.968014110051968</v>
      </c>
      <c r="EX120" s="104">
        <v>0</v>
      </c>
      <c r="EY120" s="104">
        <f t="shared" si="194"/>
        <v>157.41210553919407</v>
      </c>
      <c r="EZ120" s="104">
        <v>0</v>
      </c>
      <c r="FA120" s="143">
        <f t="shared" si="195"/>
        <v>157.41210553919407</v>
      </c>
      <c r="FB120" s="144">
        <f t="shared" si="196"/>
        <v>1135.7141953226057</v>
      </c>
      <c r="FC120" s="139">
        <v>1</v>
      </c>
      <c r="FD120" s="1" t="s">
        <v>52</v>
      </c>
      <c r="FE120" s="157">
        <v>73</v>
      </c>
      <c r="FF120" s="158" t="s">
        <v>139</v>
      </c>
      <c r="FG120" s="158" t="s">
        <v>140</v>
      </c>
      <c r="FH120" s="159">
        <v>43708</v>
      </c>
      <c r="FI120" s="188"/>
      <c r="FJ120" s="160">
        <v>4854.17</v>
      </c>
      <c r="FK120" s="186"/>
      <c r="FL120" s="186"/>
      <c r="FM120" s="186"/>
      <c r="FN120" s="186"/>
      <c r="FO120" s="187">
        <f t="shared" si="132"/>
        <v>4854.17</v>
      </c>
      <c r="FP120" s="138">
        <f t="shared" si="197"/>
        <v>3.3100000000004002</v>
      </c>
      <c r="FQ120" s="141">
        <f t="shared" si="198"/>
        <v>0.39720067663914871</v>
      </c>
      <c r="FR120" s="96">
        <f t="shared" si="199"/>
        <v>3.7072006766395491</v>
      </c>
      <c r="FS120" s="104">
        <f t="shared" si="200"/>
        <v>3.7072006766395491</v>
      </c>
      <c r="FT120" s="104">
        <v>0</v>
      </c>
      <c r="FU120" s="104">
        <f t="shared" si="201"/>
        <v>6.7100332247175842</v>
      </c>
      <c r="FV120" s="104">
        <v>0</v>
      </c>
      <c r="FW120" s="143">
        <f t="shared" si="202"/>
        <v>6.7100332247175842</v>
      </c>
      <c r="FX120" s="144">
        <f t="shared" si="203"/>
        <v>1142.4242285473233</v>
      </c>
      <c r="FY120" s="139">
        <v>1</v>
      </c>
      <c r="FZ120" s="1" t="s">
        <v>52</v>
      </c>
      <c r="GA120" s="1">
        <v>73</v>
      </c>
      <c r="GB120" s="1" t="s">
        <v>139</v>
      </c>
      <c r="GC120" s="1" t="s">
        <v>140</v>
      </c>
      <c r="GD120" s="89">
        <v>43735</v>
      </c>
      <c r="GE120" s="90">
        <v>1135</v>
      </c>
      <c r="GF120" s="104">
        <v>4854.37</v>
      </c>
      <c r="GG120" s="104"/>
      <c r="GH120" s="104"/>
      <c r="GI120" s="104"/>
      <c r="GJ120" s="104"/>
      <c r="GK120" s="137">
        <v>4854.37</v>
      </c>
      <c r="GL120" s="138">
        <f t="shared" si="204"/>
        <v>0.1999999999998181</v>
      </c>
      <c r="GM120" s="141">
        <f t="shared" si="205"/>
        <v>2.3999971023079811E-2</v>
      </c>
      <c r="GN120" s="142">
        <f t="shared" si="206"/>
        <v>0.22399997102289793</v>
      </c>
      <c r="GO120" s="104">
        <f t="shared" si="207"/>
        <v>0.22399997102289793</v>
      </c>
      <c r="GP120" s="104">
        <f t="shared" si="208"/>
        <v>0</v>
      </c>
      <c r="GQ120" s="218">
        <f t="shared" si="209"/>
        <v>0.40543994755144525</v>
      </c>
      <c r="GR120" s="218">
        <f t="shared" si="210"/>
        <v>0</v>
      </c>
      <c r="GS120" s="143">
        <f t="shared" si="211"/>
        <v>0.40543994755144525</v>
      </c>
      <c r="GT120" s="103">
        <f t="shared" si="212"/>
        <v>1.6591347498191952E-2</v>
      </c>
      <c r="GU120" s="203">
        <f t="shared" si="213"/>
        <v>0.42203129504963721</v>
      </c>
      <c r="GV120" s="144">
        <f t="shared" si="214"/>
        <v>7.8462598423729464</v>
      </c>
      <c r="GW120" s="140">
        <v>1</v>
      </c>
      <c r="GX120" s="1" t="s">
        <v>52</v>
      </c>
      <c r="GY120" s="157">
        <v>73</v>
      </c>
      <c r="GZ120" s="158" t="s">
        <v>139</v>
      </c>
      <c r="HA120" s="158" t="s">
        <v>140</v>
      </c>
      <c r="HB120" s="159">
        <v>43771</v>
      </c>
      <c r="HC120" s="188"/>
      <c r="HD120" s="160">
        <v>4854.37</v>
      </c>
      <c r="HE120" s="186"/>
      <c r="HF120" s="186"/>
      <c r="HG120" s="186"/>
      <c r="HH120" s="227"/>
      <c r="HI120" s="229">
        <f t="shared" si="133"/>
        <v>4854.37</v>
      </c>
      <c r="HJ120" s="138">
        <f t="shared" si="215"/>
        <v>0</v>
      </c>
      <c r="HK120" s="141">
        <f t="shared" si="216"/>
        <v>0</v>
      </c>
      <c r="HL120" s="96">
        <f t="shared" si="217"/>
        <v>0</v>
      </c>
      <c r="HM120" s="104">
        <f t="shared" si="218"/>
        <v>0</v>
      </c>
      <c r="HN120" s="104">
        <f t="shared" si="219"/>
        <v>0</v>
      </c>
      <c r="HO120" s="218">
        <f t="shared" si="220"/>
        <v>0</v>
      </c>
      <c r="HP120" s="218">
        <f t="shared" si="221"/>
        <v>0</v>
      </c>
      <c r="HQ120" s="143">
        <f t="shared" si="222"/>
        <v>0</v>
      </c>
      <c r="HR120" s="104">
        <f t="shared" si="223"/>
        <v>0</v>
      </c>
      <c r="HS120" s="203">
        <f t="shared" si="224"/>
        <v>0</v>
      </c>
      <c r="HT120" s="234">
        <f t="shared" si="225"/>
        <v>7.8462598423729464</v>
      </c>
      <c r="HU120" s="139">
        <v>1</v>
      </c>
      <c r="HV120" s="1" t="s">
        <v>52</v>
      </c>
      <c r="HW120" s="1">
        <v>73</v>
      </c>
      <c r="HX120" s="1" t="s">
        <v>139</v>
      </c>
      <c r="HY120" s="1" t="s">
        <v>140</v>
      </c>
      <c r="HZ120" s="89">
        <v>43795</v>
      </c>
      <c r="IA120" s="90"/>
      <c r="IB120" s="104">
        <v>4854.37</v>
      </c>
      <c r="IC120" s="186"/>
      <c r="ID120" s="186"/>
      <c r="IE120" s="186"/>
      <c r="IF120" s="186"/>
      <c r="IG120" s="229">
        <f t="shared" si="134"/>
        <v>4854.37</v>
      </c>
      <c r="IH120" s="138">
        <f t="shared" si="226"/>
        <v>0</v>
      </c>
      <c r="II120" s="141">
        <f t="shared" si="227"/>
        <v>0</v>
      </c>
      <c r="IJ120" s="142">
        <f t="shared" si="228"/>
        <v>0</v>
      </c>
      <c r="IK120" s="104">
        <f t="shared" si="229"/>
        <v>0</v>
      </c>
      <c r="IL120" s="104">
        <f t="shared" si="230"/>
        <v>0</v>
      </c>
      <c r="IM120" s="218">
        <f t="shared" si="231"/>
        <v>0</v>
      </c>
      <c r="IN120" s="218">
        <f t="shared" si="232"/>
        <v>0</v>
      </c>
      <c r="IO120" s="143">
        <f t="shared" si="233"/>
        <v>0</v>
      </c>
      <c r="IP120" s="104">
        <f t="shared" si="234"/>
        <v>0</v>
      </c>
      <c r="IQ120" s="203">
        <f t="shared" si="235"/>
        <v>0</v>
      </c>
      <c r="IR120" s="144">
        <f t="shared" si="236"/>
        <v>7.8462598423729464</v>
      </c>
      <c r="IS120" s="139">
        <v>1</v>
      </c>
      <c r="IT120" s="1" t="s">
        <v>52</v>
      </c>
      <c r="IU120" s="1">
        <v>73</v>
      </c>
      <c r="IV120" s="1" t="s">
        <v>139</v>
      </c>
      <c r="IW120" s="1" t="s">
        <v>140</v>
      </c>
      <c r="IX120" s="89">
        <v>43830</v>
      </c>
      <c r="IY120" s="153"/>
      <c r="IZ120" s="104">
        <v>4854.37</v>
      </c>
      <c r="JA120" s="104"/>
      <c r="JB120" s="104"/>
      <c r="JC120" s="104"/>
      <c r="JD120" s="104"/>
      <c r="JE120" s="137">
        <v>4854.37</v>
      </c>
      <c r="JF120" s="138">
        <f t="shared" si="237"/>
        <v>0</v>
      </c>
      <c r="JG120" s="141">
        <f t="shared" si="238"/>
        <v>0</v>
      </c>
      <c r="JH120" s="96">
        <f t="shared" si="239"/>
        <v>0</v>
      </c>
      <c r="JI120" s="104">
        <f t="shared" si="240"/>
        <v>0</v>
      </c>
      <c r="JJ120" s="104">
        <f t="shared" si="241"/>
        <v>0</v>
      </c>
      <c r="JK120" s="218">
        <f t="shared" si="242"/>
        <v>0</v>
      </c>
      <c r="JL120" s="251">
        <f t="shared" si="243"/>
        <v>0</v>
      </c>
      <c r="JM120" s="259">
        <f t="shared" si="244"/>
        <v>0</v>
      </c>
      <c r="JN120" s="218"/>
      <c r="JO120" s="260"/>
      <c r="JP120" s="255">
        <f t="shared" si="135"/>
        <v>0</v>
      </c>
      <c r="JQ120" s="203">
        <f t="shared" si="136"/>
        <v>0</v>
      </c>
      <c r="JR120" s="144">
        <f t="shared" si="137"/>
        <v>7.8462598423729464</v>
      </c>
      <c r="JS120" s="139">
        <v>1</v>
      </c>
      <c r="JT120" s="1" t="s">
        <v>52</v>
      </c>
    </row>
    <row r="121" spans="1:280" ht="20.100000000000001" customHeight="1" x14ac:dyDescent="0.25">
      <c r="A121" s="29">
        <v>74</v>
      </c>
      <c r="B121" s="29" t="s">
        <v>141</v>
      </c>
      <c r="C121" s="50">
        <v>16684.11</v>
      </c>
      <c r="D121" s="43">
        <v>2906.2026923492404</v>
      </c>
      <c r="E121" s="29" t="s">
        <v>142</v>
      </c>
      <c r="F121" s="51">
        <v>43496</v>
      </c>
      <c r="G121" s="49"/>
      <c r="H121" s="33"/>
      <c r="I121" s="33"/>
      <c r="J121" s="33"/>
      <c r="K121" s="33"/>
      <c r="L121" s="37">
        <v>17613.36</v>
      </c>
      <c r="M121" s="30">
        <f t="shared" si="129"/>
        <v>929.25</v>
      </c>
      <c r="N121" s="31">
        <f t="shared" si="138"/>
        <v>100.68492914501718</v>
      </c>
      <c r="O121" s="32">
        <f t="shared" si="139"/>
        <v>1029.9349291450171</v>
      </c>
      <c r="P121" s="33">
        <f t="shared" si="140"/>
        <v>110</v>
      </c>
      <c r="Q121" s="33">
        <f t="shared" si="141"/>
        <v>919.93492914501712</v>
      </c>
      <c r="R121" s="33">
        <f t="shared" si="142"/>
        <v>191.4</v>
      </c>
      <c r="S121" s="33">
        <f t="shared" si="143"/>
        <v>2001.6227750243031</v>
      </c>
      <c r="T121" s="56">
        <f t="shared" si="144"/>
        <v>2193.022775024303</v>
      </c>
      <c r="U121" s="59">
        <f t="shared" si="130"/>
        <v>5099.2254673735433</v>
      </c>
      <c r="V121" s="34">
        <v>1</v>
      </c>
      <c r="W121" s="29" t="s">
        <v>52</v>
      </c>
      <c r="X121" s="1">
        <v>74</v>
      </c>
      <c r="Y121" s="1" t="s">
        <v>141</v>
      </c>
      <c r="Z121" s="1" t="s">
        <v>142</v>
      </c>
      <c r="AA121" s="89">
        <v>43521</v>
      </c>
      <c r="AB121" s="90">
        <v>5100</v>
      </c>
      <c r="AC121" s="1">
        <v>19023.39</v>
      </c>
      <c r="AD121" s="1"/>
      <c r="AE121" s="1"/>
      <c r="AF121" s="1"/>
      <c r="AG121" s="1"/>
      <c r="AH121" s="98">
        <f t="shared" si="145"/>
        <v>19023.39</v>
      </c>
      <c r="AI121" s="30">
        <f t="shared" si="146"/>
        <v>1410.0299999999988</v>
      </c>
      <c r="AJ121" s="31">
        <f t="shared" si="147"/>
        <v>469.82867320298453</v>
      </c>
      <c r="AK121" s="32">
        <f t="shared" si="148"/>
        <v>1879.8586732029835</v>
      </c>
      <c r="AL121" s="33">
        <f t="shared" si="149"/>
        <v>110</v>
      </c>
      <c r="AM121" s="33">
        <f t="shared" si="150"/>
        <v>1769.8586732029835</v>
      </c>
      <c r="AN121" s="33">
        <f t="shared" si="151"/>
        <v>193.6</v>
      </c>
      <c r="AO121" s="33">
        <f t="shared" si="152"/>
        <v>3908.9026151650842</v>
      </c>
      <c r="AP121" s="56">
        <f t="shared" si="153"/>
        <v>4102.5026151650845</v>
      </c>
      <c r="AQ121" s="118">
        <f t="shared" si="154"/>
        <v>2.1999999999999886</v>
      </c>
      <c r="AR121" s="120">
        <f t="shared" si="155"/>
        <v>30.076446106549838</v>
      </c>
      <c r="AS121" s="125">
        <f t="shared" si="156"/>
        <v>4134.7790612716344</v>
      </c>
      <c r="AT121" s="122">
        <f t="shared" si="157"/>
        <v>4134.0045286451777</v>
      </c>
      <c r="AU121" s="34">
        <v>1</v>
      </c>
      <c r="AV121" s="29" t="s">
        <v>52</v>
      </c>
      <c r="AW121" s="1">
        <v>74</v>
      </c>
      <c r="AX121" s="1" t="s">
        <v>141</v>
      </c>
      <c r="AY121" s="1" t="s">
        <v>142</v>
      </c>
      <c r="AZ121" s="89">
        <v>43555</v>
      </c>
      <c r="BA121" s="90">
        <v>4134</v>
      </c>
      <c r="BB121" s="1">
        <v>19813.439999999999</v>
      </c>
      <c r="BC121" s="1"/>
      <c r="BD121" s="1"/>
      <c r="BE121" s="1"/>
      <c r="BF121" s="1"/>
      <c r="BG121" s="98">
        <f t="shared" si="158"/>
        <v>19813.439999999999</v>
      </c>
      <c r="BH121" s="30">
        <f t="shared" si="159"/>
        <v>790.04999999999927</v>
      </c>
      <c r="BI121" s="31">
        <f t="shared" si="160"/>
        <v>-355.86562471303222</v>
      </c>
      <c r="BJ121" s="32">
        <f t="shared" si="161"/>
        <v>434.18437528696705</v>
      </c>
      <c r="BK121" s="33">
        <f t="shared" si="162"/>
        <v>434.18437528696705</v>
      </c>
      <c r="BL121" s="33">
        <f t="shared" si="163"/>
        <v>0</v>
      </c>
      <c r="BM121" s="33">
        <f t="shared" si="164"/>
        <v>764.16450050506205</v>
      </c>
      <c r="BN121" s="33">
        <f t="shared" si="165"/>
        <v>0</v>
      </c>
      <c r="BO121" s="56">
        <f t="shared" si="166"/>
        <v>764.16450050506205</v>
      </c>
      <c r="BP121" s="122">
        <f t="shared" si="167"/>
        <v>764.16902915023979</v>
      </c>
      <c r="BQ121" s="34">
        <v>1</v>
      </c>
      <c r="BR121" s="29" t="s">
        <v>52</v>
      </c>
      <c r="BS121" s="1">
        <v>74</v>
      </c>
      <c r="BT121" s="1" t="s">
        <v>141</v>
      </c>
      <c r="BU121" s="1" t="s">
        <v>142</v>
      </c>
      <c r="BV121" s="89">
        <v>43585</v>
      </c>
      <c r="BW121" s="90"/>
      <c r="BX121" s="104">
        <v>20600.66</v>
      </c>
      <c r="BY121" s="104"/>
      <c r="BZ121" s="104"/>
      <c r="CA121" s="104"/>
      <c r="CB121" s="104"/>
      <c r="CC121" s="137">
        <v>20600.66</v>
      </c>
      <c r="CD121" s="138">
        <f t="shared" si="168"/>
        <v>787.22000000000116</v>
      </c>
      <c r="CE121" s="141">
        <f t="shared" si="169"/>
        <v>94.466681632801667</v>
      </c>
      <c r="CF121" s="142">
        <f t="shared" si="170"/>
        <v>881.68668163280279</v>
      </c>
      <c r="CG121" s="104">
        <f t="shared" si="171"/>
        <v>881.68668163280279</v>
      </c>
      <c r="CH121" s="104">
        <v>0</v>
      </c>
      <c r="CI121" s="104">
        <f t="shared" si="172"/>
        <v>1569.4022933063891</v>
      </c>
      <c r="CJ121" s="104">
        <v>0</v>
      </c>
      <c r="CK121" s="143">
        <f t="shared" si="173"/>
        <v>1569.4022933063891</v>
      </c>
      <c r="CL121" s="144">
        <f t="shared" si="174"/>
        <v>2333.5713224566289</v>
      </c>
      <c r="CM121" s="139">
        <v>1</v>
      </c>
      <c r="CN121" s="1" t="s">
        <v>52</v>
      </c>
      <c r="CO121" s="1">
        <v>74</v>
      </c>
      <c r="CP121" s="1" t="s">
        <v>141</v>
      </c>
      <c r="CQ121" s="1" t="s">
        <v>142</v>
      </c>
      <c r="CR121" s="89">
        <v>43616</v>
      </c>
      <c r="CS121" s="153">
        <v>2334</v>
      </c>
      <c r="CT121" s="104">
        <v>21074.48</v>
      </c>
      <c r="CU121" s="104"/>
      <c r="CV121" s="104"/>
      <c r="CW121" s="104"/>
      <c r="CX121" s="104"/>
      <c r="CY121" s="137">
        <v>21074.48</v>
      </c>
      <c r="CZ121" s="104"/>
      <c r="DA121" s="138">
        <f t="shared" si="175"/>
        <v>473.81999999999971</v>
      </c>
      <c r="DB121" s="141">
        <f t="shared" si="176"/>
        <v>56.858531214517285</v>
      </c>
      <c r="DC121" s="142">
        <f t="shared" si="177"/>
        <v>530.67853121451697</v>
      </c>
      <c r="DD121" s="104">
        <f t="shared" si="178"/>
        <v>530.67853121451697</v>
      </c>
      <c r="DE121" s="104">
        <v>0</v>
      </c>
      <c r="DF121" s="104">
        <f t="shared" si="179"/>
        <v>933.99421493754983</v>
      </c>
      <c r="DG121" s="104">
        <v>0</v>
      </c>
      <c r="DH121" s="104">
        <f t="shared" si="180"/>
        <v>-17.633733632656071</v>
      </c>
      <c r="DI121" s="143">
        <f t="shared" si="181"/>
        <v>916.36048130489371</v>
      </c>
      <c r="DJ121" s="144">
        <f t="shared" si="182"/>
        <v>915.93180376152259</v>
      </c>
      <c r="DK121" s="139">
        <v>1</v>
      </c>
      <c r="DL121" s="1" t="s">
        <v>52</v>
      </c>
      <c r="DM121" s="157">
        <v>74</v>
      </c>
      <c r="DN121" s="158" t="s">
        <v>141</v>
      </c>
      <c r="DO121" s="158" t="s">
        <v>142</v>
      </c>
      <c r="DP121" s="171"/>
      <c r="DQ121" s="159">
        <v>43646</v>
      </c>
      <c r="DR121" s="160">
        <v>21457.09</v>
      </c>
      <c r="DS121" s="161"/>
      <c r="DT121" s="161"/>
      <c r="DU121" s="161"/>
      <c r="DV121" s="162"/>
      <c r="DW121" s="163">
        <f t="shared" si="131"/>
        <v>21457.09</v>
      </c>
      <c r="DX121" s="138">
        <f t="shared" si="183"/>
        <v>382.61000000000058</v>
      </c>
      <c r="DY121" s="141">
        <f t="shared" si="184"/>
        <v>45.913300099853508</v>
      </c>
      <c r="DZ121" s="142">
        <f t="shared" si="185"/>
        <v>428.52330009985411</v>
      </c>
      <c r="EA121" s="104">
        <f t="shared" si="186"/>
        <v>428.52330009985411</v>
      </c>
      <c r="EB121" s="104">
        <v>0</v>
      </c>
      <c r="EC121" s="104">
        <f t="shared" si="187"/>
        <v>754.20100817574325</v>
      </c>
      <c r="ED121" s="104">
        <v>0</v>
      </c>
      <c r="EE121" s="143">
        <f t="shared" si="188"/>
        <v>754.20100817574325</v>
      </c>
      <c r="EF121" s="144">
        <f t="shared" si="189"/>
        <v>1670.1328119372658</v>
      </c>
      <c r="EG121" s="139">
        <v>1</v>
      </c>
      <c r="EH121" s="1" t="s">
        <v>52</v>
      </c>
      <c r="EI121" s="1">
        <v>74</v>
      </c>
      <c r="EJ121" s="1" t="s">
        <v>141</v>
      </c>
      <c r="EK121" s="1" t="s">
        <v>142</v>
      </c>
      <c r="EL121" s="89">
        <v>43677</v>
      </c>
      <c r="EM121" s="90"/>
      <c r="EN121" s="104">
        <v>21872.16</v>
      </c>
      <c r="EO121" s="104"/>
      <c r="EP121" s="104"/>
      <c r="EQ121" s="104"/>
      <c r="ER121" s="104"/>
      <c r="ES121" s="137">
        <v>21872.16</v>
      </c>
      <c r="ET121" s="138">
        <f t="shared" si="190"/>
        <v>415.06999999999971</v>
      </c>
      <c r="EU121" s="141">
        <f t="shared" si="191"/>
        <v>49.80847542381759</v>
      </c>
      <c r="EV121" s="96">
        <f t="shared" si="192"/>
        <v>464.87847542381729</v>
      </c>
      <c r="EW121" s="104">
        <f t="shared" si="193"/>
        <v>464.87847542381729</v>
      </c>
      <c r="EX121" s="104">
        <v>0</v>
      </c>
      <c r="EY121" s="104">
        <f t="shared" si="194"/>
        <v>841.43004051710932</v>
      </c>
      <c r="EZ121" s="104">
        <v>0</v>
      </c>
      <c r="FA121" s="143">
        <f t="shared" si="195"/>
        <v>841.43004051710932</v>
      </c>
      <c r="FB121" s="144">
        <f t="shared" si="196"/>
        <v>2511.5628524543754</v>
      </c>
      <c r="FC121" s="139">
        <v>1</v>
      </c>
      <c r="FD121" s="1" t="s">
        <v>52</v>
      </c>
      <c r="FE121" s="157">
        <v>74</v>
      </c>
      <c r="FF121" s="158" t="s">
        <v>141</v>
      </c>
      <c r="FG121" s="158" t="s">
        <v>142</v>
      </c>
      <c r="FH121" s="159">
        <v>43708</v>
      </c>
      <c r="FI121" s="188"/>
      <c r="FJ121" s="160">
        <v>22382.959999999999</v>
      </c>
      <c r="FK121" s="186"/>
      <c r="FL121" s="186"/>
      <c r="FM121" s="186"/>
      <c r="FN121" s="186"/>
      <c r="FO121" s="187">
        <f t="shared" si="132"/>
        <v>22382.959999999999</v>
      </c>
      <c r="FP121" s="138">
        <f t="shared" si="197"/>
        <v>510.79999999999927</v>
      </c>
      <c r="FQ121" s="141">
        <f t="shared" si="198"/>
        <v>61.296104419109469</v>
      </c>
      <c r="FR121" s="96">
        <f t="shared" si="199"/>
        <v>572.09610441910877</v>
      </c>
      <c r="FS121" s="104">
        <f t="shared" si="200"/>
        <v>572.09610441910877</v>
      </c>
      <c r="FT121" s="104">
        <v>0</v>
      </c>
      <c r="FU121" s="104">
        <f t="shared" si="201"/>
        <v>1035.4939489985868</v>
      </c>
      <c r="FV121" s="104">
        <v>0</v>
      </c>
      <c r="FW121" s="143">
        <f t="shared" si="202"/>
        <v>1035.4939489985868</v>
      </c>
      <c r="FX121" s="144">
        <f t="shared" si="203"/>
        <v>3547.0568014529622</v>
      </c>
      <c r="FY121" s="139">
        <v>1</v>
      </c>
      <c r="FZ121" s="1" t="s">
        <v>52</v>
      </c>
      <c r="GA121" s="1">
        <v>74</v>
      </c>
      <c r="GB121" s="1" t="s">
        <v>141</v>
      </c>
      <c r="GC121" s="1" t="s">
        <v>142</v>
      </c>
      <c r="GD121" s="89">
        <v>43735</v>
      </c>
      <c r="GE121" s="90">
        <v>3250</v>
      </c>
      <c r="GF121" s="104">
        <v>22688.100000000002</v>
      </c>
      <c r="GG121" s="104"/>
      <c r="GH121" s="104"/>
      <c r="GI121" s="104"/>
      <c r="GJ121" s="104"/>
      <c r="GK121" s="137">
        <v>22688.100000000002</v>
      </c>
      <c r="GL121" s="138">
        <f t="shared" si="204"/>
        <v>305.14000000000306</v>
      </c>
      <c r="GM121" s="141">
        <f t="shared" si="205"/>
        <v>36.616755789946538</v>
      </c>
      <c r="GN121" s="142">
        <f t="shared" si="206"/>
        <v>341.75675578994958</v>
      </c>
      <c r="GO121" s="104">
        <f t="shared" si="207"/>
        <v>110</v>
      </c>
      <c r="GP121" s="104">
        <f t="shared" si="208"/>
        <v>231.75675578994958</v>
      </c>
      <c r="GQ121" s="218">
        <f t="shared" si="209"/>
        <v>199.1</v>
      </c>
      <c r="GR121" s="218">
        <f t="shared" si="210"/>
        <v>419.47972797980873</v>
      </c>
      <c r="GS121" s="143">
        <f t="shared" si="211"/>
        <v>618.57972797980869</v>
      </c>
      <c r="GT121" s="103">
        <f t="shared" si="212"/>
        <v>25.313418878014733</v>
      </c>
      <c r="GU121" s="203">
        <f t="shared" si="213"/>
        <v>643.89314685782347</v>
      </c>
      <c r="GV121" s="144">
        <f t="shared" si="214"/>
        <v>940.94994831078566</v>
      </c>
      <c r="GW121" s="140">
        <v>1</v>
      </c>
      <c r="GX121" s="1" t="s">
        <v>52</v>
      </c>
      <c r="GY121" s="157">
        <v>74</v>
      </c>
      <c r="GZ121" s="158" t="s">
        <v>141</v>
      </c>
      <c r="HA121" s="158" t="s">
        <v>142</v>
      </c>
      <c r="HB121" s="159">
        <v>43771</v>
      </c>
      <c r="HC121" s="188"/>
      <c r="HD121" s="160">
        <v>23238.27</v>
      </c>
      <c r="HE121" s="186"/>
      <c r="HF121" s="186"/>
      <c r="HG121" s="186"/>
      <c r="HH121" s="227"/>
      <c r="HI121" s="229">
        <f t="shared" si="133"/>
        <v>23238.27</v>
      </c>
      <c r="HJ121" s="138">
        <f t="shared" si="215"/>
        <v>550.16999999999825</v>
      </c>
      <c r="HK121" s="141">
        <f t="shared" si="216"/>
        <v>66.020357903234725</v>
      </c>
      <c r="HL121" s="96">
        <f t="shared" si="217"/>
        <v>616.19035790323301</v>
      </c>
      <c r="HM121" s="104">
        <f t="shared" si="218"/>
        <v>110</v>
      </c>
      <c r="HN121" s="104">
        <f t="shared" si="219"/>
        <v>506.19035790323301</v>
      </c>
      <c r="HO121" s="218">
        <f t="shared" si="220"/>
        <v>199.1</v>
      </c>
      <c r="HP121" s="218">
        <f t="shared" si="221"/>
        <v>1182.1633554598473</v>
      </c>
      <c r="HQ121" s="143">
        <f t="shared" si="222"/>
        <v>1381.2633554598472</v>
      </c>
      <c r="HR121" s="104">
        <f t="shared" si="223"/>
        <v>75.745427491036565</v>
      </c>
      <c r="HS121" s="203">
        <f t="shared" si="224"/>
        <v>1457.0087829508836</v>
      </c>
      <c r="HT121" s="234">
        <f t="shared" si="225"/>
        <v>2397.9587312616695</v>
      </c>
      <c r="HU121" s="139">
        <v>1</v>
      </c>
      <c r="HV121" s="1" t="s">
        <v>52</v>
      </c>
      <c r="HW121" s="1">
        <v>74</v>
      </c>
      <c r="HX121" s="1" t="s">
        <v>141</v>
      </c>
      <c r="HY121" s="1" t="s">
        <v>142</v>
      </c>
      <c r="HZ121" s="89">
        <v>43795</v>
      </c>
      <c r="IA121" s="90"/>
      <c r="IB121" s="104">
        <v>24536.2</v>
      </c>
      <c r="IC121" s="186"/>
      <c r="ID121" s="186"/>
      <c r="IE121" s="186"/>
      <c r="IF121" s="186"/>
      <c r="IG121" s="229">
        <f t="shared" si="134"/>
        <v>24536.2</v>
      </c>
      <c r="IH121" s="138">
        <f t="shared" si="226"/>
        <v>1297.9300000000003</v>
      </c>
      <c r="II121" s="141">
        <f t="shared" si="227"/>
        <v>155.7517664942124</v>
      </c>
      <c r="IJ121" s="142">
        <f t="shared" si="228"/>
        <v>1453.6817664942128</v>
      </c>
      <c r="IK121" s="104">
        <f t="shared" si="229"/>
        <v>110</v>
      </c>
      <c r="IL121" s="104">
        <f t="shared" si="230"/>
        <v>1343.6817664942128</v>
      </c>
      <c r="IM121" s="218">
        <f t="shared" si="231"/>
        <v>199.1</v>
      </c>
      <c r="IN121" s="218">
        <f t="shared" si="232"/>
        <v>2909.5403147547131</v>
      </c>
      <c r="IO121" s="143">
        <f t="shared" si="233"/>
        <v>3108.640314754713</v>
      </c>
      <c r="IP121" s="104">
        <f t="shared" si="234"/>
        <v>216.73124208376413</v>
      </c>
      <c r="IQ121" s="203">
        <f t="shared" si="235"/>
        <v>3325.3715568384773</v>
      </c>
      <c r="IR121" s="144">
        <f t="shared" si="236"/>
        <v>5723.3302881001473</v>
      </c>
      <c r="IS121" s="139">
        <v>1</v>
      </c>
      <c r="IT121" s="1" t="s">
        <v>52</v>
      </c>
      <c r="IU121" s="1">
        <v>74</v>
      </c>
      <c r="IV121" s="1" t="s">
        <v>141</v>
      </c>
      <c r="IW121" s="1" t="s">
        <v>142</v>
      </c>
      <c r="IX121" s="89">
        <v>43830</v>
      </c>
      <c r="IY121" s="153">
        <v>8122</v>
      </c>
      <c r="IZ121" s="104">
        <v>26800.47</v>
      </c>
      <c r="JA121" s="104"/>
      <c r="JB121" s="104"/>
      <c r="JC121" s="104"/>
      <c r="JD121" s="104"/>
      <c r="JE121" s="137">
        <v>26800.47</v>
      </c>
      <c r="JF121" s="138">
        <f t="shared" si="237"/>
        <v>2264.2700000000004</v>
      </c>
      <c r="JG121" s="141">
        <f t="shared" si="238"/>
        <v>271.71220579673206</v>
      </c>
      <c r="JH121" s="96">
        <f t="shared" si="239"/>
        <v>2535.9822057967326</v>
      </c>
      <c r="JI121" s="104">
        <f t="shared" si="240"/>
        <v>110</v>
      </c>
      <c r="JJ121" s="104">
        <f t="shared" si="241"/>
        <v>2425.9822057967326</v>
      </c>
      <c r="JK121" s="218">
        <f t="shared" si="242"/>
        <v>199.1</v>
      </c>
      <c r="JL121" s="251">
        <f t="shared" si="243"/>
        <v>5683.3694215419682</v>
      </c>
      <c r="JM121" s="259">
        <f t="shared" si="244"/>
        <v>5882.4694215419686</v>
      </c>
      <c r="JN121" s="218"/>
      <c r="JO121" s="260"/>
      <c r="JP121" s="255">
        <f t="shared" si="135"/>
        <v>295.59236874560469</v>
      </c>
      <c r="JQ121" s="203">
        <f t="shared" si="136"/>
        <v>6178.0617902875729</v>
      </c>
      <c r="JR121" s="144">
        <f t="shared" si="137"/>
        <v>3779.3920783877202</v>
      </c>
      <c r="JS121" s="139">
        <v>1</v>
      </c>
      <c r="JT121" s="1" t="s">
        <v>52</v>
      </c>
    </row>
    <row r="122" spans="1:280" ht="20.100000000000001" customHeight="1" x14ac:dyDescent="0.25">
      <c r="A122" s="29">
        <v>75</v>
      </c>
      <c r="B122" s="29" t="s">
        <v>143</v>
      </c>
      <c r="C122" s="50">
        <v>1422.79</v>
      </c>
      <c r="D122" s="43">
        <v>-798.64710645605942</v>
      </c>
      <c r="E122" s="29" t="s">
        <v>144</v>
      </c>
      <c r="F122" s="51">
        <v>43496</v>
      </c>
      <c r="G122" s="49"/>
      <c r="H122" s="33"/>
      <c r="I122" s="33"/>
      <c r="J122" s="33"/>
      <c r="K122" s="33"/>
      <c r="L122" s="37">
        <v>1422.79</v>
      </c>
      <c r="M122" s="30">
        <f t="shared" si="129"/>
        <v>0</v>
      </c>
      <c r="N122" s="31">
        <f t="shared" si="138"/>
        <v>0</v>
      </c>
      <c r="O122" s="32">
        <f t="shared" si="139"/>
        <v>0</v>
      </c>
      <c r="P122" s="33">
        <f t="shared" si="140"/>
        <v>0</v>
      </c>
      <c r="Q122" s="33">
        <f t="shared" si="141"/>
        <v>0</v>
      </c>
      <c r="R122" s="33">
        <f t="shared" si="142"/>
        <v>0</v>
      </c>
      <c r="S122" s="33">
        <f t="shared" si="143"/>
        <v>0</v>
      </c>
      <c r="T122" s="56">
        <f t="shared" si="144"/>
        <v>0</v>
      </c>
      <c r="U122" s="59">
        <f t="shared" si="130"/>
        <v>-798.64710645605942</v>
      </c>
      <c r="V122" s="34">
        <v>1</v>
      </c>
      <c r="W122" s="29" t="s">
        <v>52</v>
      </c>
      <c r="X122" s="1">
        <v>75</v>
      </c>
      <c r="Y122" s="1" t="s">
        <v>143</v>
      </c>
      <c r="Z122" s="1" t="s">
        <v>144</v>
      </c>
      <c r="AA122" s="89">
        <v>43521</v>
      </c>
      <c r="AB122" s="90"/>
      <c r="AC122" s="1">
        <v>1422.79</v>
      </c>
      <c r="AD122" s="1"/>
      <c r="AE122" s="1"/>
      <c r="AF122" s="1"/>
      <c r="AG122" s="1"/>
      <c r="AH122" s="98">
        <f t="shared" si="145"/>
        <v>1422.79</v>
      </c>
      <c r="AI122" s="30">
        <f t="shared" si="146"/>
        <v>0</v>
      </c>
      <c r="AJ122" s="31">
        <f t="shared" si="147"/>
        <v>0</v>
      </c>
      <c r="AK122" s="32">
        <f t="shared" si="148"/>
        <v>0</v>
      </c>
      <c r="AL122" s="33">
        <f t="shared" si="149"/>
        <v>0</v>
      </c>
      <c r="AM122" s="33">
        <f t="shared" si="150"/>
        <v>0</v>
      </c>
      <c r="AN122" s="33">
        <f t="shared" si="151"/>
        <v>0</v>
      </c>
      <c r="AO122" s="33">
        <f t="shared" si="152"/>
        <v>0</v>
      </c>
      <c r="AP122" s="56">
        <f t="shared" si="153"/>
        <v>0</v>
      </c>
      <c r="AQ122" s="118">
        <f t="shared" si="154"/>
        <v>0</v>
      </c>
      <c r="AR122" s="120">
        <f t="shared" si="155"/>
        <v>0</v>
      </c>
      <c r="AS122" s="125">
        <f t="shared" si="156"/>
        <v>0</v>
      </c>
      <c r="AT122" s="122">
        <f t="shared" si="157"/>
        <v>-798.64710645605942</v>
      </c>
      <c r="AU122" s="34">
        <v>1</v>
      </c>
      <c r="AV122" s="29" t="s">
        <v>52</v>
      </c>
      <c r="AW122" s="1">
        <v>75</v>
      </c>
      <c r="AX122" s="1" t="s">
        <v>143</v>
      </c>
      <c r="AY122" s="1" t="s">
        <v>144</v>
      </c>
      <c r="AZ122" s="89">
        <v>43555</v>
      </c>
      <c r="BA122" s="90"/>
      <c r="BB122" s="1">
        <v>1422.79</v>
      </c>
      <c r="BC122" s="1"/>
      <c r="BD122" s="1"/>
      <c r="BE122" s="1"/>
      <c r="BF122" s="1"/>
      <c r="BG122" s="98">
        <f t="shared" si="158"/>
        <v>1422.79</v>
      </c>
      <c r="BH122" s="30">
        <f t="shared" si="159"/>
        <v>0</v>
      </c>
      <c r="BI122" s="31">
        <f t="shared" si="160"/>
        <v>0</v>
      </c>
      <c r="BJ122" s="32">
        <f t="shared" si="161"/>
        <v>0</v>
      </c>
      <c r="BK122" s="33">
        <f t="shared" si="162"/>
        <v>0</v>
      </c>
      <c r="BL122" s="33">
        <f t="shared" si="163"/>
        <v>0</v>
      </c>
      <c r="BM122" s="33">
        <f t="shared" si="164"/>
        <v>0</v>
      </c>
      <c r="BN122" s="33">
        <f t="shared" si="165"/>
        <v>0</v>
      </c>
      <c r="BO122" s="56">
        <f t="shared" si="166"/>
        <v>0</v>
      </c>
      <c r="BP122" s="122">
        <f t="shared" si="167"/>
        <v>-798.64710645605942</v>
      </c>
      <c r="BQ122" s="34">
        <v>1</v>
      </c>
      <c r="BR122" s="29" t="s">
        <v>52</v>
      </c>
      <c r="BS122" s="1">
        <v>75</v>
      </c>
      <c r="BT122" s="1" t="s">
        <v>143</v>
      </c>
      <c r="BU122" s="1" t="s">
        <v>144</v>
      </c>
      <c r="BV122" s="89">
        <v>43585</v>
      </c>
      <c r="BW122" s="90"/>
      <c r="BX122" s="104">
        <v>1443.1200000000001</v>
      </c>
      <c r="BY122" s="104"/>
      <c r="BZ122" s="104"/>
      <c r="CA122" s="104"/>
      <c r="CB122" s="104"/>
      <c r="CC122" s="137">
        <v>1443.1200000000001</v>
      </c>
      <c r="CD122" s="138">
        <f t="shared" si="168"/>
        <v>20.330000000000155</v>
      </c>
      <c r="CE122" s="141">
        <f t="shared" si="169"/>
        <v>2.4396072731826806</v>
      </c>
      <c r="CF122" s="142">
        <f t="shared" si="170"/>
        <v>22.769607273182835</v>
      </c>
      <c r="CG122" s="104">
        <f t="shared" si="171"/>
        <v>22.769607273182835</v>
      </c>
      <c r="CH122" s="104">
        <v>0</v>
      </c>
      <c r="CI122" s="104">
        <f t="shared" si="172"/>
        <v>40.52990094626545</v>
      </c>
      <c r="CJ122" s="104">
        <v>0</v>
      </c>
      <c r="CK122" s="143">
        <f t="shared" si="173"/>
        <v>40.52990094626545</v>
      </c>
      <c r="CL122" s="144">
        <f t="shared" si="174"/>
        <v>-758.11720550979396</v>
      </c>
      <c r="CM122" s="139">
        <v>1</v>
      </c>
      <c r="CN122" s="1" t="s">
        <v>52</v>
      </c>
      <c r="CO122" s="1">
        <v>75</v>
      </c>
      <c r="CP122" s="1" t="s">
        <v>143</v>
      </c>
      <c r="CQ122" s="1" t="s">
        <v>144</v>
      </c>
      <c r="CR122" s="89">
        <v>43616</v>
      </c>
      <c r="CS122" s="153"/>
      <c r="CT122" s="104">
        <v>1574.74</v>
      </c>
      <c r="CU122" s="104"/>
      <c r="CV122" s="104"/>
      <c r="CW122" s="104"/>
      <c r="CX122" s="104"/>
      <c r="CY122" s="137">
        <v>1574.74</v>
      </c>
      <c r="CZ122" s="104"/>
      <c r="DA122" s="138">
        <f t="shared" si="175"/>
        <v>131.61999999999989</v>
      </c>
      <c r="DB122" s="141">
        <f t="shared" si="176"/>
        <v>15.794436449400116</v>
      </c>
      <c r="DC122" s="142">
        <f t="shared" si="177"/>
        <v>147.4144364494</v>
      </c>
      <c r="DD122" s="104">
        <f t="shared" si="178"/>
        <v>147.4144364494</v>
      </c>
      <c r="DE122" s="104">
        <v>0</v>
      </c>
      <c r="DF122" s="104">
        <f t="shared" si="179"/>
        <v>259.44940815094401</v>
      </c>
      <c r="DG122" s="104">
        <v>0</v>
      </c>
      <c r="DH122" s="104">
        <f t="shared" si="180"/>
        <v>-0.45539214546365708</v>
      </c>
      <c r="DI122" s="143">
        <f t="shared" si="181"/>
        <v>258.99401600548038</v>
      </c>
      <c r="DJ122" s="144">
        <f t="shared" si="182"/>
        <v>-499.12318950431359</v>
      </c>
      <c r="DK122" s="139">
        <v>1</v>
      </c>
      <c r="DL122" s="1" t="s">
        <v>52</v>
      </c>
      <c r="DM122" s="157">
        <v>75</v>
      </c>
      <c r="DN122" s="158" t="s">
        <v>143</v>
      </c>
      <c r="DO122" s="158" t="s">
        <v>144</v>
      </c>
      <c r="DP122" s="171">
        <v>2000</v>
      </c>
      <c r="DQ122" s="159">
        <v>43646</v>
      </c>
      <c r="DR122" s="160">
        <v>1656.19</v>
      </c>
      <c r="DS122" s="161"/>
      <c r="DT122" s="161"/>
      <c r="DU122" s="161"/>
      <c r="DV122" s="162"/>
      <c r="DW122" s="163">
        <f t="shared" si="131"/>
        <v>1656.19</v>
      </c>
      <c r="DX122" s="138">
        <f t="shared" si="183"/>
        <v>81.450000000000045</v>
      </c>
      <c r="DY122" s="141">
        <f t="shared" si="184"/>
        <v>9.7740213092524098</v>
      </c>
      <c r="DZ122" s="142">
        <f t="shared" si="185"/>
        <v>91.22402130925245</v>
      </c>
      <c r="EA122" s="104">
        <f t="shared" si="186"/>
        <v>91.22402130925245</v>
      </c>
      <c r="EB122" s="104">
        <v>0</v>
      </c>
      <c r="EC122" s="104">
        <f t="shared" si="187"/>
        <v>160.5542775042843</v>
      </c>
      <c r="ED122" s="104">
        <v>0</v>
      </c>
      <c r="EE122" s="143">
        <f t="shared" si="188"/>
        <v>160.5542775042843</v>
      </c>
      <c r="EF122" s="144">
        <f t="shared" si="189"/>
        <v>-2338.5689120000297</v>
      </c>
      <c r="EG122" s="139">
        <v>1</v>
      </c>
      <c r="EH122" s="1" t="s">
        <v>52</v>
      </c>
      <c r="EI122" s="1">
        <v>75</v>
      </c>
      <c r="EJ122" s="1" t="s">
        <v>143</v>
      </c>
      <c r="EK122" s="1" t="s">
        <v>144</v>
      </c>
      <c r="EL122" s="89">
        <v>43677</v>
      </c>
      <c r="EM122" s="90"/>
      <c r="EN122" s="104">
        <v>1738.65</v>
      </c>
      <c r="EO122" s="104"/>
      <c r="EP122" s="104"/>
      <c r="EQ122" s="104"/>
      <c r="ER122" s="104"/>
      <c r="ES122" s="137">
        <v>1738.65</v>
      </c>
      <c r="ET122" s="138">
        <f t="shared" si="190"/>
        <v>82.460000000000036</v>
      </c>
      <c r="EU122" s="141">
        <f t="shared" si="191"/>
        <v>9.8952149840942578</v>
      </c>
      <c r="EV122" s="96">
        <f t="shared" si="192"/>
        <v>92.355214984094289</v>
      </c>
      <c r="EW122" s="104">
        <f t="shared" si="193"/>
        <v>92.355214984094289</v>
      </c>
      <c r="EX122" s="104">
        <v>0</v>
      </c>
      <c r="EY122" s="104">
        <f t="shared" si="194"/>
        <v>167.16293912121066</v>
      </c>
      <c r="EZ122" s="104">
        <v>0</v>
      </c>
      <c r="FA122" s="143">
        <f t="shared" si="195"/>
        <v>167.16293912121066</v>
      </c>
      <c r="FB122" s="144">
        <f t="shared" si="196"/>
        <v>-2171.4059728788193</v>
      </c>
      <c r="FC122" s="139">
        <v>1</v>
      </c>
      <c r="FD122" s="1" t="s">
        <v>52</v>
      </c>
      <c r="FE122" s="157">
        <v>75</v>
      </c>
      <c r="FF122" s="158" t="s">
        <v>143</v>
      </c>
      <c r="FG122" s="158" t="s">
        <v>144</v>
      </c>
      <c r="FH122" s="159">
        <v>43708</v>
      </c>
      <c r="FI122" s="188"/>
      <c r="FJ122" s="160">
        <v>1909.21</v>
      </c>
      <c r="FK122" s="186"/>
      <c r="FL122" s="186"/>
      <c r="FM122" s="186"/>
      <c r="FN122" s="186"/>
      <c r="FO122" s="187">
        <f t="shared" si="132"/>
        <v>1909.21</v>
      </c>
      <c r="FP122" s="138">
        <f t="shared" si="197"/>
        <v>170.55999999999995</v>
      </c>
      <c r="FQ122" s="141">
        <f t="shared" si="198"/>
        <v>20.467234866333833</v>
      </c>
      <c r="FR122" s="96">
        <f t="shared" si="199"/>
        <v>191.02723486633377</v>
      </c>
      <c r="FS122" s="104">
        <f t="shared" si="200"/>
        <v>191.02723486633377</v>
      </c>
      <c r="FT122" s="104">
        <v>0</v>
      </c>
      <c r="FU122" s="104">
        <f t="shared" si="201"/>
        <v>345.75929510806412</v>
      </c>
      <c r="FV122" s="104">
        <v>0</v>
      </c>
      <c r="FW122" s="143">
        <f t="shared" si="202"/>
        <v>345.75929510806412</v>
      </c>
      <c r="FX122" s="144">
        <f t="shared" si="203"/>
        <v>-1825.6466777707551</v>
      </c>
      <c r="FY122" s="139">
        <v>1</v>
      </c>
      <c r="FZ122" s="1" t="s">
        <v>52</v>
      </c>
      <c r="GA122" s="1">
        <v>75</v>
      </c>
      <c r="GB122" s="1" t="s">
        <v>143</v>
      </c>
      <c r="GC122" s="1" t="s">
        <v>144</v>
      </c>
      <c r="GD122" s="89">
        <v>43735</v>
      </c>
      <c r="GE122" s="90"/>
      <c r="GF122" s="104">
        <v>2093.0500000000002</v>
      </c>
      <c r="GG122" s="104"/>
      <c r="GH122" s="104"/>
      <c r="GI122" s="104"/>
      <c r="GJ122" s="104"/>
      <c r="GK122" s="137">
        <v>2093.0500000000002</v>
      </c>
      <c r="GL122" s="138">
        <f t="shared" si="204"/>
        <v>183.84000000000015</v>
      </c>
      <c r="GM122" s="141">
        <f t="shared" si="205"/>
        <v>22.060773364435043</v>
      </c>
      <c r="GN122" s="142">
        <f t="shared" si="206"/>
        <v>205.9007733644352</v>
      </c>
      <c r="GO122" s="104">
        <f t="shared" si="207"/>
        <v>110</v>
      </c>
      <c r="GP122" s="104">
        <f t="shared" si="208"/>
        <v>95.900773364435196</v>
      </c>
      <c r="GQ122" s="218">
        <f t="shared" si="209"/>
        <v>199.1</v>
      </c>
      <c r="GR122" s="218">
        <f t="shared" si="210"/>
        <v>173.58039978962771</v>
      </c>
      <c r="GS122" s="143">
        <f t="shared" si="211"/>
        <v>372.6803997896277</v>
      </c>
      <c r="GT122" s="103">
        <f t="shared" si="212"/>
        <v>15.250766620351925</v>
      </c>
      <c r="GU122" s="203">
        <f t="shared" si="213"/>
        <v>387.9311664099796</v>
      </c>
      <c r="GV122" s="144">
        <f t="shared" si="214"/>
        <v>-1437.7155113607755</v>
      </c>
      <c r="GW122" s="140">
        <v>1</v>
      </c>
      <c r="GX122" s="1" t="s">
        <v>52</v>
      </c>
      <c r="GY122" s="157">
        <v>75</v>
      </c>
      <c r="GZ122" s="158" t="s">
        <v>143</v>
      </c>
      <c r="HA122" s="158" t="s">
        <v>144</v>
      </c>
      <c r="HB122" s="159">
        <v>43771</v>
      </c>
      <c r="HC122" s="188"/>
      <c r="HD122" s="160">
        <v>2153.64</v>
      </c>
      <c r="HE122" s="186"/>
      <c r="HF122" s="186"/>
      <c r="HG122" s="186"/>
      <c r="HH122" s="227"/>
      <c r="HI122" s="229">
        <f t="shared" si="133"/>
        <v>2153.64</v>
      </c>
      <c r="HJ122" s="138">
        <f t="shared" si="215"/>
        <v>60.589999999999691</v>
      </c>
      <c r="HK122" s="141">
        <f t="shared" si="216"/>
        <v>7.2707953639002199</v>
      </c>
      <c r="HL122" s="96">
        <f t="shared" si="217"/>
        <v>67.860795363899911</v>
      </c>
      <c r="HM122" s="104">
        <f t="shared" si="218"/>
        <v>67.860795363899911</v>
      </c>
      <c r="HN122" s="104">
        <f t="shared" si="219"/>
        <v>0</v>
      </c>
      <c r="HO122" s="218">
        <f t="shared" si="220"/>
        <v>122.82803960865884</v>
      </c>
      <c r="HP122" s="218">
        <f t="shared" si="221"/>
        <v>0</v>
      </c>
      <c r="HQ122" s="143">
        <f t="shared" si="222"/>
        <v>122.82803960865884</v>
      </c>
      <c r="HR122" s="104">
        <f t="shared" si="223"/>
        <v>6.7356180349448858</v>
      </c>
      <c r="HS122" s="203">
        <f t="shared" si="224"/>
        <v>129.56365764360373</v>
      </c>
      <c r="HT122" s="234">
        <f t="shared" si="225"/>
        <v>-1308.1518537171719</v>
      </c>
      <c r="HU122" s="139">
        <v>1</v>
      </c>
      <c r="HV122" s="1" t="s">
        <v>52</v>
      </c>
      <c r="HW122" s="1">
        <v>75</v>
      </c>
      <c r="HX122" s="1" t="s">
        <v>143</v>
      </c>
      <c r="HY122" s="1" t="s">
        <v>144</v>
      </c>
      <c r="HZ122" s="89">
        <v>43795</v>
      </c>
      <c r="IA122" s="90"/>
      <c r="IB122" s="104">
        <v>2153.64</v>
      </c>
      <c r="IC122" s="186"/>
      <c r="ID122" s="186"/>
      <c r="IE122" s="186"/>
      <c r="IF122" s="186"/>
      <c r="IG122" s="229">
        <f t="shared" si="134"/>
        <v>2153.64</v>
      </c>
      <c r="IH122" s="138">
        <f t="shared" si="226"/>
        <v>0</v>
      </c>
      <c r="II122" s="141">
        <f t="shared" si="227"/>
        <v>0</v>
      </c>
      <c r="IJ122" s="142">
        <f t="shared" si="228"/>
        <v>0</v>
      </c>
      <c r="IK122" s="104">
        <f t="shared" si="229"/>
        <v>0</v>
      </c>
      <c r="IL122" s="104">
        <f t="shared" si="230"/>
        <v>0</v>
      </c>
      <c r="IM122" s="218">
        <f t="shared" si="231"/>
        <v>0</v>
      </c>
      <c r="IN122" s="218">
        <f t="shared" si="232"/>
        <v>0</v>
      </c>
      <c r="IO122" s="143">
        <f t="shared" si="233"/>
        <v>0</v>
      </c>
      <c r="IP122" s="104">
        <f t="shared" si="234"/>
        <v>0</v>
      </c>
      <c r="IQ122" s="203">
        <f t="shared" si="235"/>
        <v>0</v>
      </c>
      <c r="IR122" s="144">
        <f t="shared" si="236"/>
        <v>-1308.1518537171719</v>
      </c>
      <c r="IS122" s="139">
        <v>1</v>
      </c>
      <c r="IT122" s="1" t="s">
        <v>52</v>
      </c>
      <c r="IU122" s="1">
        <v>75</v>
      </c>
      <c r="IV122" s="1" t="s">
        <v>143</v>
      </c>
      <c r="IW122" s="1" t="s">
        <v>144</v>
      </c>
      <c r="IX122" s="89">
        <v>43830</v>
      </c>
      <c r="IY122" s="153"/>
      <c r="IZ122" s="104">
        <v>2153.64</v>
      </c>
      <c r="JA122" s="104"/>
      <c r="JB122" s="104"/>
      <c r="JC122" s="104"/>
      <c r="JD122" s="104"/>
      <c r="JE122" s="137">
        <v>2153.64</v>
      </c>
      <c r="JF122" s="138">
        <f t="shared" si="237"/>
        <v>0</v>
      </c>
      <c r="JG122" s="141">
        <f t="shared" si="238"/>
        <v>0</v>
      </c>
      <c r="JH122" s="96">
        <f t="shared" si="239"/>
        <v>0</v>
      </c>
      <c r="JI122" s="104">
        <f t="shared" si="240"/>
        <v>0</v>
      </c>
      <c r="JJ122" s="104">
        <f t="shared" si="241"/>
        <v>0</v>
      </c>
      <c r="JK122" s="218">
        <f t="shared" si="242"/>
        <v>0</v>
      </c>
      <c r="JL122" s="251">
        <f t="shared" si="243"/>
        <v>0</v>
      </c>
      <c r="JM122" s="259">
        <f t="shared" si="244"/>
        <v>0</v>
      </c>
      <c r="JN122" s="218"/>
      <c r="JO122" s="260"/>
      <c r="JP122" s="255">
        <f t="shared" si="135"/>
        <v>0</v>
      </c>
      <c r="JQ122" s="203">
        <f t="shared" si="136"/>
        <v>0</v>
      </c>
      <c r="JR122" s="144">
        <f t="shared" si="137"/>
        <v>-1308.1518537171719</v>
      </c>
      <c r="JS122" s="139">
        <v>1</v>
      </c>
      <c r="JT122" s="1" t="s">
        <v>52</v>
      </c>
    </row>
    <row r="123" spans="1:280" ht="20.100000000000001" customHeight="1" x14ac:dyDescent="0.25">
      <c r="A123" s="29">
        <v>76</v>
      </c>
      <c r="B123" s="29" t="s">
        <v>145</v>
      </c>
      <c r="C123" s="50">
        <v>1368.91</v>
      </c>
      <c r="D123" s="43">
        <v>-461.08940750158814</v>
      </c>
      <c r="E123" s="29" t="s">
        <v>146</v>
      </c>
      <c r="F123" s="51">
        <v>43496</v>
      </c>
      <c r="G123" s="49"/>
      <c r="H123" s="33"/>
      <c r="I123" s="33"/>
      <c r="J123" s="33"/>
      <c r="K123" s="33"/>
      <c r="L123" s="37">
        <v>1615.4</v>
      </c>
      <c r="M123" s="30">
        <f t="shared" si="129"/>
        <v>246.49</v>
      </c>
      <c r="N123" s="31">
        <f t="shared" si="138"/>
        <v>26.707374963632269</v>
      </c>
      <c r="O123" s="32">
        <f t="shared" si="139"/>
        <v>273.19737496363229</v>
      </c>
      <c r="P123" s="33">
        <f t="shared" si="140"/>
        <v>110</v>
      </c>
      <c r="Q123" s="33">
        <f t="shared" si="141"/>
        <v>163.19737496363229</v>
      </c>
      <c r="R123" s="33">
        <f t="shared" si="142"/>
        <v>191.4</v>
      </c>
      <c r="S123" s="33">
        <f t="shared" si="143"/>
        <v>355.08987886239208</v>
      </c>
      <c r="T123" s="56">
        <f t="shared" si="144"/>
        <v>546.48987886239206</v>
      </c>
      <c r="U123" s="59">
        <f t="shared" si="130"/>
        <v>85.40047136080392</v>
      </c>
      <c r="V123" s="34">
        <v>1</v>
      </c>
      <c r="W123" s="29" t="s">
        <v>52</v>
      </c>
      <c r="X123" s="1">
        <v>76</v>
      </c>
      <c r="Y123" s="1" t="s">
        <v>145</v>
      </c>
      <c r="Z123" s="1" t="s">
        <v>146</v>
      </c>
      <c r="AA123" s="89">
        <v>43521</v>
      </c>
      <c r="AB123" s="90"/>
      <c r="AC123" s="1">
        <v>1735.66</v>
      </c>
      <c r="AD123" s="1"/>
      <c r="AE123" s="1"/>
      <c r="AF123" s="1"/>
      <c r="AG123" s="1"/>
      <c r="AH123" s="98">
        <f t="shared" si="145"/>
        <v>1735.66</v>
      </c>
      <c r="AI123" s="30">
        <f t="shared" si="146"/>
        <v>120.25999999999999</v>
      </c>
      <c r="AJ123" s="31">
        <f t="shared" si="147"/>
        <v>40.071201491734904</v>
      </c>
      <c r="AK123" s="32">
        <f t="shared" si="148"/>
        <v>160.3312014917349</v>
      </c>
      <c r="AL123" s="33">
        <f t="shared" si="149"/>
        <v>110</v>
      </c>
      <c r="AM123" s="33">
        <f t="shared" si="150"/>
        <v>50.331201491734902</v>
      </c>
      <c r="AN123" s="33">
        <f t="shared" si="151"/>
        <v>193.6</v>
      </c>
      <c r="AO123" s="33">
        <f t="shared" si="152"/>
        <v>111.16128542591233</v>
      </c>
      <c r="AP123" s="56">
        <f t="shared" si="153"/>
        <v>304.76128542591232</v>
      </c>
      <c r="AQ123" s="118">
        <f t="shared" si="154"/>
        <v>2.1999999999999886</v>
      </c>
      <c r="AR123" s="120">
        <f t="shared" si="155"/>
        <v>5.3355915699232241</v>
      </c>
      <c r="AS123" s="125">
        <f t="shared" si="156"/>
        <v>312.29687699583553</v>
      </c>
      <c r="AT123" s="122">
        <f t="shared" si="157"/>
        <v>397.69734835663945</v>
      </c>
      <c r="AU123" s="34">
        <v>1</v>
      </c>
      <c r="AV123" s="29" t="s">
        <v>52</v>
      </c>
      <c r="AW123" s="1">
        <v>76</v>
      </c>
      <c r="AX123" s="1" t="s">
        <v>145</v>
      </c>
      <c r="AY123" s="1" t="s">
        <v>146</v>
      </c>
      <c r="AZ123" s="89">
        <v>43555</v>
      </c>
      <c r="BA123" s="90"/>
      <c r="BB123" s="1">
        <v>1899.81</v>
      </c>
      <c r="BC123" s="1"/>
      <c r="BD123" s="1"/>
      <c r="BE123" s="1"/>
      <c r="BF123" s="1"/>
      <c r="BG123" s="98">
        <f t="shared" si="158"/>
        <v>1899.81</v>
      </c>
      <c r="BH123" s="30">
        <f t="shared" si="159"/>
        <v>164.14999999999986</v>
      </c>
      <c r="BI123" s="31">
        <f t="shared" si="160"/>
        <v>-73.938791591221118</v>
      </c>
      <c r="BJ123" s="32">
        <f t="shared" si="161"/>
        <v>90.211208408778745</v>
      </c>
      <c r="BK123" s="33">
        <f t="shared" si="162"/>
        <v>90.211208408778745</v>
      </c>
      <c r="BL123" s="33">
        <f t="shared" si="163"/>
        <v>0</v>
      </c>
      <c r="BM123" s="33">
        <f t="shared" si="164"/>
        <v>158.77172679945059</v>
      </c>
      <c r="BN123" s="33">
        <f t="shared" si="165"/>
        <v>0</v>
      </c>
      <c r="BO123" s="56">
        <f t="shared" si="166"/>
        <v>158.77172679945059</v>
      </c>
      <c r="BP123" s="122">
        <f t="shared" si="167"/>
        <v>556.46907515609007</v>
      </c>
      <c r="BQ123" s="34">
        <v>1</v>
      </c>
      <c r="BR123" s="29" t="s">
        <v>52</v>
      </c>
      <c r="BS123" s="1">
        <v>76</v>
      </c>
      <c r="BT123" s="1" t="s">
        <v>145</v>
      </c>
      <c r="BU123" s="1" t="s">
        <v>146</v>
      </c>
      <c r="BV123" s="89">
        <v>43585</v>
      </c>
      <c r="BW123" s="90"/>
      <c r="BX123" s="104">
        <v>2027.17</v>
      </c>
      <c r="BY123" s="104"/>
      <c r="BZ123" s="104"/>
      <c r="CA123" s="104"/>
      <c r="CB123" s="104"/>
      <c r="CC123" s="137">
        <v>2027.17</v>
      </c>
      <c r="CD123" s="138">
        <f t="shared" si="168"/>
        <v>127.36000000000013</v>
      </c>
      <c r="CE123" s="141">
        <f t="shared" si="169"/>
        <v>15.283245563824108</v>
      </c>
      <c r="CF123" s="142">
        <f t="shared" si="170"/>
        <v>142.64324556382422</v>
      </c>
      <c r="CG123" s="104">
        <f t="shared" si="171"/>
        <v>142.64324556382422</v>
      </c>
      <c r="CH123" s="104">
        <v>0</v>
      </c>
      <c r="CI123" s="104">
        <f t="shared" si="172"/>
        <v>253.90497710360711</v>
      </c>
      <c r="CJ123" s="104">
        <v>0</v>
      </c>
      <c r="CK123" s="143">
        <f t="shared" si="173"/>
        <v>253.90497710360711</v>
      </c>
      <c r="CL123" s="144">
        <f t="shared" si="174"/>
        <v>810.37405225969724</v>
      </c>
      <c r="CM123" s="139">
        <v>1</v>
      </c>
      <c r="CN123" s="1" t="s">
        <v>52</v>
      </c>
      <c r="CO123" s="1">
        <v>76</v>
      </c>
      <c r="CP123" s="1" t="s">
        <v>145</v>
      </c>
      <c r="CQ123" s="1" t="s">
        <v>146</v>
      </c>
      <c r="CR123" s="89">
        <v>43616</v>
      </c>
      <c r="CS123" s="153">
        <v>1000</v>
      </c>
      <c r="CT123" s="104">
        <v>2223.58</v>
      </c>
      <c r="CU123" s="104"/>
      <c r="CV123" s="104"/>
      <c r="CW123" s="104"/>
      <c r="CX123" s="104"/>
      <c r="CY123" s="137">
        <v>2223.58</v>
      </c>
      <c r="CZ123" s="104"/>
      <c r="DA123" s="138">
        <f t="shared" si="175"/>
        <v>196.40999999999985</v>
      </c>
      <c r="DB123" s="141">
        <f t="shared" si="176"/>
        <v>23.569254391632558</v>
      </c>
      <c r="DC123" s="142">
        <f t="shared" si="177"/>
        <v>219.97925439163242</v>
      </c>
      <c r="DD123" s="104">
        <f t="shared" si="178"/>
        <v>219.97925439163242</v>
      </c>
      <c r="DE123" s="104">
        <v>0</v>
      </c>
      <c r="DF123" s="104">
        <f t="shared" si="179"/>
        <v>387.16348772927307</v>
      </c>
      <c r="DG123" s="104">
        <v>0</v>
      </c>
      <c r="DH123" s="104">
        <f t="shared" si="180"/>
        <v>-2.852864911276487</v>
      </c>
      <c r="DI123" s="143">
        <f t="shared" si="181"/>
        <v>384.3106228179966</v>
      </c>
      <c r="DJ123" s="144">
        <f t="shared" si="182"/>
        <v>194.68467507769384</v>
      </c>
      <c r="DK123" s="139">
        <v>1</v>
      </c>
      <c r="DL123" s="1" t="s">
        <v>52</v>
      </c>
      <c r="DM123" s="157">
        <v>76</v>
      </c>
      <c r="DN123" s="158" t="s">
        <v>145</v>
      </c>
      <c r="DO123" s="158" t="s">
        <v>146</v>
      </c>
      <c r="DP123" s="171">
        <v>1000</v>
      </c>
      <c r="DQ123" s="159">
        <v>43646</v>
      </c>
      <c r="DR123" s="160">
        <v>2316.61</v>
      </c>
      <c r="DS123" s="161"/>
      <c r="DT123" s="161"/>
      <c r="DU123" s="161"/>
      <c r="DV123" s="162"/>
      <c r="DW123" s="163">
        <f t="shared" si="131"/>
        <v>2316.61</v>
      </c>
      <c r="DX123" s="138">
        <f t="shared" si="183"/>
        <v>93.0300000000002</v>
      </c>
      <c r="DY123" s="141">
        <f t="shared" si="184"/>
        <v>11.163624338855165</v>
      </c>
      <c r="DZ123" s="142">
        <f t="shared" si="185"/>
        <v>104.19362433885536</v>
      </c>
      <c r="EA123" s="104">
        <f t="shared" si="186"/>
        <v>104.19362433885536</v>
      </c>
      <c r="EB123" s="104">
        <v>0</v>
      </c>
      <c r="EC123" s="104">
        <f t="shared" si="187"/>
        <v>183.38077883638542</v>
      </c>
      <c r="ED123" s="104">
        <v>0</v>
      </c>
      <c r="EE123" s="143">
        <f t="shared" si="188"/>
        <v>183.38077883638542</v>
      </c>
      <c r="EF123" s="144">
        <f t="shared" si="189"/>
        <v>-621.93454608592083</v>
      </c>
      <c r="EG123" s="139">
        <v>1</v>
      </c>
      <c r="EH123" s="1" t="s">
        <v>52</v>
      </c>
      <c r="EI123" s="1">
        <v>76</v>
      </c>
      <c r="EJ123" s="1" t="s">
        <v>145</v>
      </c>
      <c r="EK123" s="1" t="s">
        <v>146</v>
      </c>
      <c r="EL123" s="89">
        <v>43677</v>
      </c>
      <c r="EM123" s="90">
        <v>1908.57</v>
      </c>
      <c r="EN123" s="104">
        <v>2396.3200000000002</v>
      </c>
      <c r="EO123" s="104"/>
      <c r="EP123" s="104"/>
      <c r="EQ123" s="104"/>
      <c r="ER123" s="104"/>
      <c r="ES123" s="137">
        <v>2396.3200000000002</v>
      </c>
      <c r="ET123" s="138">
        <f t="shared" si="190"/>
        <v>79.710000000000036</v>
      </c>
      <c r="EU123" s="141">
        <f t="shared" si="191"/>
        <v>9.5652144843821638</v>
      </c>
      <c r="EV123" s="96">
        <f t="shared" si="192"/>
        <v>89.275214484382204</v>
      </c>
      <c r="EW123" s="104">
        <f t="shared" si="193"/>
        <v>89.275214484382204</v>
      </c>
      <c r="EX123" s="104">
        <v>0</v>
      </c>
      <c r="EY123" s="104">
        <f t="shared" si="194"/>
        <v>161.58813821673181</v>
      </c>
      <c r="EZ123" s="104">
        <v>0</v>
      </c>
      <c r="FA123" s="143">
        <f t="shared" si="195"/>
        <v>161.58813821673181</v>
      </c>
      <c r="FB123" s="144">
        <f t="shared" si="196"/>
        <v>-2368.9164078691892</v>
      </c>
      <c r="FC123" s="139">
        <v>1</v>
      </c>
      <c r="FD123" s="1" t="s">
        <v>52</v>
      </c>
      <c r="FE123" s="157">
        <v>76</v>
      </c>
      <c r="FF123" s="158" t="s">
        <v>145</v>
      </c>
      <c r="FG123" s="158" t="s">
        <v>146</v>
      </c>
      <c r="FH123" s="159">
        <v>43708</v>
      </c>
      <c r="FI123" s="188"/>
      <c r="FJ123" s="160">
        <v>2488.6</v>
      </c>
      <c r="FK123" s="186"/>
      <c r="FL123" s="186"/>
      <c r="FM123" s="186"/>
      <c r="FN123" s="186"/>
      <c r="FO123" s="187">
        <f t="shared" si="132"/>
        <v>2488.6</v>
      </c>
      <c r="FP123" s="138">
        <f t="shared" si="197"/>
        <v>92.279999999999745</v>
      </c>
      <c r="FQ123" s="141">
        <f t="shared" si="198"/>
        <v>11.073618864125713</v>
      </c>
      <c r="FR123" s="96">
        <f t="shared" si="199"/>
        <v>103.35361886412545</v>
      </c>
      <c r="FS123" s="104">
        <f t="shared" si="200"/>
        <v>103.35361886412545</v>
      </c>
      <c r="FT123" s="104">
        <v>0</v>
      </c>
      <c r="FU123" s="104">
        <f t="shared" si="201"/>
        <v>187.07005014406707</v>
      </c>
      <c r="FV123" s="104">
        <v>0</v>
      </c>
      <c r="FW123" s="143">
        <f t="shared" si="202"/>
        <v>187.07005014406707</v>
      </c>
      <c r="FX123" s="144">
        <f t="shared" si="203"/>
        <v>-2181.8463577251223</v>
      </c>
      <c r="FY123" s="139">
        <v>1</v>
      </c>
      <c r="FZ123" s="1" t="s">
        <v>52</v>
      </c>
      <c r="GA123" s="1">
        <v>76</v>
      </c>
      <c r="GB123" s="1" t="s">
        <v>145</v>
      </c>
      <c r="GC123" s="1" t="s">
        <v>146</v>
      </c>
      <c r="GD123" s="89">
        <v>43735</v>
      </c>
      <c r="GE123" s="90"/>
      <c r="GF123" s="104">
        <v>2584.21</v>
      </c>
      <c r="GG123" s="104"/>
      <c r="GH123" s="104"/>
      <c r="GI123" s="104"/>
      <c r="GJ123" s="104"/>
      <c r="GK123" s="137">
        <v>2584.21</v>
      </c>
      <c r="GL123" s="138">
        <f t="shared" si="204"/>
        <v>95.610000000000127</v>
      </c>
      <c r="GM123" s="141">
        <f t="shared" si="205"/>
        <v>11.473186147593752</v>
      </c>
      <c r="GN123" s="142">
        <f t="shared" si="206"/>
        <v>107.08318614759388</v>
      </c>
      <c r="GO123" s="104">
        <f t="shared" si="207"/>
        <v>107.08318614759388</v>
      </c>
      <c r="GP123" s="104">
        <f t="shared" si="208"/>
        <v>0</v>
      </c>
      <c r="GQ123" s="218">
        <f t="shared" si="209"/>
        <v>193.82056692714494</v>
      </c>
      <c r="GR123" s="218">
        <f t="shared" si="210"/>
        <v>0</v>
      </c>
      <c r="GS123" s="143">
        <f t="shared" si="211"/>
        <v>193.82056692714494</v>
      </c>
      <c r="GT123" s="103">
        <f t="shared" si="212"/>
        <v>7.9314936715178872</v>
      </c>
      <c r="GU123" s="203">
        <f t="shared" si="213"/>
        <v>201.75206059866284</v>
      </c>
      <c r="GV123" s="144">
        <f t="shared" si="214"/>
        <v>-1980.0942971264594</v>
      </c>
      <c r="GW123" s="140">
        <v>1</v>
      </c>
      <c r="GX123" s="1" t="s">
        <v>52</v>
      </c>
      <c r="GY123" s="157">
        <v>76</v>
      </c>
      <c r="GZ123" s="158" t="s">
        <v>145</v>
      </c>
      <c r="HA123" s="158" t="s">
        <v>146</v>
      </c>
      <c r="HB123" s="159">
        <v>43771</v>
      </c>
      <c r="HC123" s="188"/>
      <c r="HD123" s="160">
        <v>2797.9500000000003</v>
      </c>
      <c r="HE123" s="186"/>
      <c r="HF123" s="186"/>
      <c r="HG123" s="186"/>
      <c r="HH123" s="227"/>
      <c r="HI123" s="229">
        <f t="shared" si="133"/>
        <v>2797.9500000000003</v>
      </c>
      <c r="HJ123" s="138">
        <f t="shared" si="215"/>
        <v>213.74000000000024</v>
      </c>
      <c r="HK123" s="141">
        <f t="shared" si="216"/>
        <v>25.648783645486759</v>
      </c>
      <c r="HL123" s="96">
        <f t="shared" si="217"/>
        <v>239.388783645487</v>
      </c>
      <c r="HM123" s="104">
        <f t="shared" si="218"/>
        <v>110</v>
      </c>
      <c r="HN123" s="104">
        <f t="shared" si="219"/>
        <v>129.388783645487</v>
      </c>
      <c r="HO123" s="218">
        <f t="shared" si="220"/>
        <v>199.1</v>
      </c>
      <c r="HP123" s="218">
        <f t="shared" si="221"/>
        <v>302.17619961551657</v>
      </c>
      <c r="HQ123" s="143">
        <f t="shared" si="222"/>
        <v>501.27619961551659</v>
      </c>
      <c r="HR123" s="104">
        <f t="shared" si="223"/>
        <v>27.488878120797462</v>
      </c>
      <c r="HS123" s="203">
        <f t="shared" si="224"/>
        <v>528.76507773631408</v>
      </c>
      <c r="HT123" s="234">
        <f t="shared" si="225"/>
        <v>-1451.3292193901452</v>
      </c>
      <c r="HU123" s="139">
        <v>1</v>
      </c>
      <c r="HV123" s="1" t="s">
        <v>52</v>
      </c>
      <c r="HW123" s="1">
        <v>76</v>
      </c>
      <c r="HX123" s="1" t="s">
        <v>145</v>
      </c>
      <c r="HY123" s="1" t="s">
        <v>146</v>
      </c>
      <c r="HZ123" s="89">
        <v>43795</v>
      </c>
      <c r="IA123" s="90"/>
      <c r="IB123" s="104">
        <v>2936.5</v>
      </c>
      <c r="IC123" s="186"/>
      <c r="ID123" s="186"/>
      <c r="IE123" s="186"/>
      <c r="IF123" s="186"/>
      <c r="IG123" s="229">
        <f t="shared" si="134"/>
        <v>2936.5</v>
      </c>
      <c r="IH123" s="138">
        <f t="shared" si="226"/>
        <v>138.54999999999973</v>
      </c>
      <c r="II123" s="141">
        <f t="shared" si="227"/>
        <v>16.626017772740504</v>
      </c>
      <c r="IJ123" s="142">
        <f t="shared" si="228"/>
        <v>155.17601777274024</v>
      </c>
      <c r="IK123" s="104">
        <f t="shared" si="229"/>
        <v>110</v>
      </c>
      <c r="IL123" s="104">
        <f t="shared" si="230"/>
        <v>45.176017772740238</v>
      </c>
      <c r="IM123" s="218">
        <f t="shared" si="231"/>
        <v>199.1</v>
      </c>
      <c r="IN123" s="218">
        <f t="shared" si="232"/>
        <v>97.821856519498482</v>
      </c>
      <c r="IO123" s="143">
        <f t="shared" si="233"/>
        <v>296.92185651949848</v>
      </c>
      <c r="IP123" s="104">
        <f t="shared" si="234"/>
        <v>20.701089945932139</v>
      </c>
      <c r="IQ123" s="203">
        <f t="shared" si="235"/>
        <v>317.62294646543063</v>
      </c>
      <c r="IR123" s="144">
        <f t="shared" si="236"/>
        <v>-1133.7062729247145</v>
      </c>
      <c r="IS123" s="139">
        <v>1</v>
      </c>
      <c r="IT123" s="1" t="s">
        <v>52</v>
      </c>
      <c r="IU123" s="1">
        <v>76</v>
      </c>
      <c r="IV123" s="1" t="s">
        <v>145</v>
      </c>
      <c r="IW123" s="1" t="s">
        <v>146</v>
      </c>
      <c r="IX123" s="89">
        <v>43830</v>
      </c>
      <c r="IY123" s="153"/>
      <c r="IZ123" s="104">
        <v>2936.53</v>
      </c>
      <c r="JA123" s="104"/>
      <c r="JB123" s="104"/>
      <c r="JC123" s="104"/>
      <c r="JD123" s="104"/>
      <c r="JE123" s="137">
        <v>2936.53</v>
      </c>
      <c r="JF123" s="138">
        <f t="shared" si="237"/>
        <v>3.0000000000200089E-2</v>
      </c>
      <c r="JG123" s="141">
        <f t="shared" si="238"/>
        <v>3.59999742696601E-3</v>
      </c>
      <c r="JH123" s="96">
        <f t="shared" si="239"/>
        <v>3.3599997427166101E-2</v>
      </c>
      <c r="JI123" s="104">
        <f t="shared" si="240"/>
        <v>3.3599997427166101E-2</v>
      </c>
      <c r="JJ123" s="104">
        <f t="shared" si="241"/>
        <v>0</v>
      </c>
      <c r="JK123" s="218">
        <f t="shared" si="242"/>
        <v>6.0815995343170642E-2</v>
      </c>
      <c r="JL123" s="251">
        <f t="shared" si="243"/>
        <v>0</v>
      </c>
      <c r="JM123" s="259">
        <f t="shared" si="244"/>
        <v>6.0815995343170642E-2</v>
      </c>
      <c r="JN123" s="218"/>
      <c r="JO123" s="260"/>
      <c r="JP123" s="255">
        <f t="shared" si="135"/>
        <v>3.0559859869866077E-3</v>
      </c>
      <c r="JQ123" s="203">
        <f t="shared" si="136"/>
        <v>6.3871981330157257E-2</v>
      </c>
      <c r="JR123" s="144">
        <f t="shared" si="137"/>
        <v>-1133.6424009433845</v>
      </c>
      <c r="JS123" s="139">
        <v>1</v>
      </c>
      <c r="JT123" s="1" t="s">
        <v>52</v>
      </c>
    </row>
    <row r="124" spans="1:280" ht="20.100000000000001" customHeight="1" x14ac:dyDescent="0.25">
      <c r="A124" s="29">
        <v>77</v>
      </c>
      <c r="B124" s="29" t="s">
        <v>147</v>
      </c>
      <c r="C124" s="50">
        <v>16.12</v>
      </c>
      <c r="D124" s="43">
        <v>-574.68799576329468</v>
      </c>
      <c r="E124" s="29" t="s">
        <v>148</v>
      </c>
      <c r="F124" s="51">
        <v>43496</v>
      </c>
      <c r="G124" s="49"/>
      <c r="H124" s="33"/>
      <c r="I124" s="33"/>
      <c r="J124" s="33"/>
      <c r="K124" s="33"/>
      <c r="L124" s="37">
        <v>16.12</v>
      </c>
      <c r="M124" s="30">
        <f t="shared" si="129"/>
        <v>0</v>
      </c>
      <c r="N124" s="31">
        <f t="shared" si="138"/>
        <v>0</v>
      </c>
      <c r="O124" s="32">
        <f t="shared" si="139"/>
        <v>0</v>
      </c>
      <c r="P124" s="33">
        <f t="shared" si="140"/>
        <v>0</v>
      </c>
      <c r="Q124" s="33">
        <f t="shared" si="141"/>
        <v>0</v>
      </c>
      <c r="R124" s="33">
        <f t="shared" si="142"/>
        <v>0</v>
      </c>
      <c r="S124" s="33">
        <f t="shared" si="143"/>
        <v>0</v>
      </c>
      <c r="T124" s="56">
        <f t="shared" si="144"/>
        <v>0</v>
      </c>
      <c r="U124" s="59">
        <f t="shared" si="130"/>
        <v>-574.68799576329468</v>
      </c>
      <c r="V124" s="34">
        <v>1</v>
      </c>
      <c r="W124" s="29" t="s">
        <v>52</v>
      </c>
      <c r="X124" s="1">
        <v>77</v>
      </c>
      <c r="Y124" s="1" t="s">
        <v>147</v>
      </c>
      <c r="Z124" s="1" t="s">
        <v>148</v>
      </c>
      <c r="AA124" s="89">
        <v>43521</v>
      </c>
      <c r="AB124" s="90"/>
      <c r="AC124" s="1">
        <v>16.12</v>
      </c>
      <c r="AD124" s="1"/>
      <c r="AE124" s="1"/>
      <c r="AF124" s="1"/>
      <c r="AG124" s="1"/>
      <c r="AH124" s="98">
        <f t="shared" si="145"/>
        <v>16.12</v>
      </c>
      <c r="AI124" s="30">
        <f t="shared" si="146"/>
        <v>0</v>
      </c>
      <c r="AJ124" s="31">
        <f t="shared" si="147"/>
        <v>0</v>
      </c>
      <c r="AK124" s="32">
        <f t="shared" si="148"/>
        <v>0</v>
      </c>
      <c r="AL124" s="33">
        <f t="shared" si="149"/>
        <v>0</v>
      </c>
      <c r="AM124" s="33">
        <f t="shared" si="150"/>
        <v>0</v>
      </c>
      <c r="AN124" s="33">
        <f t="shared" si="151"/>
        <v>0</v>
      </c>
      <c r="AO124" s="33">
        <f t="shared" si="152"/>
        <v>0</v>
      </c>
      <c r="AP124" s="56">
        <f t="shared" si="153"/>
        <v>0</v>
      </c>
      <c r="AQ124" s="118">
        <f t="shared" si="154"/>
        <v>0</v>
      </c>
      <c r="AR124" s="120">
        <f t="shared" si="155"/>
        <v>0</v>
      </c>
      <c r="AS124" s="125">
        <f t="shared" si="156"/>
        <v>0</v>
      </c>
      <c r="AT124" s="122">
        <f t="shared" si="157"/>
        <v>-574.68799576329468</v>
      </c>
      <c r="AU124" s="34">
        <v>1</v>
      </c>
      <c r="AV124" s="29" t="s">
        <v>52</v>
      </c>
      <c r="AW124" s="1">
        <v>77</v>
      </c>
      <c r="AX124" s="1" t="s">
        <v>147</v>
      </c>
      <c r="AY124" s="1" t="s">
        <v>148</v>
      </c>
      <c r="AZ124" s="89">
        <v>43555</v>
      </c>
      <c r="BA124" s="90"/>
      <c r="BB124" s="1">
        <v>16.12</v>
      </c>
      <c r="BC124" s="1"/>
      <c r="BD124" s="1"/>
      <c r="BE124" s="1"/>
      <c r="BF124" s="1"/>
      <c r="BG124" s="98">
        <f t="shared" si="158"/>
        <v>16.12</v>
      </c>
      <c r="BH124" s="30">
        <f t="shared" si="159"/>
        <v>0</v>
      </c>
      <c r="BI124" s="31">
        <f t="shared" si="160"/>
        <v>0</v>
      </c>
      <c r="BJ124" s="32">
        <f t="shared" si="161"/>
        <v>0</v>
      </c>
      <c r="BK124" s="33">
        <f t="shared" si="162"/>
        <v>0</v>
      </c>
      <c r="BL124" s="33">
        <f t="shared" si="163"/>
        <v>0</v>
      </c>
      <c r="BM124" s="33">
        <f t="shared" si="164"/>
        <v>0</v>
      </c>
      <c r="BN124" s="33">
        <f t="shared" si="165"/>
        <v>0</v>
      </c>
      <c r="BO124" s="56">
        <f t="shared" si="166"/>
        <v>0</v>
      </c>
      <c r="BP124" s="122">
        <f t="shared" si="167"/>
        <v>-574.68799576329468</v>
      </c>
      <c r="BQ124" s="34">
        <v>1</v>
      </c>
      <c r="BR124" s="29" t="s">
        <v>52</v>
      </c>
      <c r="BS124" s="1">
        <v>77</v>
      </c>
      <c r="BT124" s="1" t="s">
        <v>147</v>
      </c>
      <c r="BU124" s="1" t="s">
        <v>148</v>
      </c>
      <c r="BV124" s="89">
        <v>43585</v>
      </c>
      <c r="BW124" s="90"/>
      <c r="BX124" s="104">
        <v>16.12</v>
      </c>
      <c r="BY124" s="104"/>
      <c r="BZ124" s="104"/>
      <c r="CA124" s="104"/>
      <c r="CB124" s="104"/>
      <c r="CC124" s="137">
        <v>16.12</v>
      </c>
      <c r="CD124" s="138">
        <f t="shared" si="168"/>
        <v>0</v>
      </c>
      <c r="CE124" s="141">
        <f t="shared" si="169"/>
        <v>0</v>
      </c>
      <c r="CF124" s="142">
        <f t="shared" si="170"/>
        <v>0</v>
      </c>
      <c r="CG124" s="104">
        <f t="shared" si="171"/>
        <v>0</v>
      </c>
      <c r="CH124" s="104">
        <v>0</v>
      </c>
      <c r="CI124" s="104">
        <f t="shared" si="172"/>
        <v>0</v>
      </c>
      <c r="CJ124" s="104">
        <v>0</v>
      </c>
      <c r="CK124" s="143">
        <f t="shared" si="173"/>
        <v>0</v>
      </c>
      <c r="CL124" s="144">
        <f t="shared" si="174"/>
        <v>-574.68799576329468</v>
      </c>
      <c r="CM124" s="139">
        <v>1</v>
      </c>
      <c r="CN124" s="1" t="s">
        <v>52</v>
      </c>
      <c r="CO124" s="1">
        <v>77</v>
      </c>
      <c r="CP124" s="1" t="s">
        <v>147</v>
      </c>
      <c r="CQ124" s="1" t="s">
        <v>148</v>
      </c>
      <c r="CR124" s="89">
        <v>43616</v>
      </c>
      <c r="CS124" s="153"/>
      <c r="CT124" s="104">
        <v>16.12</v>
      </c>
      <c r="CU124" s="104"/>
      <c r="CV124" s="104"/>
      <c r="CW124" s="104"/>
      <c r="CX124" s="104"/>
      <c r="CY124" s="137">
        <v>16.12</v>
      </c>
      <c r="CZ124" s="104"/>
      <c r="DA124" s="138">
        <f t="shared" si="175"/>
        <v>0</v>
      </c>
      <c r="DB124" s="141">
        <f t="shared" si="176"/>
        <v>0</v>
      </c>
      <c r="DC124" s="142">
        <f t="shared" si="177"/>
        <v>0</v>
      </c>
      <c r="DD124" s="104">
        <f t="shared" si="178"/>
        <v>0</v>
      </c>
      <c r="DE124" s="104">
        <v>0</v>
      </c>
      <c r="DF124" s="104">
        <f t="shared" si="179"/>
        <v>0</v>
      </c>
      <c r="DG124" s="104">
        <v>0</v>
      </c>
      <c r="DH124" s="104">
        <f t="shared" si="180"/>
        <v>0</v>
      </c>
      <c r="DI124" s="143">
        <f t="shared" si="181"/>
        <v>0</v>
      </c>
      <c r="DJ124" s="144">
        <f t="shared" si="182"/>
        <v>-574.68799576329468</v>
      </c>
      <c r="DK124" s="139">
        <v>1</v>
      </c>
      <c r="DL124" s="1" t="s">
        <v>52</v>
      </c>
      <c r="DM124" s="157">
        <v>77</v>
      </c>
      <c r="DN124" s="158" t="s">
        <v>147</v>
      </c>
      <c r="DO124" s="158" t="s">
        <v>148</v>
      </c>
      <c r="DP124" s="171"/>
      <c r="DQ124" s="159">
        <v>43646</v>
      </c>
      <c r="DR124" s="160">
        <v>20.100000000000001</v>
      </c>
      <c r="DS124" s="161"/>
      <c r="DT124" s="161"/>
      <c r="DU124" s="161"/>
      <c r="DV124" s="162"/>
      <c r="DW124" s="163">
        <f t="shared" si="131"/>
        <v>20.100000000000001</v>
      </c>
      <c r="DX124" s="138">
        <f t="shared" si="183"/>
        <v>3.9800000000000004</v>
      </c>
      <c r="DY124" s="141">
        <f t="shared" si="184"/>
        <v>0.4776010412624257</v>
      </c>
      <c r="DZ124" s="142">
        <f t="shared" si="185"/>
        <v>4.4576010412624258</v>
      </c>
      <c r="EA124" s="104">
        <f t="shared" si="186"/>
        <v>4.4576010412624258</v>
      </c>
      <c r="EB124" s="104">
        <v>0</v>
      </c>
      <c r="EC124" s="104">
        <f t="shared" si="187"/>
        <v>7.8453778326218693</v>
      </c>
      <c r="ED124" s="104">
        <v>0</v>
      </c>
      <c r="EE124" s="143">
        <f t="shared" si="188"/>
        <v>7.8453778326218693</v>
      </c>
      <c r="EF124" s="144">
        <f t="shared" si="189"/>
        <v>-566.84261793067276</v>
      </c>
      <c r="EG124" s="139">
        <v>1</v>
      </c>
      <c r="EH124" s="1" t="s">
        <v>52</v>
      </c>
      <c r="EI124" s="1">
        <v>77</v>
      </c>
      <c r="EJ124" s="1" t="s">
        <v>147</v>
      </c>
      <c r="EK124" s="1" t="s">
        <v>148</v>
      </c>
      <c r="EL124" s="89">
        <v>43677</v>
      </c>
      <c r="EM124" s="90"/>
      <c r="EN124" s="104">
        <v>20.400000000000002</v>
      </c>
      <c r="EO124" s="104"/>
      <c r="EP124" s="104"/>
      <c r="EQ124" s="104"/>
      <c r="ER124" s="104"/>
      <c r="ES124" s="137">
        <v>20.400000000000002</v>
      </c>
      <c r="ET124" s="138">
        <f t="shared" si="190"/>
        <v>0.30000000000000071</v>
      </c>
      <c r="EU124" s="141">
        <f t="shared" si="191"/>
        <v>3.6000054514046601E-2</v>
      </c>
      <c r="EV124" s="96">
        <f t="shared" si="192"/>
        <v>0.3360000545140473</v>
      </c>
      <c r="EW124" s="104">
        <f t="shared" si="193"/>
        <v>0.3360000545140473</v>
      </c>
      <c r="EX124" s="104">
        <v>0</v>
      </c>
      <c r="EY124" s="104">
        <f t="shared" si="194"/>
        <v>0.60816009867042564</v>
      </c>
      <c r="EZ124" s="104">
        <v>0</v>
      </c>
      <c r="FA124" s="143">
        <f t="shared" si="195"/>
        <v>0.60816009867042564</v>
      </c>
      <c r="FB124" s="144">
        <f t="shared" si="196"/>
        <v>-566.23445783200236</v>
      </c>
      <c r="FC124" s="139">
        <v>1</v>
      </c>
      <c r="FD124" s="1" t="s">
        <v>52</v>
      </c>
      <c r="FE124" s="157">
        <v>77</v>
      </c>
      <c r="FF124" s="158" t="s">
        <v>147</v>
      </c>
      <c r="FG124" s="158" t="s">
        <v>148</v>
      </c>
      <c r="FH124" s="159">
        <v>43708</v>
      </c>
      <c r="FI124" s="188"/>
      <c r="FJ124" s="160">
        <v>20.7</v>
      </c>
      <c r="FK124" s="186"/>
      <c r="FL124" s="186"/>
      <c r="FM124" s="186"/>
      <c r="FN124" s="186"/>
      <c r="FO124" s="187">
        <f t="shared" si="132"/>
        <v>20.7</v>
      </c>
      <c r="FP124" s="138">
        <f t="shared" si="197"/>
        <v>0.29999999999999716</v>
      </c>
      <c r="FQ124" s="141">
        <f t="shared" si="198"/>
        <v>3.6000061326806367E-2</v>
      </c>
      <c r="FR124" s="96">
        <f t="shared" si="199"/>
        <v>0.33600006132680355</v>
      </c>
      <c r="FS124" s="104">
        <f t="shared" si="200"/>
        <v>0.33600006132680355</v>
      </c>
      <c r="FT124" s="104">
        <v>0</v>
      </c>
      <c r="FU124" s="104">
        <f t="shared" si="201"/>
        <v>0.60816011100151446</v>
      </c>
      <c r="FV124" s="104">
        <v>0</v>
      </c>
      <c r="FW124" s="143">
        <f t="shared" si="202"/>
        <v>0.60816011100151446</v>
      </c>
      <c r="FX124" s="144">
        <f t="shared" si="203"/>
        <v>-565.62629772100081</v>
      </c>
      <c r="FY124" s="139">
        <v>1</v>
      </c>
      <c r="FZ124" s="1" t="s">
        <v>52</v>
      </c>
      <c r="GA124" s="1">
        <v>77</v>
      </c>
      <c r="GB124" s="1" t="s">
        <v>147</v>
      </c>
      <c r="GC124" s="1" t="s">
        <v>148</v>
      </c>
      <c r="GD124" s="89">
        <v>43735</v>
      </c>
      <c r="GE124" s="90"/>
      <c r="GF124" s="104">
        <v>20.7</v>
      </c>
      <c r="GG124" s="104"/>
      <c r="GH124" s="104"/>
      <c r="GI124" s="104"/>
      <c r="GJ124" s="104"/>
      <c r="GK124" s="137">
        <v>20.7</v>
      </c>
      <c r="GL124" s="138">
        <f t="shared" si="204"/>
        <v>0</v>
      </c>
      <c r="GM124" s="141">
        <f t="shared" si="205"/>
        <v>0</v>
      </c>
      <c r="GN124" s="142">
        <f t="shared" si="206"/>
        <v>0</v>
      </c>
      <c r="GO124" s="104">
        <f t="shared" si="207"/>
        <v>0</v>
      </c>
      <c r="GP124" s="104">
        <f t="shared" si="208"/>
        <v>0</v>
      </c>
      <c r="GQ124" s="218">
        <f t="shared" si="209"/>
        <v>0</v>
      </c>
      <c r="GR124" s="218">
        <f t="shared" si="210"/>
        <v>0</v>
      </c>
      <c r="GS124" s="143">
        <f t="shared" si="211"/>
        <v>0</v>
      </c>
      <c r="GT124" s="103">
        <f t="shared" si="212"/>
        <v>0</v>
      </c>
      <c r="GU124" s="203">
        <f t="shared" si="213"/>
        <v>0</v>
      </c>
      <c r="GV124" s="144">
        <f t="shared" si="214"/>
        <v>-565.62629772100081</v>
      </c>
      <c r="GW124" s="140">
        <v>1</v>
      </c>
      <c r="GX124" s="1" t="s">
        <v>52</v>
      </c>
      <c r="GY124" s="157">
        <v>77</v>
      </c>
      <c r="GZ124" s="158" t="s">
        <v>147</v>
      </c>
      <c r="HA124" s="158" t="s">
        <v>148</v>
      </c>
      <c r="HB124" s="159">
        <v>43771</v>
      </c>
      <c r="HC124" s="188"/>
      <c r="HD124" s="160">
        <v>20.7</v>
      </c>
      <c r="HE124" s="186"/>
      <c r="HF124" s="186"/>
      <c r="HG124" s="186"/>
      <c r="HH124" s="227"/>
      <c r="HI124" s="229">
        <f t="shared" si="133"/>
        <v>20.7</v>
      </c>
      <c r="HJ124" s="138">
        <f t="shared" si="215"/>
        <v>0</v>
      </c>
      <c r="HK124" s="141">
        <f t="shared" si="216"/>
        <v>0</v>
      </c>
      <c r="HL124" s="96">
        <f t="shared" si="217"/>
        <v>0</v>
      </c>
      <c r="HM124" s="104">
        <f t="shared" si="218"/>
        <v>0</v>
      </c>
      <c r="HN124" s="104">
        <f t="shared" si="219"/>
        <v>0</v>
      </c>
      <c r="HO124" s="218">
        <f t="shared" si="220"/>
        <v>0</v>
      </c>
      <c r="HP124" s="218">
        <f t="shared" si="221"/>
        <v>0</v>
      </c>
      <c r="HQ124" s="143">
        <f t="shared" si="222"/>
        <v>0</v>
      </c>
      <c r="HR124" s="104">
        <f t="shared" si="223"/>
        <v>0</v>
      </c>
      <c r="HS124" s="203">
        <f t="shared" si="224"/>
        <v>0</v>
      </c>
      <c r="HT124" s="234">
        <f t="shared" si="225"/>
        <v>-565.62629772100081</v>
      </c>
      <c r="HU124" s="139">
        <v>1</v>
      </c>
      <c r="HV124" s="1" t="s">
        <v>52</v>
      </c>
      <c r="HW124" s="1">
        <v>77</v>
      </c>
      <c r="HX124" s="1" t="s">
        <v>147</v>
      </c>
      <c r="HY124" s="1" t="s">
        <v>148</v>
      </c>
      <c r="HZ124" s="89">
        <v>43795</v>
      </c>
      <c r="IA124" s="90"/>
      <c r="IB124" s="104">
        <v>20.7</v>
      </c>
      <c r="IC124" s="186"/>
      <c r="ID124" s="186"/>
      <c r="IE124" s="186"/>
      <c r="IF124" s="186"/>
      <c r="IG124" s="229">
        <f t="shared" si="134"/>
        <v>20.7</v>
      </c>
      <c r="IH124" s="138">
        <f t="shared" si="226"/>
        <v>0</v>
      </c>
      <c r="II124" s="141">
        <f t="shared" si="227"/>
        <v>0</v>
      </c>
      <c r="IJ124" s="142">
        <f t="shared" si="228"/>
        <v>0</v>
      </c>
      <c r="IK124" s="104">
        <f t="shared" si="229"/>
        <v>0</v>
      </c>
      <c r="IL124" s="104">
        <f t="shared" si="230"/>
        <v>0</v>
      </c>
      <c r="IM124" s="218">
        <f t="shared" si="231"/>
        <v>0</v>
      </c>
      <c r="IN124" s="218">
        <f t="shared" si="232"/>
        <v>0</v>
      </c>
      <c r="IO124" s="143">
        <f t="shared" si="233"/>
        <v>0</v>
      </c>
      <c r="IP124" s="104">
        <f t="shared" si="234"/>
        <v>0</v>
      </c>
      <c r="IQ124" s="203">
        <f t="shared" si="235"/>
        <v>0</v>
      </c>
      <c r="IR124" s="144">
        <f t="shared" si="236"/>
        <v>-565.62629772100081</v>
      </c>
      <c r="IS124" s="139">
        <v>1</v>
      </c>
      <c r="IT124" s="1" t="s">
        <v>52</v>
      </c>
      <c r="IU124" s="1">
        <v>77</v>
      </c>
      <c r="IV124" s="1" t="s">
        <v>147</v>
      </c>
      <c r="IW124" s="1" t="s">
        <v>148</v>
      </c>
      <c r="IX124" s="89">
        <v>43830</v>
      </c>
      <c r="IY124" s="153"/>
      <c r="IZ124" s="104">
        <v>20.7</v>
      </c>
      <c r="JA124" s="104"/>
      <c r="JB124" s="104"/>
      <c r="JC124" s="104"/>
      <c r="JD124" s="104"/>
      <c r="JE124" s="137">
        <v>20.7</v>
      </c>
      <c r="JF124" s="138">
        <f t="shared" si="237"/>
        <v>0</v>
      </c>
      <c r="JG124" s="141">
        <f t="shared" si="238"/>
        <v>0</v>
      </c>
      <c r="JH124" s="96">
        <f t="shared" si="239"/>
        <v>0</v>
      </c>
      <c r="JI124" s="104">
        <f t="shared" si="240"/>
        <v>0</v>
      </c>
      <c r="JJ124" s="104">
        <f t="shared" si="241"/>
        <v>0</v>
      </c>
      <c r="JK124" s="218">
        <f t="shared" si="242"/>
        <v>0</v>
      </c>
      <c r="JL124" s="251">
        <f t="shared" si="243"/>
        <v>0</v>
      </c>
      <c r="JM124" s="259">
        <f t="shared" si="244"/>
        <v>0</v>
      </c>
      <c r="JN124" s="218"/>
      <c r="JO124" s="260"/>
      <c r="JP124" s="255">
        <f t="shared" si="135"/>
        <v>0</v>
      </c>
      <c r="JQ124" s="203">
        <f t="shared" si="136"/>
        <v>0</v>
      </c>
      <c r="JR124" s="144">
        <f t="shared" si="137"/>
        <v>-565.62629772100081</v>
      </c>
      <c r="JS124" s="139">
        <v>1</v>
      </c>
      <c r="JT124" s="1" t="s">
        <v>52</v>
      </c>
    </row>
    <row r="125" spans="1:280" ht="20.100000000000001" customHeight="1" x14ac:dyDescent="0.25">
      <c r="A125" s="29">
        <v>78</v>
      </c>
      <c r="B125" s="29" t="s">
        <v>182</v>
      </c>
      <c r="C125" s="50">
        <v>458.35</v>
      </c>
      <c r="D125" s="43">
        <v>605.78100288327937</v>
      </c>
      <c r="E125" s="29" t="s">
        <v>183</v>
      </c>
      <c r="F125" s="51">
        <v>43496</v>
      </c>
      <c r="G125" s="49">
        <v>800</v>
      </c>
      <c r="H125" s="33"/>
      <c r="I125" s="33"/>
      <c r="J125" s="33"/>
      <c r="K125" s="33"/>
      <c r="L125" s="37">
        <v>464.32</v>
      </c>
      <c r="M125" s="30">
        <f t="shared" si="129"/>
        <v>5.9699999999999704</v>
      </c>
      <c r="N125" s="31">
        <f t="shared" si="138"/>
        <v>0.64685394349825087</v>
      </c>
      <c r="O125" s="32">
        <f t="shared" si="139"/>
        <v>6.6168539434982216</v>
      </c>
      <c r="P125" s="33">
        <f t="shared" si="140"/>
        <v>6.6168539434982216</v>
      </c>
      <c r="Q125" s="33">
        <f t="shared" si="141"/>
        <v>0</v>
      </c>
      <c r="R125" s="33">
        <f t="shared" si="142"/>
        <v>11.513325861686905</v>
      </c>
      <c r="S125" s="33">
        <f t="shared" si="143"/>
        <v>0</v>
      </c>
      <c r="T125" s="56">
        <f t="shared" si="144"/>
        <v>11.513325861686905</v>
      </c>
      <c r="U125" s="59">
        <f t="shared" si="130"/>
        <v>-182.70567125503374</v>
      </c>
      <c r="V125" s="34">
        <v>1</v>
      </c>
      <c r="W125" s="29" t="s">
        <v>52</v>
      </c>
      <c r="X125" s="1">
        <v>78</v>
      </c>
      <c r="Y125" s="1" t="s">
        <v>182</v>
      </c>
      <c r="Z125" s="1" t="s">
        <v>183</v>
      </c>
      <c r="AA125" s="89">
        <v>43521</v>
      </c>
      <c r="AB125" s="90"/>
      <c r="AC125" s="1">
        <v>464.32</v>
      </c>
      <c r="AD125" s="1"/>
      <c r="AE125" s="1"/>
      <c r="AF125" s="1"/>
      <c r="AG125" s="1"/>
      <c r="AH125" s="98">
        <f t="shared" si="145"/>
        <v>464.32</v>
      </c>
      <c r="AI125" s="30">
        <f t="shared" si="146"/>
        <v>0</v>
      </c>
      <c r="AJ125" s="31">
        <f t="shared" si="147"/>
        <v>0</v>
      </c>
      <c r="AK125" s="32">
        <f t="shared" si="148"/>
        <v>0</v>
      </c>
      <c r="AL125" s="33">
        <f t="shared" si="149"/>
        <v>0</v>
      </c>
      <c r="AM125" s="33">
        <f t="shared" si="150"/>
        <v>0</v>
      </c>
      <c r="AN125" s="33">
        <f t="shared" si="151"/>
        <v>0</v>
      </c>
      <c r="AO125" s="33">
        <f t="shared" si="152"/>
        <v>0</v>
      </c>
      <c r="AP125" s="56">
        <f t="shared" si="153"/>
        <v>0</v>
      </c>
      <c r="AQ125" s="118">
        <f t="shared" si="154"/>
        <v>0.13233707886996449</v>
      </c>
      <c r="AR125" s="120">
        <f t="shared" si="155"/>
        <v>0</v>
      </c>
      <c r="AS125" s="125">
        <f t="shared" si="156"/>
        <v>0.13233707886996449</v>
      </c>
      <c r="AT125" s="122">
        <f t="shared" si="157"/>
        <v>-182.57333417616377</v>
      </c>
      <c r="AU125" s="34">
        <v>1</v>
      </c>
      <c r="AV125" s="29" t="s">
        <v>52</v>
      </c>
      <c r="AW125" s="1">
        <v>78</v>
      </c>
      <c r="AX125" s="1" t="s">
        <v>182</v>
      </c>
      <c r="AY125" s="1" t="s">
        <v>183</v>
      </c>
      <c r="AZ125" s="89">
        <v>43555</v>
      </c>
      <c r="BA125" s="90"/>
      <c r="BB125" s="1">
        <v>464.39</v>
      </c>
      <c r="BC125" s="1"/>
      <c r="BD125" s="1"/>
      <c r="BE125" s="1"/>
      <c r="BF125" s="1"/>
      <c r="BG125" s="98">
        <f t="shared" si="158"/>
        <v>464.39</v>
      </c>
      <c r="BH125" s="30">
        <f t="shared" si="159"/>
        <v>6.9999999999993179E-2</v>
      </c>
      <c r="BI125" s="31">
        <f t="shared" si="160"/>
        <v>-3.1530401531434535E-2</v>
      </c>
      <c r="BJ125" s="32">
        <f t="shared" si="161"/>
        <v>3.8469598468558644E-2</v>
      </c>
      <c r="BK125" s="33">
        <f t="shared" si="162"/>
        <v>3.8469598468558644E-2</v>
      </c>
      <c r="BL125" s="33">
        <f t="shared" si="163"/>
        <v>0</v>
      </c>
      <c r="BM125" s="33">
        <f t="shared" si="164"/>
        <v>6.7706493304663218E-2</v>
      </c>
      <c r="BN125" s="33">
        <f t="shared" si="165"/>
        <v>0</v>
      </c>
      <c r="BO125" s="56">
        <f t="shared" si="166"/>
        <v>6.7706493304663218E-2</v>
      </c>
      <c r="BP125" s="122">
        <f t="shared" si="167"/>
        <v>-182.50562768285911</v>
      </c>
      <c r="BQ125" s="34">
        <v>1</v>
      </c>
      <c r="BR125" s="29" t="s">
        <v>52</v>
      </c>
      <c r="BS125" s="1">
        <v>78</v>
      </c>
      <c r="BT125" s="1" t="s">
        <v>182</v>
      </c>
      <c r="BU125" s="1" t="s">
        <v>183</v>
      </c>
      <c r="BV125" s="89">
        <v>43585</v>
      </c>
      <c r="BW125" s="90"/>
      <c r="BX125" s="104">
        <v>477.45</v>
      </c>
      <c r="BY125" s="104"/>
      <c r="BZ125" s="104"/>
      <c r="CA125" s="104"/>
      <c r="CB125" s="104"/>
      <c r="CC125" s="137">
        <v>477.45</v>
      </c>
      <c r="CD125" s="138">
        <f t="shared" si="168"/>
        <v>13.060000000000002</v>
      </c>
      <c r="CE125" s="141">
        <f t="shared" si="169"/>
        <v>1.5672046722954043</v>
      </c>
      <c r="CF125" s="142">
        <f t="shared" si="170"/>
        <v>14.627204672295406</v>
      </c>
      <c r="CG125" s="104">
        <f t="shared" si="171"/>
        <v>14.627204672295406</v>
      </c>
      <c r="CH125" s="104">
        <v>0</v>
      </c>
      <c r="CI125" s="104">
        <f t="shared" si="172"/>
        <v>26.036424316685824</v>
      </c>
      <c r="CJ125" s="104">
        <v>0</v>
      </c>
      <c r="CK125" s="143">
        <f t="shared" si="173"/>
        <v>26.036424316685824</v>
      </c>
      <c r="CL125" s="144">
        <f t="shared" si="174"/>
        <v>-156.4692033661733</v>
      </c>
      <c r="CM125" s="139">
        <v>1</v>
      </c>
      <c r="CN125" s="1" t="s">
        <v>52</v>
      </c>
      <c r="CO125" s="1">
        <v>78</v>
      </c>
      <c r="CP125" s="1" t="s">
        <v>182</v>
      </c>
      <c r="CQ125" s="1" t="s">
        <v>183</v>
      </c>
      <c r="CR125" s="89">
        <v>43616</v>
      </c>
      <c r="CS125" s="153"/>
      <c r="CT125" s="104">
        <v>546.62</v>
      </c>
      <c r="CU125" s="104"/>
      <c r="CV125" s="104"/>
      <c r="CW125" s="104"/>
      <c r="CX125" s="104"/>
      <c r="CY125" s="137">
        <v>546.62</v>
      </c>
      <c r="CZ125" s="104"/>
      <c r="DA125" s="138">
        <f t="shared" si="175"/>
        <v>69.170000000000016</v>
      </c>
      <c r="DB125" s="141">
        <f t="shared" si="176"/>
        <v>8.300419155181638</v>
      </c>
      <c r="DC125" s="142">
        <f t="shared" si="177"/>
        <v>77.470419155181659</v>
      </c>
      <c r="DD125" s="104">
        <f t="shared" si="178"/>
        <v>77.470419155181659</v>
      </c>
      <c r="DE125" s="104">
        <v>0</v>
      </c>
      <c r="DF125" s="104">
        <f t="shared" si="179"/>
        <v>136.34793771311973</v>
      </c>
      <c r="DG125" s="104">
        <v>0</v>
      </c>
      <c r="DH125" s="104">
        <f t="shared" si="180"/>
        <v>-0.29254409344590837</v>
      </c>
      <c r="DI125" s="143">
        <f t="shared" si="181"/>
        <v>136.05539361967382</v>
      </c>
      <c r="DJ125" s="144">
        <f t="shared" si="182"/>
        <v>-20.413809746499481</v>
      </c>
      <c r="DK125" s="139">
        <v>1</v>
      </c>
      <c r="DL125" s="1" t="s">
        <v>52</v>
      </c>
      <c r="DM125" s="157">
        <v>78</v>
      </c>
      <c r="DN125" s="158" t="s">
        <v>182</v>
      </c>
      <c r="DO125" s="158" t="s">
        <v>183</v>
      </c>
      <c r="DP125" s="171"/>
      <c r="DQ125" s="159">
        <v>43646</v>
      </c>
      <c r="DR125" s="160">
        <v>626.82000000000005</v>
      </c>
      <c r="DS125" s="161"/>
      <c r="DT125" s="161"/>
      <c r="DU125" s="161"/>
      <c r="DV125" s="162"/>
      <c r="DW125" s="163">
        <f t="shared" si="131"/>
        <v>626.82000000000005</v>
      </c>
      <c r="DX125" s="138">
        <f t="shared" si="183"/>
        <v>80.200000000000045</v>
      </c>
      <c r="DY125" s="141">
        <f t="shared" si="184"/>
        <v>9.6240209822227545</v>
      </c>
      <c r="DZ125" s="142">
        <f t="shared" si="185"/>
        <v>89.824020982222805</v>
      </c>
      <c r="EA125" s="104">
        <f t="shared" si="186"/>
        <v>89.824020982222805</v>
      </c>
      <c r="EB125" s="104">
        <v>0</v>
      </c>
      <c r="EC125" s="104">
        <f t="shared" si="187"/>
        <v>158.09027692871214</v>
      </c>
      <c r="ED125" s="104">
        <v>0</v>
      </c>
      <c r="EE125" s="143">
        <f t="shared" si="188"/>
        <v>158.09027692871214</v>
      </c>
      <c r="EF125" s="144">
        <f t="shared" si="189"/>
        <v>137.67646718221266</v>
      </c>
      <c r="EG125" s="139">
        <v>1</v>
      </c>
      <c r="EH125" s="1" t="s">
        <v>52</v>
      </c>
      <c r="EI125" s="1">
        <v>78</v>
      </c>
      <c r="EJ125" s="1" t="s">
        <v>182</v>
      </c>
      <c r="EK125" s="1" t="s">
        <v>183</v>
      </c>
      <c r="EL125" s="89">
        <v>43677</v>
      </c>
      <c r="EM125" s="90"/>
      <c r="EN125" s="104">
        <v>690.30000000000007</v>
      </c>
      <c r="EO125" s="104"/>
      <c r="EP125" s="104"/>
      <c r="EQ125" s="104"/>
      <c r="ER125" s="104"/>
      <c r="ES125" s="137">
        <v>690.30000000000007</v>
      </c>
      <c r="ET125" s="138">
        <f t="shared" si="190"/>
        <v>63.480000000000018</v>
      </c>
      <c r="EU125" s="141">
        <f t="shared" si="191"/>
        <v>7.6176115351722453</v>
      </c>
      <c r="EV125" s="96">
        <f t="shared" si="192"/>
        <v>71.097611535172263</v>
      </c>
      <c r="EW125" s="104">
        <f t="shared" si="193"/>
        <v>71.097611535172263</v>
      </c>
      <c r="EX125" s="104">
        <v>0</v>
      </c>
      <c r="EY125" s="104">
        <f t="shared" si="194"/>
        <v>128.68667687866179</v>
      </c>
      <c r="EZ125" s="104">
        <v>0</v>
      </c>
      <c r="FA125" s="143">
        <f t="shared" si="195"/>
        <v>128.68667687866179</v>
      </c>
      <c r="FB125" s="144">
        <f t="shared" si="196"/>
        <v>266.36314406087445</v>
      </c>
      <c r="FC125" s="139">
        <v>1</v>
      </c>
      <c r="FD125" s="1" t="s">
        <v>52</v>
      </c>
      <c r="FE125" s="157">
        <v>78</v>
      </c>
      <c r="FF125" s="158" t="s">
        <v>182</v>
      </c>
      <c r="FG125" s="158" t="s">
        <v>183</v>
      </c>
      <c r="FH125" s="159">
        <v>43708</v>
      </c>
      <c r="FI125" s="188">
        <v>600</v>
      </c>
      <c r="FJ125" s="160">
        <v>734.74</v>
      </c>
      <c r="FK125" s="186"/>
      <c r="FL125" s="186"/>
      <c r="FM125" s="186"/>
      <c r="FN125" s="186"/>
      <c r="FO125" s="187">
        <f t="shared" si="132"/>
        <v>734.74</v>
      </c>
      <c r="FP125" s="138">
        <f t="shared" si="197"/>
        <v>44.439999999999941</v>
      </c>
      <c r="FQ125" s="141">
        <f t="shared" si="198"/>
        <v>5.3328090845442935</v>
      </c>
      <c r="FR125" s="96">
        <f t="shared" si="199"/>
        <v>49.772809084544235</v>
      </c>
      <c r="FS125" s="104">
        <f t="shared" si="200"/>
        <v>49.772809084544235</v>
      </c>
      <c r="FT125" s="104">
        <v>0</v>
      </c>
      <c r="FU125" s="104">
        <f t="shared" si="201"/>
        <v>90.088784443025062</v>
      </c>
      <c r="FV125" s="104">
        <v>0</v>
      </c>
      <c r="FW125" s="143">
        <f t="shared" si="202"/>
        <v>90.088784443025062</v>
      </c>
      <c r="FX125" s="144">
        <f t="shared" si="203"/>
        <v>-243.54807149610048</v>
      </c>
      <c r="FY125" s="139">
        <v>1</v>
      </c>
      <c r="FZ125" s="1" t="s">
        <v>52</v>
      </c>
      <c r="GA125" s="1">
        <v>78</v>
      </c>
      <c r="GB125" s="1" t="s">
        <v>182</v>
      </c>
      <c r="GC125" s="1" t="s">
        <v>183</v>
      </c>
      <c r="GD125" s="89">
        <v>43735</v>
      </c>
      <c r="GE125" s="90">
        <v>1000</v>
      </c>
      <c r="GF125" s="104">
        <v>998.31000000000006</v>
      </c>
      <c r="GG125" s="104"/>
      <c r="GH125" s="104"/>
      <c r="GI125" s="104"/>
      <c r="GJ125" s="104"/>
      <c r="GK125" s="137">
        <v>998.31000000000006</v>
      </c>
      <c r="GL125" s="138">
        <f t="shared" si="204"/>
        <v>263.57000000000005</v>
      </c>
      <c r="GM125" s="141">
        <f t="shared" si="205"/>
        <v>31.628361812794498</v>
      </c>
      <c r="GN125" s="142">
        <f t="shared" si="206"/>
        <v>295.19836181279453</v>
      </c>
      <c r="GO125" s="104">
        <f t="shared" si="207"/>
        <v>110</v>
      </c>
      <c r="GP125" s="104">
        <f t="shared" si="208"/>
        <v>185.19836181279453</v>
      </c>
      <c r="GQ125" s="218">
        <f t="shared" si="209"/>
        <v>199.1</v>
      </c>
      <c r="GR125" s="218">
        <f t="shared" si="210"/>
        <v>335.20903488115812</v>
      </c>
      <c r="GS125" s="143">
        <f t="shared" si="211"/>
        <v>534.30903488115814</v>
      </c>
      <c r="GT125" s="103">
        <f t="shared" si="212"/>
        <v>21.864907300512154</v>
      </c>
      <c r="GU125" s="203">
        <f t="shared" si="213"/>
        <v>556.17394218167033</v>
      </c>
      <c r="GV125" s="144">
        <f t="shared" si="214"/>
        <v>-687.37412931443009</v>
      </c>
      <c r="GW125" s="140">
        <v>1</v>
      </c>
      <c r="GX125" s="1" t="s">
        <v>52</v>
      </c>
      <c r="GY125" s="157">
        <v>78</v>
      </c>
      <c r="GZ125" s="158" t="s">
        <v>182</v>
      </c>
      <c r="HA125" s="158" t="s">
        <v>183</v>
      </c>
      <c r="HB125" s="159">
        <v>43771</v>
      </c>
      <c r="HC125" s="188"/>
      <c r="HD125" s="160">
        <v>1323.88</v>
      </c>
      <c r="HE125" s="186"/>
      <c r="HF125" s="186"/>
      <c r="HG125" s="186"/>
      <c r="HH125" s="227"/>
      <c r="HI125" s="229">
        <f t="shared" si="133"/>
        <v>1323.88</v>
      </c>
      <c r="HJ125" s="138">
        <f t="shared" si="215"/>
        <v>325.57000000000005</v>
      </c>
      <c r="HK125" s="141">
        <f t="shared" si="216"/>
        <v>39.068375088711122</v>
      </c>
      <c r="HL125" s="96">
        <f t="shared" si="217"/>
        <v>364.6383750887112</v>
      </c>
      <c r="HM125" s="104">
        <f t="shared" si="218"/>
        <v>110</v>
      </c>
      <c r="HN125" s="104">
        <f t="shared" si="219"/>
        <v>254.6383750887112</v>
      </c>
      <c r="HO125" s="218">
        <f t="shared" si="220"/>
        <v>199.1</v>
      </c>
      <c r="HP125" s="218">
        <f t="shared" si="221"/>
        <v>594.68567748036787</v>
      </c>
      <c r="HQ125" s="143">
        <f t="shared" si="222"/>
        <v>793.78567748036789</v>
      </c>
      <c r="HR125" s="104">
        <f t="shared" si="223"/>
        <v>43.52945094745936</v>
      </c>
      <c r="HS125" s="203">
        <f t="shared" si="224"/>
        <v>837.31512842782729</v>
      </c>
      <c r="HT125" s="234">
        <f t="shared" si="225"/>
        <v>149.9409991133972</v>
      </c>
      <c r="HU125" s="139">
        <v>1</v>
      </c>
      <c r="HV125" s="1" t="s">
        <v>52</v>
      </c>
      <c r="HW125" s="1">
        <v>78</v>
      </c>
      <c r="HX125" s="1" t="s">
        <v>182</v>
      </c>
      <c r="HY125" s="1" t="s">
        <v>183</v>
      </c>
      <c r="HZ125" s="89">
        <v>43795</v>
      </c>
      <c r="IA125" s="90"/>
      <c r="IB125" s="104">
        <v>1461.23</v>
      </c>
      <c r="IC125" s="186"/>
      <c r="ID125" s="186"/>
      <c r="IE125" s="186"/>
      <c r="IF125" s="186"/>
      <c r="IG125" s="229">
        <f t="shared" si="134"/>
        <v>1461.23</v>
      </c>
      <c r="IH125" s="138">
        <f t="shared" si="226"/>
        <v>137.34999999999991</v>
      </c>
      <c r="II125" s="141">
        <f t="shared" si="227"/>
        <v>16.482017618808452</v>
      </c>
      <c r="IJ125" s="142">
        <f t="shared" si="228"/>
        <v>153.83201761880835</v>
      </c>
      <c r="IK125" s="104">
        <f t="shared" si="229"/>
        <v>110</v>
      </c>
      <c r="IL125" s="104">
        <f t="shared" si="230"/>
        <v>43.832017618808351</v>
      </c>
      <c r="IM125" s="218">
        <f t="shared" si="231"/>
        <v>199.1</v>
      </c>
      <c r="IN125" s="218">
        <f t="shared" si="232"/>
        <v>94.911626784742154</v>
      </c>
      <c r="IO125" s="143">
        <f t="shared" si="233"/>
        <v>294.01162678474213</v>
      </c>
      <c r="IP125" s="104">
        <f t="shared" si="234"/>
        <v>20.498191687755035</v>
      </c>
      <c r="IQ125" s="203">
        <f t="shared" si="235"/>
        <v>314.50981847249716</v>
      </c>
      <c r="IR125" s="144">
        <f t="shared" si="236"/>
        <v>464.45081758589436</v>
      </c>
      <c r="IS125" s="139">
        <v>1</v>
      </c>
      <c r="IT125" s="1" t="s">
        <v>52</v>
      </c>
      <c r="IU125" s="1">
        <v>78</v>
      </c>
      <c r="IV125" s="1" t="s">
        <v>182</v>
      </c>
      <c r="IW125" s="1" t="s">
        <v>183</v>
      </c>
      <c r="IX125" s="89">
        <v>43830</v>
      </c>
      <c r="IY125" s="153">
        <v>1000</v>
      </c>
      <c r="IZ125" s="104">
        <v>1471.83</v>
      </c>
      <c r="JA125" s="104"/>
      <c r="JB125" s="104"/>
      <c r="JC125" s="104"/>
      <c r="JD125" s="104"/>
      <c r="JE125" s="137">
        <v>1471.83</v>
      </c>
      <c r="JF125" s="138">
        <f t="shared" si="237"/>
        <v>10.599999999999909</v>
      </c>
      <c r="JG125" s="141">
        <f t="shared" si="238"/>
        <v>1.2719990908528289</v>
      </c>
      <c r="JH125" s="96">
        <f t="shared" si="239"/>
        <v>11.871999090852738</v>
      </c>
      <c r="JI125" s="104">
        <f t="shared" si="240"/>
        <v>11.871999090852738</v>
      </c>
      <c r="JJ125" s="104">
        <f t="shared" si="241"/>
        <v>0</v>
      </c>
      <c r="JK125" s="218">
        <f t="shared" si="242"/>
        <v>21.488318354443457</v>
      </c>
      <c r="JL125" s="251">
        <f t="shared" si="243"/>
        <v>0</v>
      </c>
      <c r="JM125" s="259">
        <f t="shared" si="244"/>
        <v>21.488318354443457</v>
      </c>
      <c r="JN125" s="218"/>
      <c r="JO125" s="260"/>
      <c r="JP125" s="255">
        <f t="shared" si="135"/>
        <v>1.0797817153947238</v>
      </c>
      <c r="JQ125" s="203">
        <f t="shared" si="136"/>
        <v>22.568100069838181</v>
      </c>
      <c r="JR125" s="144">
        <f t="shared" si="137"/>
        <v>-512.98108234426741</v>
      </c>
      <c r="JS125" s="139">
        <v>1</v>
      </c>
      <c r="JT125" s="1" t="s">
        <v>52</v>
      </c>
    </row>
    <row r="126" spans="1:280" ht="20.100000000000001" customHeight="1" x14ac:dyDescent="0.25">
      <c r="A126" s="29">
        <v>79</v>
      </c>
      <c r="B126" s="29" t="s">
        <v>184</v>
      </c>
      <c r="C126" s="50">
        <v>35052.340000000004</v>
      </c>
      <c r="D126" s="43">
        <v>8949.8868077726038</v>
      </c>
      <c r="E126" s="29" t="s">
        <v>185</v>
      </c>
      <c r="F126" s="51">
        <v>43496</v>
      </c>
      <c r="G126" s="49">
        <v>8000</v>
      </c>
      <c r="H126" s="33"/>
      <c r="I126" s="33"/>
      <c r="J126" s="33"/>
      <c r="K126" s="33"/>
      <c r="L126" s="37">
        <v>37911.5</v>
      </c>
      <c r="M126" s="30">
        <f t="shared" si="129"/>
        <v>2859.1599999999962</v>
      </c>
      <c r="N126" s="31">
        <f t="shared" si="138"/>
        <v>309.79211408584013</v>
      </c>
      <c r="O126" s="32">
        <f t="shared" si="139"/>
        <v>3168.9521140858365</v>
      </c>
      <c r="P126" s="33">
        <f t="shared" si="140"/>
        <v>110</v>
      </c>
      <c r="Q126" s="33">
        <f t="shared" si="141"/>
        <v>3058.9521140858365</v>
      </c>
      <c r="R126" s="33">
        <f t="shared" si="142"/>
        <v>191.4</v>
      </c>
      <c r="S126" s="33">
        <f t="shared" si="143"/>
        <v>6655.7622993547093</v>
      </c>
      <c r="T126" s="56">
        <f t="shared" si="144"/>
        <v>6847.1622993547089</v>
      </c>
      <c r="U126" s="59">
        <f t="shared" si="130"/>
        <v>7797.0491071273127</v>
      </c>
      <c r="V126" s="34">
        <v>1</v>
      </c>
      <c r="W126" s="29" t="s">
        <v>52</v>
      </c>
      <c r="X126" s="1">
        <v>79</v>
      </c>
      <c r="Y126" s="1" t="s">
        <v>184</v>
      </c>
      <c r="Z126" s="1" t="s">
        <v>185</v>
      </c>
      <c r="AA126" s="89">
        <v>43521</v>
      </c>
      <c r="AB126" s="90"/>
      <c r="AC126" s="1">
        <v>40529.35</v>
      </c>
      <c r="AD126" s="1"/>
      <c r="AE126" s="1"/>
      <c r="AF126" s="1"/>
      <c r="AG126" s="1"/>
      <c r="AH126" s="98">
        <f t="shared" si="145"/>
        <v>40529.35</v>
      </c>
      <c r="AI126" s="30">
        <f t="shared" si="146"/>
        <v>2617.8499999999985</v>
      </c>
      <c r="AJ126" s="31">
        <f t="shared" si="147"/>
        <v>872.28001683966534</v>
      </c>
      <c r="AK126" s="32">
        <f t="shared" si="148"/>
        <v>3490.1300168396638</v>
      </c>
      <c r="AL126" s="33">
        <f t="shared" si="149"/>
        <v>110</v>
      </c>
      <c r="AM126" s="33">
        <f t="shared" si="150"/>
        <v>3380.1300168396638</v>
      </c>
      <c r="AN126" s="33">
        <f t="shared" si="151"/>
        <v>193.6</v>
      </c>
      <c r="AO126" s="33">
        <f t="shared" si="152"/>
        <v>7465.341308021616</v>
      </c>
      <c r="AP126" s="56">
        <f t="shared" si="153"/>
        <v>7658.9413080216164</v>
      </c>
      <c r="AQ126" s="118">
        <f t="shared" si="154"/>
        <v>2.1999999999999886</v>
      </c>
      <c r="AR126" s="120">
        <f t="shared" si="155"/>
        <v>100.00969143255134</v>
      </c>
      <c r="AS126" s="125">
        <f t="shared" si="156"/>
        <v>7761.1509994541675</v>
      </c>
      <c r="AT126" s="122">
        <f t="shared" si="157"/>
        <v>15558.20010658148</v>
      </c>
      <c r="AU126" s="34">
        <v>1</v>
      </c>
      <c r="AV126" s="29" t="s">
        <v>52</v>
      </c>
      <c r="AW126" s="1">
        <v>79</v>
      </c>
      <c r="AX126" s="1" t="s">
        <v>184</v>
      </c>
      <c r="AY126" s="1" t="s">
        <v>185</v>
      </c>
      <c r="AZ126" s="89">
        <v>43555</v>
      </c>
      <c r="BA126" s="90">
        <v>15000</v>
      </c>
      <c r="BB126" s="1">
        <v>42920.5</v>
      </c>
      <c r="BC126" s="1"/>
      <c r="BD126" s="1"/>
      <c r="BE126" s="1"/>
      <c r="BF126" s="1"/>
      <c r="BG126" s="98">
        <f t="shared" si="158"/>
        <v>42920.5</v>
      </c>
      <c r="BH126" s="30">
        <f t="shared" si="159"/>
        <v>2391.1500000000015</v>
      </c>
      <c r="BI126" s="31">
        <f t="shared" si="160"/>
        <v>-1077.0559945985297</v>
      </c>
      <c r="BJ126" s="32">
        <f t="shared" si="161"/>
        <v>1314.0940054014718</v>
      </c>
      <c r="BK126" s="33">
        <f t="shared" si="162"/>
        <v>1314.0940054014718</v>
      </c>
      <c r="BL126" s="33">
        <f t="shared" si="163"/>
        <v>0</v>
      </c>
      <c r="BM126" s="33">
        <f t="shared" si="164"/>
        <v>2312.8054495065903</v>
      </c>
      <c r="BN126" s="33">
        <f t="shared" si="165"/>
        <v>0</v>
      </c>
      <c r="BO126" s="56">
        <f t="shared" si="166"/>
        <v>2312.8054495065903</v>
      </c>
      <c r="BP126" s="122">
        <f t="shared" si="167"/>
        <v>2871.0055560880705</v>
      </c>
      <c r="BQ126" s="34">
        <v>1</v>
      </c>
      <c r="BR126" s="29" t="s">
        <v>52</v>
      </c>
      <c r="BS126" s="1">
        <v>79</v>
      </c>
      <c r="BT126" s="1" t="s">
        <v>184</v>
      </c>
      <c r="BU126" s="1" t="s">
        <v>185</v>
      </c>
      <c r="BV126" s="89">
        <v>43585</v>
      </c>
      <c r="BW126" s="90"/>
      <c r="BX126" s="104">
        <v>43381.67</v>
      </c>
      <c r="BY126" s="104"/>
      <c r="BZ126" s="104"/>
      <c r="CA126" s="104"/>
      <c r="CB126" s="104"/>
      <c r="CC126" s="137">
        <v>43381.67</v>
      </c>
      <c r="CD126" s="138">
        <f t="shared" si="168"/>
        <v>461.16999999999825</v>
      </c>
      <c r="CE126" s="141">
        <f t="shared" si="169"/>
        <v>55.340564986406491</v>
      </c>
      <c r="CF126" s="142">
        <f t="shared" si="170"/>
        <v>516.51056498640469</v>
      </c>
      <c r="CG126" s="104">
        <f t="shared" si="171"/>
        <v>516.51056498640469</v>
      </c>
      <c r="CH126" s="104">
        <v>0</v>
      </c>
      <c r="CI126" s="104">
        <f t="shared" si="172"/>
        <v>919.38880567580031</v>
      </c>
      <c r="CJ126" s="104">
        <v>0</v>
      </c>
      <c r="CK126" s="143">
        <f t="shared" si="173"/>
        <v>919.38880567580031</v>
      </c>
      <c r="CL126" s="144">
        <f t="shared" si="174"/>
        <v>3790.3943617638706</v>
      </c>
      <c r="CM126" s="139">
        <v>1</v>
      </c>
      <c r="CN126" s="1" t="s">
        <v>52</v>
      </c>
      <c r="CO126" s="1">
        <v>79</v>
      </c>
      <c r="CP126" s="1" t="s">
        <v>184</v>
      </c>
      <c r="CQ126" s="1" t="s">
        <v>185</v>
      </c>
      <c r="CR126" s="89">
        <v>43616</v>
      </c>
      <c r="CS126" s="153">
        <v>2800</v>
      </c>
      <c r="CT126" s="104">
        <v>44209.120000000003</v>
      </c>
      <c r="CU126" s="104"/>
      <c r="CV126" s="104"/>
      <c r="CW126" s="104"/>
      <c r="CX126" s="104"/>
      <c r="CY126" s="137">
        <v>44209.120000000003</v>
      </c>
      <c r="CZ126" s="104"/>
      <c r="DA126" s="138">
        <f t="shared" si="175"/>
        <v>827.45000000000437</v>
      </c>
      <c r="DB126" s="141">
        <f t="shared" si="176"/>
        <v>99.294229144933951</v>
      </c>
      <c r="DC126" s="142">
        <f t="shared" si="177"/>
        <v>926.74422914493834</v>
      </c>
      <c r="DD126" s="104">
        <f t="shared" si="178"/>
        <v>926.74422914493834</v>
      </c>
      <c r="DE126" s="104">
        <v>0</v>
      </c>
      <c r="DF126" s="104">
        <f t="shared" si="179"/>
        <v>1631.0698432950915</v>
      </c>
      <c r="DG126" s="104">
        <v>0</v>
      </c>
      <c r="DH126" s="104">
        <f t="shared" si="180"/>
        <v>-10.330211299728102</v>
      </c>
      <c r="DI126" s="143">
        <f t="shared" si="181"/>
        <v>1620.7396319953634</v>
      </c>
      <c r="DJ126" s="144">
        <f t="shared" si="182"/>
        <v>2611.1339937592338</v>
      </c>
      <c r="DK126" s="139">
        <v>1</v>
      </c>
      <c r="DL126" s="1" t="s">
        <v>52</v>
      </c>
      <c r="DM126" s="157">
        <v>79</v>
      </c>
      <c r="DN126" s="158" t="s">
        <v>184</v>
      </c>
      <c r="DO126" s="158" t="s">
        <v>185</v>
      </c>
      <c r="DP126" s="171"/>
      <c r="DQ126" s="159">
        <v>43646</v>
      </c>
      <c r="DR126" s="160">
        <v>44474.73</v>
      </c>
      <c r="DS126" s="161"/>
      <c r="DT126" s="161"/>
      <c r="DU126" s="161"/>
      <c r="DV126" s="162"/>
      <c r="DW126" s="163">
        <f t="shared" si="131"/>
        <v>44474.73</v>
      </c>
      <c r="DX126" s="138">
        <f t="shared" si="183"/>
        <v>265.61000000000058</v>
      </c>
      <c r="DY126" s="141">
        <f t="shared" si="184"/>
        <v>31.873269489877678</v>
      </c>
      <c r="DZ126" s="142">
        <f t="shared" si="185"/>
        <v>297.48326948987824</v>
      </c>
      <c r="EA126" s="104">
        <f t="shared" si="186"/>
        <v>297.48326948987824</v>
      </c>
      <c r="EB126" s="104">
        <v>0</v>
      </c>
      <c r="EC126" s="104">
        <f t="shared" si="187"/>
        <v>523.57055430218566</v>
      </c>
      <c r="ED126" s="104">
        <v>0</v>
      </c>
      <c r="EE126" s="143">
        <f t="shared" si="188"/>
        <v>523.57055430218566</v>
      </c>
      <c r="EF126" s="144">
        <f t="shared" si="189"/>
        <v>3134.7045480614197</v>
      </c>
      <c r="EG126" s="139">
        <v>1</v>
      </c>
      <c r="EH126" s="1" t="s">
        <v>52</v>
      </c>
      <c r="EI126" s="1">
        <v>79</v>
      </c>
      <c r="EJ126" s="1" t="s">
        <v>184</v>
      </c>
      <c r="EK126" s="1" t="s">
        <v>185</v>
      </c>
      <c r="EL126" s="89">
        <v>43677</v>
      </c>
      <c r="EM126" s="90"/>
      <c r="EN126" s="104">
        <v>44795.47</v>
      </c>
      <c r="EO126" s="104"/>
      <c r="EP126" s="104"/>
      <c r="EQ126" s="104"/>
      <c r="ER126" s="104"/>
      <c r="ES126" s="137">
        <v>44795.47</v>
      </c>
      <c r="ET126" s="138">
        <f t="shared" si="190"/>
        <v>320.73999999999796</v>
      </c>
      <c r="EU126" s="141">
        <f t="shared" si="191"/>
        <v>38.488858282784022</v>
      </c>
      <c r="EV126" s="96">
        <f t="shared" si="192"/>
        <v>359.22885828278197</v>
      </c>
      <c r="EW126" s="104">
        <f t="shared" si="193"/>
        <v>359.22885828278197</v>
      </c>
      <c r="EX126" s="104">
        <v>0</v>
      </c>
      <c r="EY126" s="104">
        <f t="shared" si="194"/>
        <v>650.20423349183534</v>
      </c>
      <c r="EZ126" s="104">
        <v>0</v>
      </c>
      <c r="FA126" s="143">
        <f t="shared" si="195"/>
        <v>650.20423349183534</v>
      </c>
      <c r="FB126" s="144">
        <f t="shared" si="196"/>
        <v>3784.9087815532548</v>
      </c>
      <c r="FC126" s="139">
        <v>1</v>
      </c>
      <c r="FD126" s="1" t="s">
        <v>52</v>
      </c>
      <c r="FE126" s="157">
        <v>79</v>
      </c>
      <c r="FF126" s="158" t="s">
        <v>184</v>
      </c>
      <c r="FG126" s="158" t="s">
        <v>185</v>
      </c>
      <c r="FH126" s="159">
        <v>43708</v>
      </c>
      <c r="FI126" s="188"/>
      <c r="FJ126" s="160">
        <v>45062.38</v>
      </c>
      <c r="FK126" s="186"/>
      <c r="FL126" s="186"/>
      <c r="FM126" s="186"/>
      <c r="FN126" s="186"/>
      <c r="FO126" s="187">
        <f t="shared" si="132"/>
        <v>45062.38</v>
      </c>
      <c r="FP126" s="138">
        <f t="shared" si="197"/>
        <v>266.90999999999622</v>
      </c>
      <c r="FQ126" s="141">
        <f t="shared" si="198"/>
        <v>32.029254562459471</v>
      </c>
      <c r="FR126" s="96">
        <f t="shared" si="199"/>
        <v>298.93925456245569</v>
      </c>
      <c r="FS126" s="104">
        <f t="shared" si="200"/>
        <v>298.93925456245569</v>
      </c>
      <c r="FT126" s="104">
        <v>0</v>
      </c>
      <c r="FU126" s="104">
        <f t="shared" si="201"/>
        <v>541.08005075804476</v>
      </c>
      <c r="FV126" s="104">
        <v>0</v>
      </c>
      <c r="FW126" s="143">
        <f t="shared" si="202"/>
        <v>541.08005075804476</v>
      </c>
      <c r="FX126" s="144">
        <f t="shared" si="203"/>
        <v>4325.9888323112991</v>
      </c>
      <c r="FY126" s="139">
        <v>1</v>
      </c>
      <c r="FZ126" s="1" t="s">
        <v>52</v>
      </c>
      <c r="GA126" s="1">
        <v>79</v>
      </c>
      <c r="GB126" s="1" t="s">
        <v>184</v>
      </c>
      <c r="GC126" s="1" t="s">
        <v>185</v>
      </c>
      <c r="GD126" s="89">
        <v>43735</v>
      </c>
      <c r="GE126" s="90"/>
      <c r="GF126" s="104">
        <v>46029.19</v>
      </c>
      <c r="GG126" s="104"/>
      <c r="GH126" s="104"/>
      <c r="GI126" s="104"/>
      <c r="GJ126" s="104"/>
      <c r="GK126" s="137">
        <v>46029.19</v>
      </c>
      <c r="GL126" s="138">
        <f t="shared" si="204"/>
        <v>966.81000000000495</v>
      </c>
      <c r="GM126" s="141">
        <f t="shared" si="205"/>
        <v>116.01705992422507</v>
      </c>
      <c r="GN126" s="142">
        <f t="shared" si="206"/>
        <v>1082.8270599242301</v>
      </c>
      <c r="GO126" s="104">
        <f t="shared" si="207"/>
        <v>110</v>
      </c>
      <c r="GP126" s="104">
        <f t="shared" si="208"/>
        <v>972.82705992423007</v>
      </c>
      <c r="GQ126" s="218">
        <f t="shared" si="209"/>
        <v>199.1</v>
      </c>
      <c r="GR126" s="218">
        <f t="shared" si="210"/>
        <v>1760.8169784628565</v>
      </c>
      <c r="GS126" s="143">
        <f t="shared" si="211"/>
        <v>1959.9169784628564</v>
      </c>
      <c r="GT126" s="103">
        <f t="shared" si="212"/>
        <v>80.203403373708156</v>
      </c>
      <c r="GU126" s="203">
        <f t="shared" si="213"/>
        <v>2040.1203818365645</v>
      </c>
      <c r="GV126" s="144">
        <f t="shared" si="214"/>
        <v>6366.1092141478639</v>
      </c>
      <c r="GW126" s="140">
        <v>1</v>
      </c>
      <c r="GX126" s="1" t="s">
        <v>52</v>
      </c>
      <c r="GY126" s="157">
        <v>79</v>
      </c>
      <c r="GZ126" s="158" t="s">
        <v>184</v>
      </c>
      <c r="HA126" s="158" t="s">
        <v>185</v>
      </c>
      <c r="HB126" s="159">
        <v>43771</v>
      </c>
      <c r="HC126" s="188"/>
      <c r="HD126" s="160">
        <v>48620.04</v>
      </c>
      <c r="HE126" s="186"/>
      <c r="HF126" s="186"/>
      <c r="HG126" s="186"/>
      <c r="HH126" s="227"/>
      <c r="HI126" s="229">
        <f t="shared" si="133"/>
        <v>48620.04</v>
      </c>
      <c r="HJ126" s="138">
        <f t="shared" si="215"/>
        <v>2590.8499999999985</v>
      </c>
      <c r="HK126" s="141">
        <f t="shared" si="216"/>
        <v>310.90180175872206</v>
      </c>
      <c r="HL126" s="96">
        <f t="shared" si="217"/>
        <v>2901.7518017587208</v>
      </c>
      <c r="HM126" s="104">
        <f t="shared" si="218"/>
        <v>110</v>
      </c>
      <c r="HN126" s="104">
        <f t="shared" si="219"/>
        <v>2791.7518017587208</v>
      </c>
      <c r="HO126" s="218">
        <f t="shared" si="220"/>
        <v>199.1</v>
      </c>
      <c r="HP126" s="218">
        <f t="shared" si="221"/>
        <v>6519.8924200153842</v>
      </c>
      <c r="HQ126" s="143">
        <f t="shared" si="222"/>
        <v>6718.9924200153846</v>
      </c>
      <c r="HR126" s="104">
        <f t="shared" si="223"/>
        <v>368.45468400460589</v>
      </c>
      <c r="HS126" s="203">
        <f t="shared" si="224"/>
        <v>7087.4471040199905</v>
      </c>
      <c r="HT126" s="234">
        <f t="shared" si="225"/>
        <v>13453.556318167855</v>
      </c>
      <c r="HU126" s="139">
        <v>1</v>
      </c>
      <c r="HV126" s="1" t="s">
        <v>52</v>
      </c>
      <c r="HW126" s="1">
        <v>79</v>
      </c>
      <c r="HX126" s="1" t="s">
        <v>184</v>
      </c>
      <c r="HY126" s="1" t="s">
        <v>185</v>
      </c>
      <c r="HZ126" s="89">
        <v>43795</v>
      </c>
      <c r="IA126" s="90"/>
      <c r="IB126" s="104">
        <v>50868.62</v>
      </c>
      <c r="IC126" s="186"/>
      <c r="ID126" s="186"/>
      <c r="IE126" s="186"/>
      <c r="IF126" s="186"/>
      <c r="IG126" s="229">
        <f t="shared" si="134"/>
        <v>50868.62</v>
      </c>
      <c r="IH126" s="138">
        <f t="shared" si="226"/>
        <v>2248.5800000000017</v>
      </c>
      <c r="II126" s="141">
        <f t="shared" si="227"/>
        <v>269.82988844048316</v>
      </c>
      <c r="IJ126" s="142">
        <f t="shared" si="228"/>
        <v>2518.4098884404848</v>
      </c>
      <c r="IK126" s="104">
        <f t="shared" si="229"/>
        <v>110</v>
      </c>
      <c r="IL126" s="104">
        <f t="shared" si="230"/>
        <v>2408.4098884404848</v>
      </c>
      <c r="IM126" s="218">
        <f t="shared" si="231"/>
        <v>199.1</v>
      </c>
      <c r="IN126" s="218">
        <f t="shared" si="232"/>
        <v>5215.048562543453</v>
      </c>
      <c r="IO126" s="143">
        <f t="shared" si="233"/>
        <v>5414.1485625434534</v>
      </c>
      <c r="IP126" s="104">
        <f t="shared" si="234"/>
        <v>377.46893303050308</v>
      </c>
      <c r="IQ126" s="203">
        <f t="shared" si="235"/>
        <v>5791.6174955739561</v>
      </c>
      <c r="IR126" s="144">
        <f t="shared" si="236"/>
        <v>19245.173813741811</v>
      </c>
      <c r="IS126" s="139">
        <v>1</v>
      </c>
      <c r="IT126" s="1" t="s">
        <v>52</v>
      </c>
      <c r="IU126" s="1">
        <v>79</v>
      </c>
      <c r="IV126" s="1" t="s">
        <v>184</v>
      </c>
      <c r="IW126" s="1" t="s">
        <v>185</v>
      </c>
      <c r="IX126" s="89">
        <v>43830</v>
      </c>
      <c r="IY126" s="153">
        <v>14000</v>
      </c>
      <c r="IZ126" s="104">
        <v>53589.41</v>
      </c>
      <c r="JA126" s="104"/>
      <c r="JB126" s="104"/>
      <c r="JC126" s="104"/>
      <c r="JD126" s="104"/>
      <c r="JE126" s="137">
        <v>53589.41</v>
      </c>
      <c r="JF126" s="138">
        <f t="shared" si="237"/>
        <v>2720.7900000000009</v>
      </c>
      <c r="JG126" s="141">
        <f t="shared" si="238"/>
        <v>326.49456664165086</v>
      </c>
      <c r="JH126" s="96">
        <f t="shared" si="239"/>
        <v>3047.2845666416515</v>
      </c>
      <c r="JI126" s="104">
        <f t="shared" si="240"/>
        <v>110</v>
      </c>
      <c r="JJ126" s="104">
        <f t="shared" si="241"/>
        <v>2937.2845666416515</v>
      </c>
      <c r="JK126" s="218">
        <f t="shared" si="242"/>
        <v>199.1</v>
      </c>
      <c r="JL126" s="251">
        <f t="shared" si="243"/>
        <v>6881.2018688883318</v>
      </c>
      <c r="JM126" s="259">
        <f t="shared" si="244"/>
        <v>7080.3018688883321</v>
      </c>
      <c r="JN126" s="218"/>
      <c r="JO126" s="260"/>
      <c r="JP126" s="255">
        <f t="shared" si="135"/>
        <v>355.78309904924714</v>
      </c>
      <c r="JQ126" s="203">
        <f t="shared" si="136"/>
        <v>7436.0849679375797</v>
      </c>
      <c r="JR126" s="144">
        <f t="shared" si="137"/>
        <v>12681.258781679389</v>
      </c>
      <c r="JS126" s="139">
        <v>1</v>
      </c>
      <c r="JT126" s="1" t="s">
        <v>52</v>
      </c>
    </row>
    <row r="127" spans="1:280" s="54" customFormat="1" ht="26.25" customHeight="1" x14ac:dyDescent="0.25">
      <c r="A127" s="39"/>
      <c r="B127" s="39" t="s">
        <v>248</v>
      </c>
      <c r="C127" s="52">
        <v>0</v>
      </c>
      <c r="D127" s="52">
        <v>-243.50501637644351</v>
      </c>
      <c r="E127" s="39"/>
      <c r="F127" s="51"/>
      <c r="G127" s="52"/>
      <c r="H127" s="53"/>
      <c r="I127" s="53"/>
      <c r="J127" s="53"/>
      <c r="K127" s="53"/>
      <c r="L127" s="53">
        <v>0</v>
      </c>
      <c r="M127" s="53">
        <f t="shared" si="129"/>
        <v>0</v>
      </c>
      <c r="N127" s="53">
        <f t="shared" si="138"/>
        <v>0</v>
      </c>
      <c r="O127" s="53">
        <f t="shared" si="139"/>
        <v>0</v>
      </c>
      <c r="P127" s="53">
        <f t="shared" si="140"/>
        <v>0</v>
      </c>
      <c r="Q127" s="53">
        <f t="shared" si="141"/>
        <v>0</v>
      </c>
      <c r="R127" s="53">
        <f t="shared" si="142"/>
        <v>0</v>
      </c>
      <c r="S127" s="53">
        <f t="shared" si="143"/>
        <v>0</v>
      </c>
      <c r="T127" s="175">
        <f t="shared" si="144"/>
        <v>0</v>
      </c>
      <c r="U127" s="175">
        <f t="shared" si="130"/>
        <v>-243.50501637644351</v>
      </c>
      <c r="V127" s="38">
        <v>0</v>
      </c>
      <c r="W127" s="39" t="s">
        <v>52</v>
      </c>
      <c r="X127" s="40"/>
      <c r="Y127" s="40" t="s">
        <v>248</v>
      </c>
      <c r="Z127" s="40"/>
      <c r="AA127" s="91"/>
      <c r="AB127" s="103"/>
      <c r="AC127" s="40"/>
      <c r="AD127" s="40"/>
      <c r="AE127" s="40"/>
      <c r="AF127" s="40"/>
      <c r="AG127" s="40"/>
      <c r="AH127" s="40">
        <f t="shared" si="145"/>
        <v>0</v>
      </c>
      <c r="AI127" s="53">
        <f t="shared" si="146"/>
        <v>0</v>
      </c>
      <c r="AJ127" s="53">
        <f t="shared" si="147"/>
        <v>0</v>
      </c>
      <c r="AK127" s="53">
        <f t="shared" si="148"/>
        <v>0</v>
      </c>
      <c r="AL127" s="53">
        <f t="shared" si="149"/>
        <v>0</v>
      </c>
      <c r="AM127" s="53">
        <f t="shared" si="150"/>
        <v>0</v>
      </c>
      <c r="AN127" s="53">
        <f t="shared" si="151"/>
        <v>0</v>
      </c>
      <c r="AO127" s="53">
        <f t="shared" si="152"/>
        <v>0</v>
      </c>
      <c r="AP127" s="175">
        <f t="shared" si="153"/>
        <v>0</v>
      </c>
      <c r="AQ127" s="175">
        <f t="shared" si="154"/>
        <v>0</v>
      </c>
      <c r="AR127" s="176">
        <f t="shared" si="155"/>
        <v>0</v>
      </c>
      <c r="AS127" s="177">
        <f t="shared" si="156"/>
        <v>0</v>
      </c>
      <c r="AT127" s="178">
        <f t="shared" si="157"/>
        <v>-243.50501637644351</v>
      </c>
      <c r="AU127" s="38">
        <v>0</v>
      </c>
      <c r="AV127" s="39" t="s">
        <v>52</v>
      </c>
      <c r="AW127" s="40"/>
      <c r="AX127" s="40" t="s">
        <v>248</v>
      </c>
      <c r="AY127" s="40"/>
      <c r="AZ127" s="91"/>
      <c r="BA127" s="103"/>
      <c r="BB127" s="40"/>
      <c r="BC127" s="40"/>
      <c r="BD127" s="40"/>
      <c r="BE127" s="40"/>
      <c r="BF127" s="40"/>
      <c r="BG127" s="40">
        <f t="shared" si="158"/>
        <v>0</v>
      </c>
      <c r="BH127" s="53">
        <f t="shared" si="159"/>
        <v>0</v>
      </c>
      <c r="BI127" s="53">
        <f t="shared" si="160"/>
        <v>0</v>
      </c>
      <c r="BJ127" s="53">
        <f t="shared" si="161"/>
        <v>0</v>
      </c>
      <c r="BK127" s="53">
        <f t="shared" si="162"/>
        <v>0</v>
      </c>
      <c r="BL127" s="53">
        <f t="shared" si="163"/>
        <v>0</v>
      </c>
      <c r="BM127" s="53">
        <f t="shared" si="164"/>
        <v>0</v>
      </c>
      <c r="BN127" s="53">
        <f t="shared" si="165"/>
        <v>0</v>
      </c>
      <c r="BO127" s="175">
        <f t="shared" si="166"/>
        <v>0</v>
      </c>
      <c r="BP127" s="178">
        <f t="shared" si="167"/>
        <v>-243.50501637644351</v>
      </c>
      <c r="BQ127" s="38">
        <v>0</v>
      </c>
      <c r="BR127" s="39"/>
      <c r="BS127" s="40"/>
      <c r="BT127" s="40" t="s">
        <v>248</v>
      </c>
      <c r="BU127" s="40"/>
      <c r="BV127" s="91"/>
      <c r="BW127" s="103"/>
      <c r="BX127" s="103"/>
      <c r="BY127" s="103"/>
      <c r="BZ127" s="103"/>
      <c r="CA127" s="103"/>
      <c r="CB127" s="103"/>
      <c r="CC127" s="103">
        <v>0</v>
      </c>
      <c r="CD127" s="103">
        <f t="shared" si="168"/>
        <v>0</v>
      </c>
      <c r="CE127" s="103">
        <f t="shared" si="169"/>
        <v>0</v>
      </c>
      <c r="CF127" s="103">
        <f t="shared" si="170"/>
        <v>0</v>
      </c>
      <c r="CG127" s="103">
        <f t="shared" si="171"/>
        <v>0</v>
      </c>
      <c r="CH127" s="103">
        <v>0</v>
      </c>
      <c r="CI127" s="103">
        <f t="shared" si="172"/>
        <v>0</v>
      </c>
      <c r="CJ127" s="103">
        <v>0</v>
      </c>
      <c r="CK127" s="103">
        <f t="shared" si="173"/>
        <v>0</v>
      </c>
      <c r="CL127" s="103">
        <f t="shared" si="174"/>
        <v>-243.50501637644351</v>
      </c>
      <c r="CM127" s="140">
        <v>0</v>
      </c>
      <c r="CN127" s="40"/>
      <c r="CO127" s="40"/>
      <c r="CP127" s="40" t="s">
        <v>248</v>
      </c>
      <c r="CQ127" s="40"/>
      <c r="CR127" s="91"/>
      <c r="CS127" s="103"/>
      <c r="CT127" s="103"/>
      <c r="CU127" s="103"/>
      <c r="CV127" s="103"/>
      <c r="CW127" s="103"/>
      <c r="CX127" s="103"/>
      <c r="CY127" s="103">
        <v>0</v>
      </c>
      <c r="CZ127" s="103"/>
      <c r="DA127" s="103">
        <f t="shared" si="175"/>
        <v>0</v>
      </c>
      <c r="DB127" s="103">
        <f t="shared" si="176"/>
        <v>0</v>
      </c>
      <c r="DC127" s="103">
        <f t="shared" si="177"/>
        <v>0</v>
      </c>
      <c r="DD127" s="103">
        <f t="shared" si="178"/>
        <v>0</v>
      </c>
      <c r="DE127" s="103">
        <v>0</v>
      </c>
      <c r="DF127" s="103">
        <f t="shared" si="179"/>
        <v>0</v>
      </c>
      <c r="DG127" s="103">
        <v>0</v>
      </c>
      <c r="DH127" s="103">
        <f t="shared" si="180"/>
        <v>0</v>
      </c>
      <c r="DI127" s="103">
        <f t="shared" si="181"/>
        <v>0</v>
      </c>
      <c r="DJ127" s="103">
        <f t="shared" si="182"/>
        <v>-243.50501637644351</v>
      </c>
      <c r="DK127" s="140">
        <v>0</v>
      </c>
      <c r="DL127" s="40"/>
      <c r="DM127" s="179"/>
      <c r="DN127" s="180" t="s">
        <v>248</v>
      </c>
      <c r="DO127" s="180"/>
      <c r="DP127" s="171"/>
      <c r="DQ127" s="181"/>
      <c r="DR127" s="161"/>
      <c r="DS127" s="161"/>
      <c r="DT127" s="161"/>
      <c r="DU127" s="161"/>
      <c r="DV127" s="162"/>
      <c r="DW127" s="163">
        <f t="shared" si="131"/>
        <v>0</v>
      </c>
      <c r="DX127" s="138">
        <f t="shared" si="183"/>
        <v>0</v>
      </c>
      <c r="DY127" s="141">
        <f t="shared" si="184"/>
        <v>0</v>
      </c>
      <c r="DZ127" s="142">
        <f t="shared" si="185"/>
        <v>0</v>
      </c>
      <c r="EA127" s="103">
        <f t="shared" si="186"/>
        <v>0</v>
      </c>
      <c r="EB127" s="103">
        <v>0</v>
      </c>
      <c r="EC127" s="103">
        <f t="shared" si="187"/>
        <v>0</v>
      </c>
      <c r="ED127" s="103">
        <v>0</v>
      </c>
      <c r="EE127" s="143">
        <f t="shared" si="188"/>
        <v>0</v>
      </c>
      <c r="EF127" s="144">
        <f t="shared" si="189"/>
        <v>-243.50501637644351</v>
      </c>
      <c r="EG127" s="140">
        <v>0</v>
      </c>
      <c r="EH127" s="1" t="s">
        <v>52</v>
      </c>
      <c r="EI127" s="40">
        <v>80</v>
      </c>
      <c r="EJ127" s="98" t="s">
        <v>336</v>
      </c>
      <c r="EK127" s="98" t="s">
        <v>337</v>
      </c>
      <c r="EL127" s="183">
        <v>43677</v>
      </c>
      <c r="EM127" s="137"/>
      <c r="EN127" s="137">
        <v>39.71</v>
      </c>
      <c r="EO127" s="137"/>
      <c r="EP127" s="137">
        <v>-39.71</v>
      </c>
      <c r="EQ127" s="137"/>
      <c r="ER127" s="137"/>
      <c r="ES127" s="137">
        <v>0</v>
      </c>
      <c r="ET127" s="137">
        <f t="shared" si="190"/>
        <v>0</v>
      </c>
      <c r="EU127" s="137">
        <f t="shared" si="191"/>
        <v>0</v>
      </c>
      <c r="EV127" s="137">
        <f t="shared" si="192"/>
        <v>0</v>
      </c>
      <c r="EW127" s="137">
        <f t="shared" si="193"/>
        <v>0</v>
      </c>
      <c r="EX127" s="137">
        <v>0</v>
      </c>
      <c r="EY127" s="137">
        <f t="shared" si="194"/>
        <v>0</v>
      </c>
      <c r="EZ127" s="137">
        <v>0</v>
      </c>
      <c r="FA127" s="137">
        <f t="shared" si="195"/>
        <v>0</v>
      </c>
      <c r="FB127" s="137">
        <f t="shared" si="196"/>
        <v>-243.50501637644351</v>
      </c>
      <c r="FC127" s="184">
        <v>2</v>
      </c>
      <c r="FD127" s="98" t="s">
        <v>343</v>
      </c>
      <c r="FE127" s="157">
        <v>80</v>
      </c>
      <c r="FF127" s="158" t="s">
        <v>336</v>
      </c>
      <c r="FG127" s="158" t="s">
        <v>337</v>
      </c>
      <c r="FH127" s="159">
        <v>43708</v>
      </c>
      <c r="FI127" s="188"/>
      <c r="FJ127" s="160">
        <v>39.71</v>
      </c>
      <c r="FK127" s="186"/>
      <c r="FL127" s="186">
        <v>-39.71</v>
      </c>
      <c r="FM127" s="186"/>
      <c r="FN127" s="186"/>
      <c r="FO127" s="187">
        <f t="shared" si="132"/>
        <v>0</v>
      </c>
      <c r="FP127" s="138">
        <f t="shared" si="197"/>
        <v>0</v>
      </c>
      <c r="FQ127" s="141">
        <f t="shared" si="198"/>
        <v>0</v>
      </c>
      <c r="FR127" s="96">
        <f t="shared" si="199"/>
        <v>0</v>
      </c>
      <c r="FS127" s="104">
        <f t="shared" si="200"/>
        <v>0</v>
      </c>
      <c r="FT127" s="103">
        <v>0</v>
      </c>
      <c r="FU127" s="104">
        <f t="shared" si="201"/>
        <v>0</v>
      </c>
      <c r="FV127" s="103">
        <v>0</v>
      </c>
      <c r="FW127" s="143">
        <f t="shared" si="202"/>
        <v>0</v>
      </c>
      <c r="FX127" s="144">
        <f t="shared" si="203"/>
        <v>-243.50501637644351</v>
      </c>
      <c r="FY127" s="140">
        <v>2</v>
      </c>
      <c r="FZ127" s="40" t="s">
        <v>343</v>
      </c>
      <c r="GA127" s="40">
        <v>80</v>
      </c>
      <c r="GB127" s="40" t="s">
        <v>336</v>
      </c>
      <c r="GC127" s="40" t="s">
        <v>337</v>
      </c>
      <c r="GD127" s="91">
        <v>43735</v>
      </c>
      <c r="GE127" s="90"/>
      <c r="GF127" s="103">
        <v>39.71</v>
      </c>
      <c r="GG127" s="103"/>
      <c r="GH127" s="103">
        <v>-39.71</v>
      </c>
      <c r="GI127" s="103"/>
      <c r="GJ127" s="103"/>
      <c r="GK127" s="137">
        <v>0</v>
      </c>
      <c r="GL127" s="138">
        <f t="shared" si="204"/>
        <v>0</v>
      </c>
      <c r="GM127" s="141">
        <f t="shared" si="205"/>
        <v>0</v>
      </c>
      <c r="GN127" s="142">
        <f t="shared" si="206"/>
        <v>0</v>
      </c>
      <c r="GO127" s="104">
        <f t="shared" si="207"/>
        <v>0</v>
      </c>
      <c r="GP127" s="104">
        <f t="shared" si="208"/>
        <v>0</v>
      </c>
      <c r="GQ127" s="218">
        <f t="shared" si="209"/>
        <v>0</v>
      </c>
      <c r="GR127" s="218">
        <f t="shared" si="210"/>
        <v>0</v>
      </c>
      <c r="GS127" s="143">
        <f t="shared" si="211"/>
        <v>0</v>
      </c>
      <c r="GT127" s="103">
        <f t="shared" si="212"/>
        <v>0</v>
      </c>
      <c r="GU127" s="203">
        <f t="shared" si="213"/>
        <v>0</v>
      </c>
      <c r="GV127" s="144">
        <f t="shared" si="214"/>
        <v>-243.50501637644351</v>
      </c>
      <c r="GW127" s="140">
        <v>2</v>
      </c>
      <c r="GX127" s="1" t="s">
        <v>52</v>
      </c>
      <c r="GY127" s="157">
        <v>80</v>
      </c>
      <c r="GZ127" s="158" t="s">
        <v>336</v>
      </c>
      <c r="HA127" s="158" t="s">
        <v>337</v>
      </c>
      <c r="HB127" s="159">
        <v>43771</v>
      </c>
      <c r="HC127" s="188"/>
      <c r="HD127" s="160">
        <v>39.71</v>
      </c>
      <c r="HE127" s="186"/>
      <c r="HF127" s="186">
        <v>-39.71</v>
      </c>
      <c r="HG127" s="186"/>
      <c r="HH127" s="227"/>
      <c r="HI127" s="229">
        <f t="shared" si="133"/>
        <v>0</v>
      </c>
      <c r="HJ127" s="138">
        <f t="shared" si="215"/>
        <v>0</v>
      </c>
      <c r="HK127" s="141">
        <f t="shared" si="216"/>
        <v>0</v>
      </c>
      <c r="HL127" s="96">
        <f t="shared" si="217"/>
        <v>0</v>
      </c>
      <c r="HM127" s="104">
        <f t="shared" si="218"/>
        <v>0</v>
      </c>
      <c r="HN127" s="104">
        <f t="shared" si="219"/>
        <v>0</v>
      </c>
      <c r="HO127" s="218">
        <f t="shared" si="220"/>
        <v>0</v>
      </c>
      <c r="HP127" s="218">
        <f t="shared" si="221"/>
        <v>0</v>
      </c>
      <c r="HQ127" s="143">
        <f t="shared" si="222"/>
        <v>0</v>
      </c>
      <c r="HR127" s="104">
        <f t="shared" si="223"/>
        <v>0</v>
      </c>
      <c r="HS127" s="203">
        <f t="shared" si="224"/>
        <v>0</v>
      </c>
      <c r="HT127" s="234">
        <f t="shared" si="225"/>
        <v>-243.50501637644351</v>
      </c>
      <c r="HU127" s="140">
        <v>2</v>
      </c>
      <c r="HV127" s="40" t="s">
        <v>52</v>
      </c>
      <c r="HW127" s="1">
        <v>80</v>
      </c>
      <c r="HX127" s="1" t="s">
        <v>336</v>
      </c>
      <c r="HY127" s="1" t="s">
        <v>337</v>
      </c>
      <c r="HZ127" s="89">
        <v>43795</v>
      </c>
      <c r="IA127" s="90"/>
      <c r="IB127" s="104">
        <v>39.71</v>
      </c>
      <c r="IC127" s="186"/>
      <c r="ID127" s="186">
        <v>-39.71</v>
      </c>
      <c r="IE127" s="186"/>
      <c r="IF127" s="186"/>
      <c r="IG127" s="229">
        <f t="shared" si="134"/>
        <v>0</v>
      </c>
      <c r="IH127" s="138">
        <f t="shared" si="226"/>
        <v>0</v>
      </c>
      <c r="II127" s="141">
        <f t="shared" si="227"/>
        <v>0</v>
      </c>
      <c r="IJ127" s="142">
        <f t="shared" si="228"/>
        <v>0</v>
      </c>
      <c r="IK127" s="104">
        <f t="shared" si="229"/>
        <v>0</v>
      </c>
      <c r="IL127" s="104">
        <f t="shared" si="230"/>
        <v>0</v>
      </c>
      <c r="IM127" s="218">
        <f t="shared" si="231"/>
        <v>0</v>
      </c>
      <c r="IN127" s="218">
        <f t="shared" si="232"/>
        <v>0</v>
      </c>
      <c r="IO127" s="143">
        <f t="shared" si="233"/>
        <v>0</v>
      </c>
      <c r="IP127" s="104">
        <f t="shared" si="234"/>
        <v>0</v>
      </c>
      <c r="IQ127" s="203">
        <f t="shared" si="235"/>
        <v>0</v>
      </c>
      <c r="IR127" s="144">
        <f t="shared" si="236"/>
        <v>-243.50501637644351</v>
      </c>
      <c r="IS127" s="140">
        <v>2</v>
      </c>
      <c r="IT127" s="40" t="s">
        <v>52</v>
      </c>
      <c r="IU127" s="40">
        <v>80</v>
      </c>
      <c r="IV127" s="40" t="s">
        <v>336</v>
      </c>
      <c r="IW127" s="40" t="s">
        <v>337</v>
      </c>
      <c r="IX127" s="91">
        <v>43830</v>
      </c>
      <c r="IY127" s="153"/>
      <c r="IZ127" s="103">
        <v>39.71</v>
      </c>
      <c r="JA127" s="103"/>
      <c r="JB127" s="103">
        <v>-39.71</v>
      </c>
      <c r="JC127" s="103"/>
      <c r="JD127" s="103"/>
      <c r="JE127" s="137">
        <v>0</v>
      </c>
      <c r="JF127" s="138">
        <f t="shared" si="237"/>
        <v>0</v>
      </c>
      <c r="JG127" s="141">
        <f t="shared" si="238"/>
        <v>0</v>
      </c>
      <c r="JH127" s="96">
        <f t="shared" si="239"/>
        <v>0</v>
      </c>
      <c r="JI127" s="104">
        <f t="shared" si="240"/>
        <v>0</v>
      </c>
      <c r="JJ127" s="104">
        <f t="shared" si="241"/>
        <v>0</v>
      </c>
      <c r="JK127" s="218">
        <f t="shared" si="242"/>
        <v>0</v>
      </c>
      <c r="JL127" s="251">
        <f t="shared" si="243"/>
        <v>0</v>
      </c>
      <c r="JM127" s="259">
        <f t="shared" si="244"/>
        <v>0</v>
      </c>
      <c r="JN127" s="218"/>
      <c r="JO127" s="260"/>
      <c r="JP127" s="255">
        <f t="shared" si="135"/>
        <v>0</v>
      </c>
      <c r="JQ127" s="203">
        <f t="shared" si="136"/>
        <v>0</v>
      </c>
      <c r="JR127" s="144">
        <f t="shared" si="137"/>
        <v>-243.50501637644351</v>
      </c>
      <c r="JS127" s="140">
        <v>2</v>
      </c>
      <c r="JT127" s="40" t="s">
        <v>52</v>
      </c>
    </row>
    <row r="128" spans="1:280" ht="20.100000000000001" customHeight="1" x14ac:dyDescent="0.25">
      <c r="A128" s="29">
        <v>80</v>
      </c>
      <c r="B128" s="29" t="s">
        <v>187</v>
      </c>
      <c r="C128" s="50">
        <v>71.5</v>
      </c>
      <c r="D128" s="43">
        <v>-881.25978995394485</v>
      </c>
      <c r="E128" s="29" t="s">
        <v>188</v>
      </c>
      <c r="F128" s="51">
        <v>43496</v>
      </c>
      <c r="G128" s="49"/>
      <c r="H128" s="33"/>
      <c r="I128" s="33"/>
      <c r="J128" s="33"/>
      <c r="K128" s="33"/>
      <c r="L128" s="37">
        <v>71.5</v>
      </c>
      <c r="M128" s="30">
        <f t="shared" si="129"/>
        <v>0</v>
      </c>
      <c r="N128" s="31">
        <f t="shared" si="138"/>
        <v>0</v>
      </c>
      <c r="O128" s="32">
        <f t="shared" si="139"/>
        <v>0</v>
      </c>
      <c r="P128" s="33">
        <f t="shared" si="140"/>
        <v>0</v>
      </c>
      <c r="Q128" s="33">
        <f t="shared" si="141"/>
        <v>0</v>
      </c>
      <c r="R128" s="33">
        <f t="shared" si="142"/>
        <v>0</v>
      </c>
      <c r="S128" s="33">
        <f t="shared" si="143"/>
        <v>0</v>
      </c>
      <c r="T128" s="56">
        <f t="shared" si="144"/>
        <v>0</v>
      </c>
      <c r="U128" s="59">
        <f t="shared" si="130"/>
        <v>-881.25978995394485</v>
      </c>
      <c r="V128" s="34">
        <v>1</v>
      </c>
      <c r="W128" s="29" t="s">
        <v>52</v>
      </c>
      <c r="X128" s="1">
        <v>80</v>
      </c>
      <c r="Y128" s="1" t="s">
        <v>187</v>
      </c>
      <c r="Z128" s="1" t="s">
        <v>188</v>
      </c>
      <c r="AA128" s="89">
        <v>43521</v>
      </c>
      <c r="AB128" s="90"/>
      <c r="AC128" s="1">
        <v>71.5</v>
      </c>
      <c r="AD128" s="1"/>
      <c r="AE128" s="1"/>
      <c r="AF128" s="1"/>
      <c r="AG128" s="1"/>
      <c r="AH128" s="98">
        <f t="shared" si="145"/>
        <v>71.5</v>
      </c>
      <c r="AI128" s="30">
        <f t="shared" si="146"/>
        <v>0</v>
      </c>
      <c r="AJ128" s="31">
        <f t="shared" si="147"/>
        <v>0</v>
      </c>
      <c r="AK128" s="32">
        <f t="shared" si="148"/>
        <v>0</v>
      </c>
      <c r="AL128" s="33">
        <f t="shared" si="149"/>
        <v>0</v>
      </c>
      <c r="AM128" s="33">
        <f t="shared" si="150"/>
        <v>0</v>
      </c>
      <c r="AN128" s="33">
        <f t="shared" si="151"/>
        <v>0</v>
      </c>
      <c r="AO128" s="33">
        <f t="shared" si="152"/>
        <v>0</v>
      </c>
      <c r="AP128" s="56">
        <f t="shared" si="153"/>
        <v>0</v>
      </c>
      <c r="AQ128" s="118">
        <f t="shared" si="154"/>
        <v>0</v>
      </c>
      <c r="AR128" s="120">
        <f t="shared" si="155"/>
        <v>0</v>
      </c>
      <c r="AS128" s="125">
        <f t="shared" si="156"/>
        <v>0</v>
      </c>
      <c r="AT128" s="122">
        <f t="shared" si="157"/>
        <v>-881.25978995394485</v>
      </c>
      <c r="AU128" s="34">
        <v>1</v>
      </c>
      <c r="AV128" s="29" t="s">
        <v>52</v>
      </c>
      <c r="AW128" s="1">
        <v>80</v>
      </c>
      <c r="AX128" s="1" t="s">
        <v>187</v>
      </c>
      <c r="AY128" s="1" t="s">
        <v>188</v>
      </c>
      <c r="AZ128" s="89">
        <v>43555</v>
      </c>
      <c r="BA128" s="90"/>
      <c r="BB128" s="1">
        <v>71.5</v>
      </c>
      <c r="BC128" s="1"/>
      <c r="BD128" s="1"/>
      <c r="BE128" s="1"/>
      <c r="BF128" s="1"/>
      <c r="BG128" s="98">
        <f t="shared" si="158"/>
        <v>71.5</v>
      </c>
      <c r="BH128" s="30">
        <f t="shared" si="159"/>
        <v>0</v>
      </c>
      <c r="BI128" s="31">
        <f t="shared" si="160"/>
        <v>0</v>
      </c>
      <c r="BJ128" s="32">
        <f t="shared" si="161"/>
        <v>0</v>
      </c>
      <c r="BK128" s="33">
        <f t="shared" si="162"/>
        <v>0</v>
      </c>
      <c r="BL128" s="33">
        <f t="shared" si="163"/>
        <v>0</v>
      </c>
      <c r="BM128" s="33">
        <f t="shared" si="164"/>
        <v>0</v>
      </c>
      <c r="BN128" s="33">
        <f t="shared" si="165"/>
        <v>0</v>
      </c>
      <c r="BO128" s="56">
        <f t="shared" si="166"/>
        <v>0</v>
      </c>
      <c r="BP128" s="122">
        <f t="shared" si="167"/>
        <v>-881.25978995394485</v>
      </c>
      <c r="BQ128" s="34">
        <v>1</v>
      </c>
      <c r="BR128" s="29" t="s">
        <v>52</v>
      </c>
      <c r="BS128" s="1">
        <v>80</v>
      </c>
      <c r="BT128" s="1" t="s">
        <v>187</v>
      </c>
      <c r="BU128" s="1" t="s">
        <v>188</v>
      </c>
      <c r="BV128" s="89">
        <v>43585</v>
      </c>
      <c r="BW128" s="90"/>
      <c r="BX128" s="104">
        <v>71.510000000000005</v>
      </c>
      <c r="BY128" s="104"/>
      <c r="BZ128" s="104"/>
      <c r="CA128" s="104"/>
      <c r="CB128" s="104"/>
      <c r="CC128" s="137">
        <v>71.510000000000005</v>
      </c>
      <c r="CD128" s="138">
        <f t="shared" si="168"/>
        <v>1.0000000000005116E-2</v>
      </c>
      <c r="CE128" s="141">
        <f t="shared" si="169"/>
        <v>1.2000035775621791E-3</v>
      </c>
      <c r="CF128" s="142">
        <f t="shared" si="170"/>
        <v>1.1200003577567294E-2</v>
      </c>
      <c r="CG128" s="104">
        <f t="shared" si="171"/>
        <v>1.1200003577567294E-2</v>
      </c>
      <c r="CH128" s="104">
        <v>0</v>
      </c>
      <c r="CI128" s="104">
        <f t="shared" si="172"/>
        <v>1.9936006368069786E-2</v>
      </c>
      <c r="CJ128" s="104">
        <v>0</v>
      </c>
      <c r="CK128" s="143">
        <f t="shared" si="173"/>
        <v>1.9936006368069786E-2</v>
      </c>
      <c r="CL128" s="144">
        <f t="shared" si="174"/>
        <v>-881.23985394757676</v>
      </c>
      <c r="CM128" s="139">
        <v>1</v>
      </c>
      <c r="CN128" s="1" t="s">
        <v>52</v>
      </c>
      <c r="CO128" s="1">
        <v>80</v>
      </c>
      <c r="CP128" s="1" t="s">
        <v>187</v>
      </c>
      <c r="CQ128" s="1" t="s">
        <v>188</v>
      </c>
      <c r="CR128" s="89">
        <v>43616</v>
      </c>
      <c r="CS128" s="153"/>
      <c r="CT128" s="104">
        <v>72.25</v>
      </c>
      <c r="CU128" s="104"/>
      <c r="CV128" s="104"/>
      <c r="CW128" s="104"/>
      <c r="CX128" s="104"/>
      <c r="CY128" s="137">
        <v>72.25</v>
      </c>
      <c r="CZ128" s="104"/>
      <c r="DA128" s="138">
        <f t="shared" si="175"/>
        <v>0.73999999999999488</v>
      </c>
      <c r="DB128" s="141">
        <f t="shared" si="176"/>
        <v>8.8800204927488344E-2</v>
      </c>
      <c r="DC128" s="142">
        <f t="shared" si="177"/>
        <v>0.82880020492748319</v>
      </c>
      <c r="DD128" s="104">
        <f t="shared" si="178"/>
        <v>0.82880020492748319</v>
      </c>
      <c r="DE128" s="104">
        <v>0</v>
      </c>
      <c r="DF128" s="104">
        <f t="shared" si="179"/>
        <v>1.4586883606723704</v>
      </c>
      <c r="DG128" s="104">
        <v>0</v>
      </c>
      <c r="DH128" s="104">
        <f t="shared" si="180"/>
        <v>-2.2400007155134609E-4</v>
      </c>
      <c r="DI128" s="143">
        <f t="shared" si="181"/>
        <v>1.458464360600819</v>
      </c>
      <c r="DJ128" s="144">
        <f t="shared" si="182"/>
        <v>-879.78138958697593</v>
      </c>
      <c r="DK128" s="139">
        <v>1</v>
      </c>
      <c r="DL128" s="1" t="s">
        <v>52</v>
      </c>
      <c r="DM128" s="157">
        <v>80</v>
      </c>
      <c r="DN128" s="158" t="s">
        <v>187</v>
      </c>
      <c r="DO128" s="158" t="s">
        <v>188</v>
      </c>
      <c r="DP128" s="171"/>
      <c r="DQ128" s="159">
        <v>43646</v>
      </c>
      <c r="DR128" s="160">
        <v>73.72</v>
      </c>
      <c r="DS128" s="161"/>
      <c r="DT128" s="161"/>
      <c r="DU128" s="161"/>
      <c r="DV128" s="162"/>
      <c r="DW128" s="163">
        <f t="shared" si="131"/>
        <v>73.72</v>
      </c>
      <c r="DX128" s="138">
        <f t="shared" si="183"/>
        <v>1.4699999999999989</v>
      </c>
      <c r="DY128" s="141">
        <f t="shared" si="184"/>
        <v>0.17640038458687568</v>
      </c>
      <c r="DZ128" s="142">
        <f t="shared" si="185"/>
        <v>1.6464003845868747</v>
      </c>
      <c r="EA128" s="104">
        <f t="shared" si="186"/>
        <v>1.6464003845868747</v>
      </c>
      <c r="EB128" s="104">
        <v>0</v>
      </c>
      <c r="EC128" s="104">
        <f t="shared" si="187"/>
        <v>2.8976646768728993</v>
      </c>
      <c r="ED128" s="104">
        <v>0</v>
      </c>
      <c r="EE128" s="143">
        <f t="shared" si="188"/>
        <v>2.8976646768728993</v>
      </c>
      <c r="EF128" s="144">
        <f t="shared" si="189"/>
        <v>-876.88372491010307</v>
      </c>
      <c r="EG128" s="139">
        <v>1</v>
      </c>
      <c r="EH128" s="1" t="s">
        <v>52</v>
      </c>
      <c r="EI128" s="1">
        <v>81</v>
      </c>
      <c r="EJ128" s="1" t="s">
        <v>187</v>
      </c>
      <c r="EK128" s="1" t="s">
        <v>188</v>
      </c>
      <c r="EL128" s="89">
        <v>43677</v>
      </c>
      <c r="EM128" s="90"/>
      <c r="EN128" s="104">
        <v>77.510000000000005</v>
      </c>
      <c r="EO128" s="104"/>
      <c r="EP128" s="104"/>
      <c r="EQ128" s="104"/>
      <c r="ER128" s="104"/>
      <c r="ES128" s="137">
        <v>77.510000000000005</v>
      </c>
      <c r="ET128" s="138">
        <f t="shared" si="190"/>
        <v>3.7900000000000063</v>
      </c>
      <c r="EU128" s="141">
        <f t="shared" si="191"/>
        <v>0.45480068869412177</v>
      </c>
      <c r="EV128" s="96">
        <f t="shared" si="192"/>
        <v>4.2448006886941281</v>
      </c>
      <c r="EW128" s="104">
        <f t="shared" si="193"/>
        <v>4.2448006886941281</v>
      </c>
      <c r="EX128" s="104">
        <v>0</v>
      </c>
      <c r="EY128" s="104">
        <f t="shared" si="194"/>
        <v>7.6830892465363725</v>
      </c>
      <c r="EZ128" s="104">
        <v>0</v>
      </c>
      <c r="FA128" s="143">
        <f t="shared" si="195"/>
        <v>7.6830892465363725</v>
      </c>
      <c r="FB128" s="144">
        <f t="shared" si="196"/>
        <v>-869.20063566356669</v>
      </c>
      <c r="FC128" s="139">
        <v>1</v>
      </c>
      <c r="FD128" s="1" t="s">
        <v>52</v>
      </c>
      <c r="FE128" s="157">
        <v>81</v>
      </c>
      <c r="FF128" s="158" t="s">
        <v>187</v>
      </c>
      <c r="FG128" s="158" t="s">
        <v>188</v>
      </c>
      <c r="FH128" s="159">
        <v>43708</v>
      </c>
      <c r="FI128" s="188"/>
      <c r="FJ128" s="160">
        <v>78.100000000000009</v>
      </c>
      <c r="FK128" s="186"/>
      <c r="FL128" s="186"/>
      <c r="FM128" s="186"/>
      <c r="FN128" s="186"/>
      <c r="FO128" s="187">
        <f t="shared" si="132"/>
        <v>78.100000000000009</v>
      </c>
      <c r="FP128" s="138">
        <f t="shared" si="197"/>
        <v>0.59000000000000341</v>
      </c>
      <c r="FQ128" s="141">
        <f t="shared" si="198"/>
        <v>7.0800120609386938E-2</v>
      </c>
      <c r="FR128" s="96">
        <f t="shared" si="199"/>
        <v>0.66080012060939031</v>
      </c>
      <c r="FS128" s="104">
        <f t="shared" si="200"/>
        <v>0.66080012060939031</v>
      </c>
      <c r="FT128" s="104">
        <v>0</v>
      </c>
      <c r="FU128" s="104">
        <f t="shared" si="201"/>
        <v>1.1960482183029966</v>
      </c>
      <c r="FV128" s="104">
        <v>0</v>
      </c>
      <c r="FW128" s="143">
        <f t="shared" si="202"/>
        <v>1.1960482183029966</v>
      </c>
      <c r="FX128" s="144">
        <f t="shared" si="203"/>
        <v>-868.00458744526372</v>
      </c>
      <c r="FY128" s="139">
        <v>1</v>
      </c>
      <c r="FZ128" s="1" t="s">
        <v>52</v>
      </c>
      <c r="GA128" s="1">
        <v>81</v>
      </c>
      <c r="GB128" s="1" t="s">
        <v>187</v>
      </c>
      <c r="GC128" s="1" t="s">
        <v>188</v>
      </c>
      <c r="GD128" s="89">
        <v>43735</v>
      </c>
      <c r="GE128" s="90"/>
      <c r="GF128" s="104">
        <v>78.350000000000009</v>
      </c>
      <c r="GG128" s="104"/>
      <c r="GH128" s="104"/>
      <c r="GI128" s="104"/>
      <c r="GJ128" s="104"/>
      <c r="GK128" s="137">
        <v>78.350000000000009</v>
      </c>
      <c r="GL128" s="138">
        <f t="shared" si="204"/>
        <v>0.25</v>
      </c>
      <c r="GM128" s="141">
        <f t="shared" si="205"/>
        <v>2.9999963778877047E-2</v>
      </c>
      <c r="GN128" s="142">
        <f t="shared" si="206"/>
        <v>0.27999996377887704</v>
      </c>
      <c r="GO128" s="104">
        <f t="shared" si="207"/>
        <v>0.27999996377887704</v>
      </c>
      <c r="GP128" s="104">
        <f t="shared" si="208"/>
        <v>0</v>
      </c>
      <c r="GQ128" s="218">
        <f t="shared" si="209"/>
        <v>0.50679993443976745</v>
      </c>
      <c r="GR128" s="218">
        <f t="shared" si="210"/>
        <v>0</v>
      </c>
      <c r="GS128" s="143">
        <f t="shared" si="211"/>
        <v>0.50679993443976745</v>
      </c>
      <c r="GT128" s="103">
        <f t="shared" si="212"/>
        <v>2.07391843727588E-2</v>
      </c>
      <c r="GU128" s="203">
        <f t="shared" si="213"/>
        <v>0.52753911881252624</v>
      </c>
      <c r="GV128" s="144">
        <f t="shared" si="214"/>
        <v>-867.47704832645115</v>
      </c>
      <c r="GW128" s="140">
        <v>1</v>
      </c>
      <c r="GX128" s="1" t="s">
        <v>52</v>
      </c>
      <c r="GY128" s="157">
        <v>81</v>
      </c>
      <c r="GZ128" s="158" t="s">
        <v>187</v>
      </c>
      <c r="HA128" s="158" t="s">
        <v>188</v>
      </c>
      <c r="HB128" s="159">
        <v>43771</v>
      </c>
      <c r="HC128" s="188"/>
      <c r="HD128" s="160">
        <v>78.489999999999995</v>
      </c>
      <c r="HE128" s="186"/>
      <c r="HF128" s="186"/>
      <c r="HG128" s="186"/>
      <c r="HH128" s="227"/>
      <c r="HI128" s="229">
        <f t="shared" si="133"/>
        <v>78.489999999999995</v>
      </c>
      <c r="HJ128" s="138">
        <f t="shared" si="215"/>
        <v>0.13999999999998636</v>
      </c>
      <c r="HK128" s="141">
        <f t="shared" si="216"/>
        <v>1.6799989287769216E-2</v>
      </c>
      <c r="HL128" s="96">
        <f t="shared" si="217"/>
        <v>0.15679998928775557</v>
      </c>
      <c r="HM128" s="104">
        <f t="shared" si="218"/>
        <v>0.15679998928775557</v>
      </c>
      <c r="HN128" s="104">
        <f t="shared" si="219"/>
        <v>0</v>
      </c>
      <c r="HO128" s="218">
        <f t="shared" si="220"/>
        <v>0.28380798061083762</v>
      </c>
      <c r="HP128" s="218">
        <f t="shared" si="221"/>
        <v>0</v>
      </c>
      <c r="HQ128" s="143">
        <f t="shared" si="222"/>
        <v>0.28380798061083762</v>
      </c>
      <c r="HR128" s="104">
        <f t="shared" si="223"/>
        <v>1.5563401962241244E-2</v>
      </c>
      <c r="HS128" s="203">
        <f t="shared" si="224"/>
        <v>0.29937138257307888</v>
      </c>
      <c r="HT128" s="234">
        <f t="shared" si="225"/>
        <v>-867.17767694387805</v>
      </c>
      <c r="HU128" s="139">
        <v>1</v>
      </c>
      <c r="HV128" s="1" t="s">
        <v>52</v>
      </c>
      <c r="HW128" s="1">
        <v>81</v>
      </c>
      <c r="HX128" s="1" t="s">
        <v>187</v>
      </c>
      <c r="HY128" s="1" t="s">
        <v>188</v>
      </c>
      <c r="HZ128" s="89">
        <v>43795</v>
      </c>
      <c r="IA128" s="90"/>
      <c r="IB128" s="104">
        <v>79</v>
      </c>
      <c r="IC128" s="186"/>
      <c r="ID128" s="186"/>
      <c r="IE128" s="186"/>
      <c r="IF128" s="186"/>
      <c r="IG128" s="229">
        <f t="shared" si="134"/>
        <v>79</v>
      </c>
      <c r="IH128" s="138">
        <f t="shared" si="226"/>
        <v>0.51000000000000512</v>
      </c>
      <c r="II128" s="141">
        <f t="shared" si="227"/>
        <v>6.1200065421131419E-2</v>
      </c>
      <c r="IJ128" s="142">
        <f t="shared" si="228"/>
        <v>0.57120006542113655</v>
      </c>
      <c r="IK128" s="104">
        <f t="shared" si="229"/>
        <v>0.57120006542113655</v>
      </c>
      <c r="IL128" s="104">
        <f t="shared" si="230"/>
        <v>0</v>
      </c>
      <c r="IM128" s="218">
        <f t="shared" si="231"/>
        <v>1.0338721184122572</v>
      </c>
      <c r="IN128" s="218">
        <f t="shared" si="232"/>
        <v>0</v>
      </c>
      <c r="IO128" s="143">
        <f t="shared" si="233"/>
        <v>1.0338721184122572</v>
      </c>
      <c r="IP128" s="104">
        <f t="shared" si="234"/>
        <v>7.2080512922557724E-2</v>
      </c>
      <c r="IQ128" s="203">
        <f t="shared" si="235"/>
        <v>1.1059526313348149</v>
      </c>
      <c r="IR128" s="144">
        <f t="shared" si="236"/>
        <v>-866.07172431254321</v>
      </c>
      <c r="IS128" s="139">
        <v>1</v>
      </c>
      <c r="IT128" s="1" t="s">
        <v>52</v>
      </c>
      <c r="IU128" s="1">
        <v>81</v>
      </c>
      <c r="IV128" s="1" t="s">
        <v>187</v>
      </c>
      <c r="IW128" s="1" t="s">
        <v>188</v>
      </c>
      <c r="IX128" s="89">
        <v>43830</v>
      </c>
      <c r="IY128" s="153"/>
      <c r="IZ128" s="104">
        <v>79</v>
      </c>
      <c r="JA128" s="104"/>
      <c r="JB128" s="104"/>
      <c r="JC128" s="104"/>
      <c r="JD128" s="104"/>
      <c r="JE128" s="137">
        <v>79</v>
      </c>
      <c r="JF128" s="138">
        <f t="shared" si="237"/>
        <v>0</v>
      </c>
      <c r="JG128" s="141">
        <f t="shared" si="238"/>
        <v>0</v>
      </c>
      <c r="JH128" s="96">
        <f t="shared" si="239"/>
        <v>0</v>
      </c>
      <c r="JI128" s="104">
        <f t="shared" si="240"/>
        <v>0</v>
      </c>
      <c r="JJ128" s="104">
        <f t="shared" si="241"/>
        <v>0</v>
      </c>
      <c r="JK128" s="218">
        <f t="shared" si="242"/>
        <v>0</v>
      </c>
      <c r="JL128" s="251">
        <f t="shared" si="243"/>
        <v>0</v>
      </c>
      <c r="JM128" s="259">
        <f t="shared" si="244"/>
        <v>0</v>
      </c>
      <c r="JN128" s="218"/>
      <c r="JO128" s="260"/>
      <c r="JP128" s="255">
        <f t="shared" si="135"/>
        <v>0</v>
      </c>
      <c r="JQ128" s="203">
        <f t="shared" si="136"/>
        <v>0</v>
      </c>
      <c r="JR128" s="144">
        <f t="shared" si="137"/>
        <v>-866.07172431254321</v>
      </c>
      <c r="JS128" s="139">
        <v>1</v>
      </c>
      <c r="JT128" s="1" t="s">
        <v>52</v>
      </c>
    </row>
    <row r="129" spans="1:280" ht="20.100000000000001" customHeight="1" x14ac:dyDescent="0.25">
      <c r="A129" s="29">
        <v>81</v>
      </c>
      <c r="B129" s="29" t="s">
        <v>189</v>
      </c>
      <c r="C129" s="50">
        <v>321.73</v>
      </c>
      <c r="D129" s="43">
        <v>480.17261624742042</v>
      </c>
      <c r="E129" s="29" t="s">
        <v>190</v>
      </c>
      <c r="F129" s="51">
        <v>43496</v>
      </c>
      <c r="G129" s="49">
        <v>1000</v>
      </c>
      <c r="H129" s="33"/>
      <c r="I129" s="33"/>
      <c r="J129" s="33"/>
      <c r="K129" s="33"/>
      <c r="L129" s="37">
        <v>321.73</v>
      </c>
      <c r="M129" s="30">
        <f t="shared" si="129"/>
        <v>0</v>
      </c>
      <c r="N129" s="31">
        <f t="shared" si="138"/>
        <v>0</v>
      </c>
      <c r="O129" s="32">
        <f t="shared" si="139"/>
        <v>0</v>
      </c>
      <c r="P129" s="33">
        <f t="shared" si="140"/>
        <v>0</v>
      </c>
      <c r="Q129" s="33">
        <f t="shared" si="141"/>
        <v>0</v>
      </c>
      <c r="R129" s="33">
        <f t="shared" si="142"/>
        <v>0</v>
      </c>
      <c r="S129" s="33">
        <f t="shared" si="143"/>
        <v>0</v>
      </c>
      <c r="T129" s="56">
        <f t="shared" si="144"/>
        <v>0</v>
      </c>
      <c r="U129" s="59">
        <f t="shared" si="130"/>
        <v>-519.82738375257964</v>
      </c>
      <c r="V129" s="34">
        <v>1</v>
      </c>
      <c r="W129" s="29" t="s">
        <v>52</v>
      </c>
      <c r="X129" s="1">
        <v>81</v>
      </c>
      <c r="Y129" s="1" t="s">
        <v>189</v>
      </c>
      <c r="Z129" s="1" t="s">
        <v>190</v>
      </c>
      <c r="AA129" s="89">
        <v>43521</v>
      </c>
      <c r="AB129" s="90"/>
      <c r="AC129" s="1">
        <v>321.73</v>
      </c>
      <c r="AD129" s="1"/>
      <c r="AE129" s="1"/>
      <c r="AF129" s="1"/>
      <c r="AG129" s="1"/>
      <c r="AH129" s="98">
        <f t="shared" si="145"/>
        <v>321.73</v>
      </c>
      <c r="AI129" s="30">
        <f t="shared" si="146"/>
        <v>0</v>
      </c>
      <c r="AJ129" s="31">
        <f t="shared" si="147"/>
        <v>0</v>
      </c>
      <c r="AK129" s="32">
        <f t="shared" si="148"/>
        <v>0</v>
      </c>
      <c r="AL129" s="33">
        <f t="shared" si="149"/>
        <v>0</v>
      </c>
      <c r="AM129" s="33">
        <f t="shared" si="150"/>
        <v>0</v>
      </c>
      <c r="AN129" s="33">
        <f t="shared" si="151"/>
        <v>0</v>
      </c>
      <c r="AO129" s="33">
        <f t="shared" si="152"/>
        <v>0</v>
      </c>
      <c r="AP129" s="56">
        <f t="shared" si="153"/>
        <v>0</v>
      </c>
      <c r="AQ129" s="118">
        <f t="shared" si="154"/>
        <v>0</v>
      </c>
      <c r="AR129" s="120">
        <f t="shared" si="155"/>
        <v>0</v>
      </c>
      <c r="AS129" s="125">
        <f t="shared" si="156"/>
        <v>0</v>
      </c>
      <c r="AT129" s="122">
        <f t="shared" si="157"/>
        <v>-519.82738375257964</v>
      </c>
      <c r="AU129" s="34">
        <v>1</v>
      </c>
      <c r="AV129" s="29" t="s">
        <v>52</v>
      </c>
      <c r="AW129" s="1">
        <v>81</v>
      </c>
      <c r="AX129" s="1" t="s">
        <v>189</v>
      </c>
      <c r="AY129" s="1" t="s">
        <v>190</v>
      </c>
      <c r="AZ129" s="89">
        <v>43555</v>
      </c>
      <c r="BA129" s="90"/>
      <c r="BB129" s="1">
        <v>322.01</v>
      </c>
      <c r="BC129" s="1"/>
      <c r="BD129" s="1"/>
      <c r="BE129" s="1"/>
      <c r="BF129" s="1"/>
      <c r="BG129" s="98">
        <f t="shared" si="158"/>
        <v>322.01</v>
      </c>
      <c r="BH129" s="30">
        <f t="shared" si="159"/>
        <v>0.27999999999997272</v>
      </c>
      <c r="BI129" s="31">
        <f t="shared" si="160"/>
        <v>-0.12612160612573814</v>
      </c>
      <c r="BJ129" s="32">
        <f t="shared" si="161"/>
        <v>0.15387839387423458</v>
      </c>
      <c r="BK129" s="33">
        <f t="shared" si="162"/>
        <v>0.15387839387423458</v>
      </c>
      <c r="BL129" s="33">
        <f t="shared" si="163"/>
        <v>0</v>
      </c>
      <c r="BM129" s="33">
        <f t="shared" si="164"/>
        <v>0.27082597321865287</v>
      </c>
      <c r="BN129" s="33">
        <f t="shared" si="165"/>
        <v>0</v>
      </c>
      <c r="BO129" s="56">
        <f t="shared" si="166"/>
        <v>0.27082597321865287</v>
      </c>
      <c r="BP129" s="122">
        <f t="shared" si="167"/>
        <v>-519.55655777936101</v>
      </c>
      <c r="BQ129" s="34">
        <v>1</v>
      </c>
      <c r="BR129" s="29" t="s">
        <v>52</v>
      </c>
      <c r="BS129" s="1">
        <v>81</v>
      </c>
      <c r="BT129" s="1" t="s">
        <v>189</v>
      </c>
      <c r="BU129" s="1" t="s">
        <v>190</v>
      </c>
      <c r="BV129" s="89">
        <v>43585</v>
      </c>
      <c r="BW129" s="90"/>
      <c r="BX129" s="104">
        <v>322.43</v>
      </c>
      <c r="BY129" s="104"/>
      <c r="BZ129" s="104"/>
      <c r="CA129" s="104"/>
      <c r="CB129" s="104"/>
      <c r="CC129" s="137">
        <v>322.43</v>
      </c>
      <c r="CD129" s="138">
        <f t="shared" si="168"/>
        <v>0.42000000000001592</v>
      </c>
      <c r="CE129" s="141">
        <f t="shared" si="169"/>
        <v>5.0400150257587643E-2</v>
      </c>
      <c r="CF129" s="142">
        <f t="shared" si="170"/>
        <v>0.47040015025760357</v>
      </c>
      <c r="CG129" s="104">
        <f t="shared" si="171"/>
        <v>0.47040015025760357</v>
      </c>
      <c r="CH129" s="104">
        <v>0</v>
      </c>
      <c r="CI129" s="104">
        <f t="shared" si="172"/>
        <v>0.83731226745853438</v>
      </c>
      <c r="CJ129" s="104">
        <v>0</v>
      </c>
      <c r="CK129" s="143">
        <f t="shared" si="173"/>
        <v>0.83731226745853438</v>
      </c>
      <c r="CL129" s="144">
        <f t="shared" si="174"/>
        <v>-518.7192455119025</v>
      </c>
      <c r="CM129" s="139">
        <v>1</v>
      </c>
      <c r="CN129" s="1" t="s">
        <v>52</v>
      </c>
      <c r="CO129" s="1">
        <v>81</v>
      </c>
      <c r="CP129" s="1" t="s">
        <v>189</v>
      </c>
      <c r="CQ129" s="1" t="s">
        <v>190</v>
      </c>
      <c r="CR129" s="89">
        <v>43616</v>
      </c>
      <c r="CS129" s="153"/>
      <c r="CT129" s="104">
        <v>326.62</v>
      </c>
      <c r="CU129" s="104"/>
      <c r="CV129" s="104"/>
      <c r="CW129" s="104"/>
      <c r="CX129" s="104"/>
      <c r="CY129" s="137">
        <v>326.62</v>
      </c>
      <c r="CZ129" s="104"/>
      <c r="DA129" s="138">
        <f t="shared" si="175"/>
        <v>4.1899999999999977</v>
      </c>
      <c r="DB129" s="141">
        <f t="shared" si="176"/>
        <v>0.50280116033267364</v>
      </c>
      <c r="DC129" s="142">
        <f t="shared" si="177"/>
        <v>4.6928011603326709</v>
      </c>
      <c r="DD129" s="104">
        <f t="shared" si="178"/>
        <v>4.6928011603326709</v>
      </c>
      <c r="DE129" s="104">
        <v>0</v>
      </c>
      <c r="DF129" s="104">
        <f t="shared" si="179"/>
        <v>8.2593300421855016</v>
      </c>
      <c r="DG129" s="104">
        <v>0</v>
      </c>
      <c r="DH129" s="104">
        <f t="shared" si="180"/>
        <v>-9.40800300515208E-3</v>
      </c>
      <c r="DI129" s="143">
        <f t="shared" si="181"/>
        <v>8.2499220391803494</v>
      </c>
      <c r="DJ129" s="144">
        <f t="shared" si="182"/>
        <v>-510.46932347272212</v>
      </c>
      <c r="DK129" s="139">
        <v>1</v>
      </c>
      <c r="DL129" s="1" t="s">
        <v>52</v>
      </c>
      <c r="DM129" s="157">
        <v>81</v>
      </c>
      <c r="DN129" s="158" t="s">
        <v>189</v>
      </c>
      <c r="DO129" s="158" t="s">
        <v>190</v>
      </c>
      <c r="DP129" s="171"/>
      <c r="DQ129" s="159">
        <v>43646</v>
      </c>
      <c r="DR129" s="160">
        <v>329</v>
      </c>
      <c r="DS129" s="161"/>
      <c r="DT129" s="161"/>
      <c r="DU129" s="161"/>
      <c r="DV129" s="162"/>
      <c r="DW129" s="163">
        <f t="shared" si="131"/>
        <v>329</v>
      </c>
      <c r="DX129" s="138">
        <f t="shared" si="183"/>
        <v>2.3799999999999955</v>
      </c>
      <c r="DY129" s="141">
        <f t="shared" si="184"/>
        <v>0.28560062266446506</v>
      </c>
      <c r="DZ129" s="142">
        <f t="shared" si="185"/>
        <v>2.6656006226644604</v>
      </c>
      <c r="EA129" s="104">
        <f t="shared" si="186"/>
        <v>2.6656006226644604</v>
      </c>
      <c r="EB129" s="104">
        <v>0</v>
      </c>
      <c r="EC129" s="104">
        <f t="shared" si="187"/>
        <v>4.6914570958894499</v>
      </c>
      <c r="ED129" s="104">
        <v>0</v>
      </c>
      <c r="EE129" s="143">
        <f t="shared" si="188"/>
        <v>4.6914570958894499</v>
      </c>
      <c r="EF129" s="144">
        <f t="shared" si="189"/>
        <v>-505.77786637683266</v>
      </c>
      <c r="EG129" s="139">
        <v>1</v>
      </c>
      <c r="EH129" s="1" t="s">
        <v>52</v>
      </c>
      <c r="EI129" s="1">
        <v>82</v>
      </c>
      <c r="EJ129" s="1" t="s">
        <v>189</v>
      </c>
      <c r="EK129" s="1" t="s">
        <v>190</v>
      </c>
      <c r="EL129" s="89">
        <v>43677</v>
      </c>
      <c r="EM129" s="90"/>
      <c r="EN129" s="104">
        <v>336.44</v>
      </c>
      <c r="EO129" s="104"/>
      <c r="EP129" s="104"/>
      <c r="EQ129" s="104"/>
      <c r="ER129" s="104"/>
      <c r="ES129" s="137">
        <v>336.44</v>
      </c>
      <c r="ET129" s="138">
        <f t="shared" si="190"/>
        <v>7.4399999999999977</v>
      </c>
      <c r="EU129" s="141">
        <f t="shared" si="191"/>
        <v>0.89280135194835331</v>
      </c>
      <c r="EV129" s="96">
        <f t="shared" si="192"/>
        <v>8.3328013519483513</v>
      </c>
      <c r="EW129" s="104">
        <f t="shared" si="193"/>
        <v>8.3328013519483513</v>
      </c>
      <c r="EX129" s="104">
        <v>0</v>
      </c>
      <c r="EY129" s="104">
        <f t="shared" si="194"/>
        <v>15.082370447026516</v>
      </c>
      <c r="EZ129" s="104">
        <v>0</v>
      </c>
      <c r="FA129" s="143">
        <f t="shared" si="195"/>
        <v>15.082370447026516</v>
      </c>
      <c r="FB129" s="144">
        <f t="shared" si="196"/>
        <v>-490.69549592980616</v>
      </c>
      <c r="FC129" s="139">
        <v>1</v>
      </c>
      <c r="FD129" s="1" t="s">
        <v>52</v>
      </c>
      <c r="FE129" s="157">
        <v>82</v>
      </c>
      <c r="FF129" s="158" t="s">
        <v>189</v>
      </c>
      <c r="FG129" s="158" t="s">
        <v>190</v>
      </c>
      <c r="FH129" s="159">
        <v>43708</v>
      </c>
      <c r="FI129" s="188"/>
      <c r="FJ129" s="160">
        <v>361.09000000000003</v>
      </c>
      <c r="FK129" s="186"/>
      <c r="FL129" s="186"/>
      <c r="FM129" s="186"/>
      <c r="FN129" s="186"/>
      <c r="FO129" s="187">
        <f t="shared" si="132"/>
        <v>361.09000000000003</v>
      </c>
      <c r="FP129" s="138">
        <f t="shared" si="197"/>
        <v>24.650000000000034</v>
      </c>
      <c r="FQ129" s="141">
        <f t="shared" si="198"/>
        <v>2.9580050390192887</v>
      </c>
      <c r="FR129" s="96">
        <f t="shared" si="199"/>
        <v>27.608005039019321</v>
      </c>
      <c r="FS129" s="104">
        <f t="shared" si="200"/>
        <v>27.608005039019321</v>
      </c>
      <c r="FT129" s="104">
        <v>0</v>
      </c>
      <c r="FU129" s="104">
        <f t="shared" si="201"/>
        <v>49.970489120624975</v>
      </c>
      <c r="FV129" s="104">
        <v>0</v>
      </c>
      <c r="FW129" s="143">
        <f t="shared" si="202"/>
        <v>49.970489120624975</v>
      </c>
      <c r="FX129" s="144">
        <f t="shared" si="203"/>
        <v>-440.7250068091812</v>
      </c>
      <c r="FY129" s="139">
        <v>1</v>
      </c>
      <c r="FZ129" s="1" t="s">
        <v>52</v>
      </c>
      <c r="GA129" s="1">
        <v>82</v>
      </c>
      <c r="GB129" s="1" t="s">
        <v>189</v>
      </c>
      <c r="GC129" s="1" t="s">
        <v>190</v>
      </c>
      <c r="GD129" s="89">
        <v>43735</v>
      </c>
      <c r="GE129" s="90"/>
      <c r="GF129" s="104">
        <v>404.44</v>
      </c>
      <c r="GG129" s="104"/>
      <c r="GH129" s="104"/>
      <c r="GI129" s="104"/>
      <c r="GJ129" s="104"/>
      <c r="GK129" s="137">
        <v>404.44</v>
      </c>
      <c r="GL129" s="138">
        <f t="shared" si="204"/>
        <v>43.349999999999966</v>
      </c>
      <c r="GM129" s="141">
        <f t="shared" si="205"/>
        <v>5.2019937192572758</v>
      </c>
      <c r="GN129" s="142">
        <f t="shared" si="206"/>
        <v>48.55199371925724</v>
      </c>
      <c r="GO129" s="104">
        <f t="shared" si="207"/>
        <v>48.55199371925724</v>
      </c>
      <c r="GP129" s="104">
        <f t="shared" si="208"/>
        <v>0</v>
      </c>
      <c r="GQ129" s="218">
        <f t="shared" si="209"/>
        <v>87.879108631855601</v>
      </c>
      <c r="GR129" s="218">
        <f t="shared" si="210"/>
        <v>0</v>
      </c>
      <c r="GS129" s="143">
        <f t="shared" si="211"/>
        <v>87.879108631855601</v>
      </c>
      <c r="GT129" s="103">
        <f t="shared" si="212"/>
        <v>3.5961745702363732</v>
      </c>
      <c r="GU129" s="203">
        <f t="shared" si="213"/>
        <v>91.475283202091973</v>
      </c>
      <c r="GV129" s="144">
        <f t="shared" si="214"/>
        <v>-349.24972360708921</v>
      </c>
      <c r="GW129" s="140">
        <v>1</v>
      </c>
      <c r="GX129" s="1" t="s">
        <v>52</v>
      </c>
      <c r="GY129" s="157">
        <v>82</v>
      </c>
      <c r="GZ129" s="158" t="s">
        <v>189</v>
      </c>
      <c r="HA129" s="158" t="s">
        <v>190</v>
      </c>
      <c r="HB129" s="159">
        <v>43771</v>
      </c>
      <c r="HC129" s="188"/>
      <c r="HD129" s="160">
        <v>412.74</v>
      </c>
      <c r="HE129" s="186"/>
      <c r="HF129" s="186"/>
      <c r="HG129" s="186"/>
      <c r="HH129" s="227"/>
      <c r="HI129" s="229">
        <f t="shared" si="133"/>
        <v>412.74</v>
      </c>
      <c r="HJ129" s="138">
        <f t="shared" si="215"/>
        <v>8.3000000000000114</v>
      </c>
      <c r="HK129" s="141">
        <f t="shared" si="216"/>
        <v>0.9959993649178448</v>
      </c>
      <c r="HL129" s="96">
        <f t="shared" si="217"/>
        <v>9.2959993649178561</v>
      </c>
      <c r="HM129" s="104">
        <f t="shared" si="218"/>
        <v>9.2959993649178561</v>
      </c>
      <c r="HN129" s="104">
        <f t="shared" si="219"/>
        <v>0</v>
      </c>
      <c r="HO129" s="218">
        <f t="shared" si="220"/>
        <v>16.82575885050132</v>
      </c>
      <c r="HP129" s="218">
        <f t="shared" si="221"/>
        <v>0</v>
      </c>
      <c r="HQ129" s="143">
        <f t="shared" si="222"/>
        <v>16.82575885050132</v>
      </c>
      <c r="HR129" s="104">
        <f t="shared" si="223"/>
        <v>0.92268740204725053</v>
      </c>
      <c r="HS129" s="203">
        <f t="shared" si="224"/>
        <v>17.748446252548572</v>
      </c>
      <c r="HT129" s="234">
        <f t="shared" si="225"/>
        <v>-331.50127735454066</v>
      </c>
      <c r="HU129" s="139">
        <v>1</v>
      </c>
      <c r="HV129" s="1" t="s">
        <v>52</v>
      </c>
      <c r="HW129" s="1">
        <v>82</v>
      </c>
      <c r="HX129" s="1" t="s">
        <v>189</v>
      </c>
      <c r="HY129" s="1" t="s">
        <v>190</v>
      </c>
      <c r="HZ129" s="89">
        <v>43795</v>
      </c>
      <c r="IA129" s="90"/>
      <c r="IB129" s="104">
        <v>412.74</v>
      </c>
      <c r="IC129" s="186"/>
      <c r="ID129" s="186"/>
      <c r="IE129" s="186"/>
      <c r="IF129" s="186"/>
      <c r="IG129" s="229">
        <f t="shared" si="134"/>
        <v>412.74</v>
      </c>
      <c r="IH129" s="138">
        <f t="shared" si="226"/>
        <v>0</v>
      </c>
      <c r="II129" s="141">
        <f t="shared" si="227"/>
        <v>0</v>
      </c>
      <c r="IJ129" s="142">
        <f t="shared" si="228"/>
        <v>0</v>
      </c>
      <c r="IK129" s="104">
        <f t="shared" si="229"/>
        <v>0</v>
      </c>
      <c r="IL129" s="104">
        <f t="shared" si="230"/>
        <v>0</v>
      </c>
      <c r="IM129" s="218">
        <f t="shared" si="231"/>
        <v>0</v>
      </c>
      <c r="IN129" s="218">
        <f t="shared" si="232"/>
        <v>0</v>
      </c>
      <c r="IO129" s="143">
        <f t="shared" si="233"/>
        <v>0</v>
      </c>
      <c r="IP129" s="104">
        <f t="shared" si="234"/>
        <v>0</v>
      </c>
      <c r="IQ129" s="203">
        <f t="shared" si="235"/>
        <v>0</v>
      </c>
      <c r="IR129" s="144">
        <f t="shared" si="236"/>
        <v>-331.50127735454066</v>
      </c>
      <c r="IS129" s="139">
        <v>1</v>
      </c>
      <c r="IT129" s="1" t="s">
        <v>52</v>
      </c>
      <c r="IU129" s="1">
        <v>82</v>
      </c>
      <c r="IV129" s="1" t="s">
        <v>189</v>
      </c>
      <c r="IW129" s="1" t="s">
        <v>190</v>
      </c>
      <c r="IX129" s="89">
        <v>43830</v>
      </c>
      <c r="IY129" s="153"/>
      <c r="IZ129" s="104">
        <v>412.74</v>
      </c>
      <c r="JA129" s="104"/>
      <c r="JB129" s="104"/>
      <c r="JC129" s="104"/>
      <c r="JD129" s="104"/>
      <c r="JE129" s="137">
        <v>412.74</v>
      </c>
      <c r="JF129" s="138">
        <f t="shared" si="237"/>
        <v>0</v>
      </c>
      <c r="JG129" s="141">
        <f t="shared" si="238"/>
        <v>0</v>
      </c>
      <c r="JH129" s="96">
        <f t="shared" si="239"/>
        <v>0</v>
      </c>
      <c r="JI129" s="104">
        <f t="shared" si="240"/>
        <v>0</v>
      </c>
      <c r="JJ129" s="104">
        <f t="shared" si="241"/>
        <v>0</v>
      </c>
      <c r="JK129" s="218">
        <f t="shared" si="242"/>
        <v>0</v>
      </c>
      <c r="JL129" s="251">
        <f t="shared" si="243"/>
        <v>0</v>
      </c>
      <c r="JM129" s="259">
        <f t="shared" si="244"/>
        <v>0</v>
      </c>
      <c r="JN129" s="218"/>
      <c r="JO129" s="260"/>
      <c r="JP129" s="255">
        <f t="shared" si="135"/>
        <v>0</v>
      </c>
      <c r="JQ129" s="203">
        <f t="shared" si="136"/>
        <v>0</v>
      </c>
      <c r="JR129" s="144">
        <f t="shared" si="137"/>
        <v>-331.50127735454066</v>
      </c>
      <c r="JS129" s="139">
        <v>1</v>
      </c>
      <c r="JT129" s="1" t="s">
        <v>52</v>
      </c>
    </row>
    <row r="130" spans="1:280" ht="20.100000000000001" customHeight="1" x14ac:dyDescent="0.25">
      <c r="A130" s="29">
        <v>82</v>
      </c>
      <c r="B130" s="29" t="s">
        <v>191</v>
      </c>
      <c r="C130" s="50">
        <v>20.22</v>
      </c>
      <c r="D130" s="43">
        <v>36.365641430165439</v>
      </c>
      <c r="E130" s="29" t="s">
        <v>192</v>
      </c>
      <c r="F130" s="51">
        <v>43496</v>
      </c>
      <c r="G130" s="49"/>
      <c r="H130" s="33"/>
      <c r="I130" s="33"/>
      <c r="J130" s="33"/>
      <c r="K130" s="33"/>
      <c r="L130" s="37">
        <v>20.22</v>
      </c>
      <c r="M130" s="30">
        <f t="shared" si="129"/>
        <v>0</v>
      </c>
      <c r="N130" s="31">
        <f t="shared" si="138"/>
        <v>0</v>
      </c>
      <c r="O130" s="32">
        <f t="shared" si="139"/>
        <v>0</v>
      </c>
      <c r="P130" s="33">
        <f t="shared" si="140"/>
        <v>0</v>
      </c>
      <c r="Q130" s="33">
        <f t="shared" si="141"/>
        <v>0</v>
      </c>
      <c r="R130" s="33">
        <f t="shared" si="142"/>
        <v>0</v>
      </c>
      <c r="S130" s="33">
        <f t="shared" si="143"/>
        <v>0</v>
      </c>
      <c r="T130" s="56">
        <f t="shared" si="144"/>
        <v>0</v>
      </c>
      <c r="U130" s="59">
        <f t="shared" si="130"/>
        <v>36.365641430165439</v>
      </c>
      <c r="V130" s="34">
        <v>1</v>
      </c>
      <c r="W130" s="29" t="s">
        <v>52</v>
      </c>
      <c r="X130" s="1">
        <v>82</v>
      </c>
      <c r="Y130" s="1" t="s">
        <v>191</v>
      </c>
      <c r="Z130" s="1" t="s">
        <v>192</v>
      </c>
      <c r="AA130" s="89">
        <v>43521</v>
      </c>
      <c r="AB130" s="90"/>
      <c r="AC130" s="1">
        <v>20.22</v>
      </c>
      <c r="AD130" s="1"/>
      <c r="AE130" s="1"/>
      <c r="AF130" s="1"/>
      <c r="AG130" s="1"/>
      <c r="AH130" s="98">
        <f t="shared" si="145"/>
        <v>20.22</v>
      </c>
      <c r="AI130" s="30">
        <f t="shared" si="146"/>
        <v>0</v>
      </c>
      <c r="AJ130" s="31">
        <f t="shared" si="147"/>
        <v>0</v>
      </c>
      <c r="AK130" s="32">
        <f t="shared" si="148"/>
        <v>0</v>
      </c>
      <c r="AL130" s="33">
        <f t="shared" si="149"/>
        <v>0</v>
      </c>
      <c r="AM130" s="33">
        <f t="shared" si="150"/>
        <v>0</v>
      </c>
      <c r="AN130" s="33">
        <f t="shared" si="151"/>
        <v>0</v>
      </c>
      <c r="AO130" s="33">
        <f t="shared" si="152"/>
        <v>0</v>
      </c>
      <c r="AP130" s="56">
        <f t="shared" si="153"/>
        <v>0</v>
      </c>
      <c r="AQ130" s="118">
        <f t="shared" si="154"/>
        <v>0</v>
      </c>
      <c r="AR130" s="120">
        <f t="shared" si="155"/>
        <v>0</v>
      </c>
      <c r="AS130" s="125">
        <f t="shared" si="156"/>
        <v>0</v>
      </c>
      <c r="AT130" s="122">
        <f t="shared" si="157"/>
        <v>36.365641430165439</v>
      </c>
      <c r="AU130" s="34">
        <v>1</v>
      </c>
      <c r="AV130" s="29" t="s">
        <v>52</v>
      </c>
      <c r="AW130" s="1">
        <v>82</v>
      </c>
      <c r="AX130" s="1" t="s">
        <v>191</v>
      </c>
      <c r="AY130" s="1" t="s">
        <v>192</v>
      </c>
      <c r="AZ130" s="89">
        <v>43555</v>
      </c>
      <c r="BA130" s="90"/>
      <c r="BB130" s="1">
        <v>20.22</v>
      </c>
      <c r="BC130" s="1"/>
      <c r="BD130" s="1"/>
      <c r="BE130" s="1"/>
      <c r="BF130" s="1"/>
      <c r="BG130" s="98">
        <f t="shared" si="158"/>
        <v>20.22</v>
      </c>
      <c r="BH130" s="30">
        <f t="shared" si="159"/>
        <v>0</v>
      </c>
      <c r="BI130" s="31">
        <f t="shared" si="160"/>
        <v>0</v>
      </c>
      <c r="BJ130" s="32">
        <f t="shared" si="161"/>
        <v>0</v>
      </c>
      <c r="BK130" s="33">
        <f t="shared" si="162"/>
        <v>0</v>
      </c>
      <c r="BL130" s="33">
        <f t="shared" si="163"/>
        <v>0</v>
      </c>
      <c r="BM130" s="33">
        <f t="shared" si="164"/>
        <v>0</v>
      </c>
      <c r="BN130" s="33">
        <f t="shared" si="165"/>
        <v>0</v>
      </c>
      <c r="BO130" s="56">
        <f t="shared" si="166"/>
        <v>0</v>
      </c>
      <c r="BP130" s="122">
        <f t="shared" si="167"/>
        <v>36.365641430165439</v>
      </c>
      <c r="BQ130" s="34">
        <v>1</v>
      </c>
      <c r="BR130" s="29" t="s">
        <v>52</v>
      </c>
      <c r="BS130" s="1">
        <v>82</v>
      </c>
      <c r="BT130" s="1" t="s">
        <v>191</v>
      </c>
      <c r="BU130" s="1" t="s">
        <v>192</v>
      </c>
      <c r="BV130" s="89">
        <v>43585</v>
      </c>
      <c r="BW130" s="90"/>
      <c r="BX130" s="104">
        <v>20.22</v>
      </c>
      <c r="BY130" s="104"/>
      <c r="BZ130" s="104"/>
      <c r="CA130" s="104"/>
      <c r="CB130" s="104"/>
      <c r="CC130" s="137">
        <v>20.22</v>
      </c>
      <c r="CD130" s="138">
        <f t="shared" si="168"/>
        <v>0</v>
      </c>
      <c r="CE130" s="141">
        <f t="shared" si="169"/>
        <v>0</v>
      </c>
      <c r="CF130" s="142">
        <f t="shared" si="170"/>
        <v>0</v>
      </c>
      <c r="CG130" s="104">
        <f t="shared" si="171"/>
        <v>0</v>
      </c>
      <c r="CH130" s="104">
        <v>0</v>
      </c>
      <c r="CI130" s="104">
        <f t="shared" si="172"/>
        <v>0</v>
      </c>
      <c r="CJ130" s="104">
        <v>0</v>
      </c>
      <c r="CK130" s="143">
        <f t="shared" si="173"/>
        <v>0</v>
      </c>
      <c r="CL130" s="144">
        <f t="shared" si="174"/>
        <v>36.365641430165439</v>
      </c>
      <c r="CM130" s="139">
        <v>1</v>
      </c>
      <c r="CN130" s="1" t="s">
        <v>52</v>
      </c>
      <c r="CO130" s="1">
        <v>82</v>
      </c>
      <c r="CP130" s="1" t="s">
        <v>191</v>
      </c>
      <c r="CQ130" s="1" t="s">
        <v>192</v>
      </c>
      <c r="CR130" s="89">
        <v>43616</v>
      </c>
      <c r="CS130" s="153"/>
      <c r="CT130" s="104">
        <v>20.22</v>
      </c>
      <c r="CU130" s="104"/>
      <c r="CV130" s="104"/>
      <c r="CW130" s="104"/>
      <c r="CX130" s="104"/>
      <c r="CY130" s="137">
        <v>20.22</v>
      </c>
      <c r="CZ130" s="104"/>
      <c r="DA130" s="138">
        <f t="shared" si="175"/>
        <v>0</v>
      </c>
      <c r="DB130" s="141">
        <f t="shared" si="176"/>
        <v>0</v>
      </c>
      <c r="DC130" s="142">
        <f t="shared" si="177"/>
        <v>0</v>
      </c>
      <c r="DD130" s="104">
        <f t="shared" si="178"/>
        <v>0</v>
      </c>
      <c r="DE130" s="104">
        <v>0</v>
      </c>
      <c r="DF130" s="104">
        <f t="shared" si="179"/>
        <v>0</v>
      </c>
      <c r="DG130" s="104">
        <v>0</v>
      </c>
      <c r="DH130" s="104">
        <f t="shared" si="180"/>
        <v>0</v>
      </c>
      <c r="DI130" s="143">
        <f t="shared" si="181"/>
        <v>0</v>
      </c>
      <c r="DJ130" s="144">
        <f t="shared" si="182"/>
        <v>36.365641430165439</v>
      </c>
      <c r="DK130" s="139">
        <v>1</v>
      </c>
      <c r="DL130" s="1" t="s">
        <v>52</v>
      </c>
      <c r="DM130" s="157">
        <v>82</v>
      </c>
      <c r="DN130" s="158" t="s">
        <v>191</v>
      </c>
      <c r="DO130" s="158" t="s">
        <v>192</v>
      </c>
      <c r="DP130" s="171"/>
      <c r="DQ130" s="159">
        <v>43646</v>
      </c>
      <c r="DR130" s="160">
        <v>20.22</v>
      </c>
      <c r="DS130" s="161"/>
      <c r="DT130" s="161"/>
      <c r="DU130" s="161"/>
      <c r="DV130" s="162"/>
      <c r="DW130" s="163">
        <f t="shared" si="131"/>
        <v>20.22</v>
      </c>
      <c r="DX130" s="138">
        <f t="shared" si="183"/>
        <v>0</v>
      </c>
      <c r="DY130" s="141">
        <f t="shared" si="184"/>
        <v>0</v>
      </c>
      <c r="DZ130" s="142">
        <f t="shared" si="185"/>
        <v>0</v>
      </c>
      <c r="EA130" s="104">
        <f t="shared" si="186"/>
        <v>0</v>
      </c>
      <c r="EB130" s="104">
        <v>0</v>
      </c>
      <c r="EC130" s="104">
        <f t="shared" si="187"/>
        <v>0</v>
      </c>
      <c r="ED130" s="104">
        <v>0</v>
      </c>
      <c r="EE130" s="143">
        <f t="shared" si="188"/>
        <v>0</v>
      </c>
      <c r="EF130" s="144">
        <f t="shared" si="189"/>
        <v>36.365641430165439</v>
      </c>
      <c r="EG130" s="139">
        <v>1</v>
      </c>
      <c r="EH130" s="1" t="s">
        <v>52</v>
      </c>
      <c r="EI130" s="1">
        <v>83</v>
      </c>
      <c r="EJ130" s="1" t="s">
        <v>191</v>
      </c>
      <c r="EK130" s="1" t="s">
        <v>192</v>
      </c>
      <c r="EL130" s="89">
        <v>43677</v>
      </c>
      <c r="EM130" s="90"/>
      <c r="EN130" s="104">
        <v>28.71</v>
      </c>
      <c r="EO130" s="104"/>
      <c r="EP130" s="104"/>
      <c r="EQ130" s="104"/>
      <c r="ER130" s="104"/>
      <c r="ES130" s="137">
        <v>28.71</v>
      </c>
      <c r="ET130" s="138">
        <f t="shared" si="190"/>
        <v>8.490000000000002</v>
      </c>
      <c r="EU130" s="141">
        <f t="shared" si="191"/>
        <v>1.0188015427475168</v>
      </c>
      <c r="EV130" s="96">
        <f t="shared" si="192"/>
        <v>9.5088015427475181</v>
      </c>
      <c r="EW130" s="104">
        <f t="shared" si="193"/>
        <v>9.5088015427475181</v>
      </c>
      <c r="EX130" s="104">
        <v>0</v>
      </c>
      <c r="EY130" s="104">
        <f t="shared" si="194"/>
        <v>17.210930792373009</v>
      </c>
      <c r="EZ130" s="104">
        <v>0</v>
      </c>
      <c r="FA130" s="143">
        <f t="shared" si="195"/>
        <v>17.210930792373009</v>
      </c>
      <c r="FB130" s="144">
        <f t="shared" si="196"/>
        <v>53.576572222538445</v>
      </c>
      <c r="FC130" s="139">
        <v>1</v>
      </c>
      <c r="FD130" s="1" t="s">
        <v>52</v>
      </c>
      <c r="FE130" s="157">
        <v>83</v>
      </c>
      <c r="FF130" s="158" t="s">
        <v>191</v>
      </c>
      <c r="FG130" s="158" t="s">
        <v>192</v>
      </c>
      <c r="FH130" s="159">
        <v>43708</v>
      </c>
      <c r="FI130" s="188"/>
      <c r="FJ130" s="160">
        <v>28.71</v>
      </c>
      <c r="FK130" s="186"/>
      <c r="FL130" s="186"/>
      <c r="FM130" s="186"/>
      <c r="FN130" s="186"/>
      <c r="FO130" s="187">
        <f t="shared" si="132"/>
        <v>28.71</v>
      </c>
      <c r="FP130" s="138">
        <f t="shared" si="197"/>
        <v>0</v>
      </c>
      <c r="FQ130" s="141">
        <f t="shared" si="198"/>
        <v>0</v>
      </c>
      <c r="FR130" s="96">
        <f t="shared" si="199"/>
        <v>0</v>
      </c>
      <c r="FS130" s="104">
        <f t="shared" si="200"/>
        <v>0</v>
      </c>
      <c r="FT130" s="104">
        <v>0</v>
      </c>
      <c r="FU130" s="104">
        <f t="shared" si="201"/>
        <v>0</v>
      </c>
      <c r="FV130" s="104">
        <v>0</v>
      </c>
      <c r="FW130" s="143">
        <f t="shared" si="202"/>
        <v>0</v>
      </c>
      <c r="FX130" s="144">
        <f t="shared" si="203"/>
        <v>53.576572222538445</v>
      </c>
      <c r="FY130" s="139">
        <v>1</v>
      </c>
      <c r="FZ130" s="1" t="s">
        <v>52</v>
      </c>
      <c r="GA130" s="1">
        <v>83</v>
      </c>
      <c r="GB130" s="1" t="s">
        <v>191</v>
      </c>
      <c r="GC130" s="1" t="s">
        <v>192</v>
      </c>
      <c r="GD130" s="89">
        <v>43735</v>
      </c>
      <c r="GE130" s="90"/>
      <c r="GF130" s="104">
        <v>28.71</v>
      </c>
      <c r="GG130" s="104"/>
      <c r="GH130" s="104"/>
      <c r="GI130" s="104"/>
      <c r="GJ130" s="104"/>
      <c r="GK130" s="137">
        <v>28.71</v>
      </c>
      <c r="GL130" s="138">
        <f t="shared" si="204"/>
        <v>0</v>
      </c>
      <c r="GM130" s="141">
        <f t="shared" si="205"/>
        <v>0</v>
      </c>
      <c r="GN130" s="142">
        <f t="shared" si="206"/>
        <v>0</v>
      </c>
      <c r="GO130" s="104">
        <f t="shared" si="207"/>
        <v>0</v>
      </c>
      <c r="GP130" s="104">
        <f t="shared" si="208"/>
        <v>0</v>
      </c>
      <c r="GQ130" s="218">
        <f t="shared" si="209"/>
        <v>0</v>
      </c>
      <c r="GR130" s="218">
        <f t="shared" si="210"/>
        <v>0</v>
      </c>
      <c r="GS130" s="143">
        <f t="shared" si="211"/>
        <v>0</v>
      </c>
      <c r="GT130" s="103">
        <f t="shared" si="212"/>
        <v>0</v>
      </c>
      <c r="GU130" s="203">
        <f t="shared" si="213"/>
        <v>0</v>
      </c>
      <c r="GV130" s="144">
        <f t="shared" si="214"/>
        <v>53.576572222538445</v>
      </c>
      <c r="GW130" s="140">
        <v>1</v>
      </c>
      <c r="GX130" s="1" t="s">
        <v>52</v>
      </c>
      <c r="GY130" s="157">
        <v>83</v>
      </c>
      <c r="GZ130" s="158" t="s">
        <v>191</v>
      </c>
      <c r="HA130" s="158" t="s">
        <v>192</v>
      </c>
      <c r="HB130" s="159">
        <v>43771</v>
      </c>
      <c r="HC130" s="188"/>
      <c r="HD130" s="160">
        <v>28.71</v>
      </c>
      <c r="HE130" s="186"/>
      <c r="HF130" s="186"/>
      <c r="HG130" s="186"/>
      <c r="HH130" s="227"/>
      <c r="HI130" s="229">
        <f t="shared" si="133"/>
        <v>28.71</v>
      </c>
      <c r="HJ130" s="138">
        <f t="shared" si="215"/>
        <v>0</v>
      </c>
      <c r="HK130" s="141">
        <f t="shared" si="216"/>
        <v>0</v>
      </c>
      <c r="HL130" s="96">
        <f t="shared" si="217"/>
        <v>0</v>
      </c>
      <c r="HM130" s="104">
        <f t="shared" si="218"/>
        <v>0</v>
      </c>
      <c r="HN130" s="104">
        <f t="shared" si="219"/>
        <v>0</v>
      </c>
      <c r="HO130" s="218">
        <f t="shared" si="220"/>
        <v>0</v>
      </c>
      <c r="HP130" s="218">
        <f t="shared" si="221"/>
        <v>0</v>
      </c>
      <c r="HQ130" s="143">
        <f t="shared" si="222"/>
        <v>0</v>
      </c>
      <c r="HR130" s="104">
        <f t="shared" si="223"/>
        <v>0</v>
      </c>
      <c r="HS130" s="203">
        <f t="shared" si="224"/>
        <v>0</v>
      </c>
      <c r="HT130" s="234">
        <f t="shared" si="225"/>
        <v>53.576572222538445</v>
      </c>
      <c r="HU130" s="139">
        <v>1</v>
      </c>
      <c r="HV130" s="1" t="s">
        <v>52</v>
      </c>
      <c r="HW130" s="1">
        <v>83</v>
      </c>
      <c r="HX130" s="1" t="s">
        <v>191</v>
      </c>
      <c r="HY130" s="1" t="s">
        <v>192</v>
      </c>
      <c r="HZ130" s="89">
        <v>43795</v>
      </c>
      <c r="IA130" s="90"/>
      <c r="IB130" s="104">
        <v>28.71</v>
      </c>
      <c r="IC130" s="186"/>
      <c r="ID130" s="186"/>
      <c r="IE130" s="186"/>
      <c r="IF130" s="186"/>
      <c r="IG130" s="229">
        <f t="shared" si="134"/>
        <v>28.71</v>
      </c>
      <c r="IH130" s="138">
        <f t="shared" si="226"/>
        <v>0</v>
      </c>
      <c r="II130" s="141">
        <f t="shared" si="227"/>
        <v>0</v>
      </c>
      <c r="IJ130" s="142">
        <f t="shared" si="228"/>
        <v>0</v>
      </c>
      <c r="IK130" s="104">
        <f t="shared" si="229"/>
        <v>0</v>
      </c>
      <c r="IL130" s="104">
        <f t="shared" si="230"/>
        <v>0</v>
      </c>
      <c r="IM130" s="218">
        <f t="shared" si="231"/>
        <v>0</v>
      </c>
      <c r="IN130" s="218">
        <f t="shared" si="232"/>
        <v>0</v>
      </c>
      <c r="IO130" s="143">
        <f t="shared" si="233"/>
        <v>0</v>
      </c>
      <c r="IP130" s="104">
        <f t="shared" si="234"/>
        <v>0</v>
      </c>
      <c r="IQ130" s="203">
        <f t="shared" si="235"/>
        <v>0</v>
      </c>
      <c r="IR130" s="144">
        <f t="shared" si="236"/>
        <v>53.576572222538445</v>
      </c>
      <c r="IS130" s="139">
        <v>1</v>
      </c>
      <c r="IT130" s="1" t="s">
        <v>52</v>
      </c>
      <c r="IU130" s="1">
        <v>83</v>
      </c>
      <c r="IV130" s="1" t="s">
        <v>191</v>
      </c>
      <c r="IW130" s="1" t="s">
        <v>192</v>
      </c>
      <c r="IX130" s="89">
        <v>43830</v>
      </c>
      <c r="IY130" s="153"/>
      <c r="IZ130" s="104">
        <v>28.71</v>
      </c>
      <c r="JA130" s="104"/>
      <c r="JB130" s="104"/>
      <c r="JC130" s="104"/>
      <c r="JD130" s="104"/>
      <c r="JE130" s="137">
        <v>28.71</v>
      </c>
      <c r="JF130" s="138">
        <f t="shared" si="237"/>
        <v>0</v>
      </c>
      <c r="JG130" s="141">
        <f t="shared" si="238"/>
        <v>0</v>
      </c>
      <c r="JH130" s="96">
        <f t="shared" si="239"/>
        <v>0</v>
      </c>
      <c r="JI130" s="104">
        <f t="shared" si="240"/>
        <v>0</v>
      </c>
      <c r="JJ130" s="104">
        <f t="shared" si="241"/>
        <v>0</v>
      </c>
      <c r="JK130" s="218">
        <f t="shared" si="242"/>
        <v>0</v>
      </c>
      <c r="JL130" s="251">
        <f t="shared" si="243"/>
        <v>0</v>
      </c>
      <c r="JM130" s="259">
        <f t="shared" si="244"/>
        <v>0</v>
      </c>
      <c r="JN130" s="218"/>
      <c r="JO130" s="260"/>
      <c r="JP130" s="255">
        <f t="shared" si="135"/>
        <v>0</v>
      </c>
      <c r="JQ130" s="203">
        <f t="shared" si="136"/>
        <v>0</v>
      </c>
      <c r="JR130" s="144">
        <f t="shared" si="137"/>
        <v>53.576572222538445</v>
      </c>
      <c r="JS130" s="139">
        <v>1</v>
      </c>
      <c r="JT130" s="1" t="s">
        <v>52</v>
      </c>
    </row>
    <row r="131" spans="1:280" ht="20.100000000000001" customHeight="1" x14ac:dyDescent="0.25">
      <c r="A131" s="29">
        <v>83</v>
      </c>
      <c r="B131" s="29" t="s">
        <v>193</v>
      </c>
      <c r="C131" s="50">
        <v>203.9</v>
      </c>
      <c r="D131" s="43">
        <v>-8.7968273525431826</v>
      </c>
      <c r="E131" s="29" t="s">
        <v>194</v>
      </c>
      <c r="F131" s="51">
        <v>43496</v>
      </c>
      <c r="G131" s="49"/>
      <c r="H131" s="33"/>
      <c r="I131" s="33"/>
      <c r="J131" s="33"/>
      <c r="K131" s="33"/>
      <c r="L131" s="37">
        <v>230.29</v>
      </c>
      <c r="M131" s="30">
        <f t="shared" si="129"/>
        <v>26.389999999999986</v>
      </c>
      <c r="N131" s="31">
        <f t="shared" si="138"/>
        <v>2.859376142197473</v>
      </c>
      <c r="O131" s="32">
        <f t="shared" si="139"/>
        <v>29.249376142197459</v>
      </c>
      <c r="P131" s="33">
        <f t="shared" si="140"/>
        <v>29.249376142197459</v>
      </c>
      <c r="Q131" s="33">
        <f t="shared" si="141"/>
        <v>0</v>
      </c>
      <c r="R131" s="33">
        <f t="shared" si="142"/>
        <v>50.893914487423579</v>
      </c>
      <c r="S131" s="33">
        <f t="shared" si="143"/>
        <v>0</v>
      </c>
      <c r="T131" s="56">
        <f t="shared" si="144"/>
        <v>50.893914487423579</v>
      </c>
      <c r="U131" s="59">
        <f t="shared" si="130"/>
        <v>42.097087134880397</v>
      </c>
      <c r="V131" s="34">
        <v>1</v>
      </c>
      <c r="W131" s="29" t="s">
        <v>52</v>
      </c>
      <c r="X131" s="1">
        <v>83</v>
      </c>
      <c r="Y131" s="1" t="s">
        <v>193</v>
      </c>
      <c r="Z131" s="1" t="s">
        <v>194</v>
      </c>
      <c r="AA131" s="89">
        <v>43521</v>
      </c>
      <c r="AB131" s="90"/>
      <c r="AC131" s="1">
        <v>235.44</v>
      </c>
      <c r="AD131" s="1"/>
      <c r="AE131" s="1"/>
      <c r="AF131" s="1"/>
      <c r="AG131" s="1"/>
      <c r="AH131" s="98">
        <f t="shared" si="145"/>
        <v>235.44</v>
      </c>
      <c r="AI131" s="30">
        <f t="shared" si="146"/>
        <v>5.1500000000000057</v>
      </c>
      <c r="AJ131" s="31">
        <f t="shared" si="147"/>
        <v>1.7160043878466238</v>
      </c>
      <c r="AK131" s="32">
        <f t="shared" si="148"/>
        <v>6.8660043878466297</v>
      </c>
      <c r="AL131" s="33">
        <f t="shared" si="149"/>
        <v>6.8660043878466297</v>
      </c>
      <c r="AM131" s="33">
        <f t="shared" si="150"/>
        <v>0</v>
      </c>
      <c r="AN131" s="33">
        <f t="shared" si="151"/>
        <v>12.084167722610069</v>
      </c>
      <c r="AO131" s="33">
        <f t="shared" si="152"/>
        <v>0</v>
      </c>
      <c r="AP131" s="56">
        <f t="shared" si="153"/>
        <v>12.084167722610069</v>
      </c>
      <c r="AQ131" s="118">
        <f t="shared" si="154"/>
        <v>0.58498752284394584</v>
      </c>
      <c r="AR131" s="120">
        <f t="shared" si="155"/>
        <v>0</v>
      </c>
      <c r="AS131" s="125">
        <f t="shared" si="156"/>
        <v>12.669155245454014</v>
      </c>
      <c r="AT131" s="122">
        <f t="shared" si="157"/>
        <v>54.766242380334411</v>
      </c>
      <c r="AU131" s="34">
        <v>1</v>
      </c>
      <c r="AV131" s="29" t="s">
        <v>52</v>
      </c>
      <c r="AW131" s="1">
        <v>83</v>
      </c>
      <c r="AX131" s="1" t="s">
        <v>193</v>
      </c>
      <c r="AY131" s="1" t="s">
        <v>194</v>
      </c>
      <c r="AZ131" s="89">
        <v>43555</v>
      </c>
      <c r="BA131" s="90"/>
      <c r="BB131" s="1">
        <v>259.22000000000003</v>
      </c>
      <c r="BC131" s="1"/>
      <c r="BD131" s="1"/>
      <c r="BE131" s="1"/>
      <c r="BF131" s="1"/>
      <c r="BG131" s="98">
        <f t="shared" si="158"/>
        <v>259.22000000000003</v>
      </c>
      <c r="BH131" s="30">
        <f t="shared" si="159"/>
        <v>23.78000000000003</v>
      </c>
      <c r="BI131" s="31">
        <f t="shared" si="160"/>
        <v>-10.711327834536959</v>
      </c>
      <c r="BJ131" s="32">
        <f t="shared" si="161"/>
        <v>13.06867216546307</v>
      </c>
      <c r="BK131" s="33">
        <f t="shared" si="162"/>
        <v>13.06867216546307</v>
      </c>
      <c r="BL131" s="33">
        <f t="shared" si="163"/>
        <v>0</v>
      </c>
      <c r="BM131" s="33">
        <f t="shared" si="164"/>
        <v>23.000863011215003</v>
      </c>
      <c r="BN131" s="33">
        <f t="shared" si="165"/>
        <v>0</v>
      </c>
      <c r="BO131" s="56">
        <f t="shared" si="166"/>
        <v>23.000863011215003</v>
      </c>
      <c r="BP131" s="122">
        <f t="shared" si="167"/>
        <v>77.767105391549421</v>
      </c>
      <c r="BQ131" s="34">
        <v>1</v>
      </c>
      <c r="BR131" s="29" t="s">
        <v>52</v>
      </c>
      <c r="BS131" s="1">
        <v>83</v>
      </c>
      <c r="BT131" s="1" t="s">
        <v>193</v>
      </c>
      <c r="BU131" s="1" t="s">
        <v>194</v>
      </c>
      <c r="BV131" s="89">
        <v>43585</v>
      </c>
      <c r="BW131" s="90"/>
      <c r="BX131" s="104">
        <v>309.35000000000002</v>
      </c>
      <c r="BY131" s="104"/>
      <c r="BZ131" s="104"/>
      <c r="CA131" s="104"/>
      <c r="CB131" s="104"/>
      <c r="CC131" s="137">
        <v>309.35000000000002</v>
      </c>
      <c r="CD131" s="138">
        <f t="shared" si="168"/>
        <v>50.129999999999995</v>
      </c>
      <c r="CE131" s="141">
        <f t="shared" si="169"/>
        <v>6.0156179343161256</v>
      </c>
      <c r="CF131" s="142">
        <f t="shared" si="170"/>
        <v>56.145617934316121</v>
      </c>
      <c r="CG131" s="104">
        <f t="shared" si="171"/>
        <v>56.145617934316121</v>
      </c>
      <c r="CH131" s="104">
        <v>0</v>
      </c>
      <c r="CI131" s="104">
        <f t="shared" si="172"/>
        <v>99.939199923082697</v>
      </c>
      <c r="CJ131" s="104">
        <v>0</v>
      </c>
      <c r="CK131" s="143">
        <f t="shared" si="173"/>
        <v>99.939199923082697</v>
      </c>
      <c r="CL131" s="144">
        <f t="shared" si="174"/>
        <v>177.70630531463212</v>
      </c>
      <c r="CM131" s="139">
        <v>1</v>
      </c>
      <c r="CN131" s="1" t="s">
        <v>52</v>
      </c>
      <c r="CO131" s="1">
        <v>83</v>
      </c>
      <c r="CP131" s="1" t="s">
        <v>193</v>
      </c>
      <c r="CQ131" s="1" t="s">
        <v>194</v>
      </c>
      <c r="CR131" s="89">
        <v>43616</v>
      </c>
      <c r="CS131" s="153">
        <v>1000</v>
      </c>
      <c r="CT131" s="104">
        <v>374.65000000000003</v>
      </c>
      <c r="CU131" s="104"/>
      <c r="CV131" s="104"/>
      <c r="CW131" s="104"/>
      <c r="CX131" s="104"/>
      <c r="CY131" s="137">
        <v>374.65000000000003</v>
      </c>
      <c r="CZ131" s="104"/>
      <c r="DA131" s="138">
        <f t="shared" si="175"/>
        <v>65.300000000000011</v>
      </c>
      <c r="DB131" s="141">
        <f t="shared" si="176"/>
        <v>7.8360180834662563</v>
      </c>
      <c r="DC131" s="142">
        <f t="shared" si="177"/>
        <v>73.136018083466269</v>
      </c>
      <c r="DD131" s="104">
        <f t="shared" si="178"/>
        <v>73.136018083466269</v>
      </c>
      <c r="DE131" s="104">
        <v>0</v>
      </c>
      <c r="DF131" s="104">
        <f t="shared" si="179"/>
        <v>128.71939182690065</v>
      </c>
      <c r="DG131" s="104">
        <v>0</v>
      </c>
      <c r="DH131" s="104">
        <f t="shared" si="180"/>
        <v>-1.1229123586863234</v>
      </c>
      <c r="DI131" s="143">
        <f t="shared" si="181"/>
        <v>127.59647946821433</v>
      </c>
      <c r="DJ131" s="144">
        <f t="shared" si="182"/>
        <v>-694.6972152171536</v>
      </c>
      <c r="DK131" s="139">
        <v>1</v>
      </c>
      <c r="DL131" s="1" t="s">
        <v>52</v>
      </c>
      <c r="DM131" s="157">
        <v>83</v>
      </c>
      <c r="DN131" s="158" t="s">
        <v>193</v>
      </c>
      <c r="DO131" s="158" t="s">
        <v>194</v>
      </c>
      <c r="DP131" s="171"/>
      <c r="DQ131" s="159">
        <v>43646</v>
      </c>
      <c r="DR131" s="160">
        <v>433.72</v>
      </c>
      <c r="DS131" s="161"/>
      <c r="DT131" s="161"/>
      <c r="DU131" s="161"/>
      <c r="DV131" s="162"/>
      <c r="DW131" s="163">
        <f t="shared" si="131"/>
        <v>433.72</v>
      </c>
      <c r="DX131" s="138">
        <f t="shared" si="183"/>
        <v>59.069999999999993</v>
      </c>
      <c r="DY131" s="141">
        <f t="shared" si="184"/>
        <v>7.088415454113437</v>
      </c>
      <c r="DZ131" s="142">
        <f t="shared" si="185"/>
        <v>66.158415454113424</v>
      </c>
      <c r="EA131" s="104">
        <f t="shared" si="186"/>
        <v>66.158415454113424</v>
      </c>
      <c r="EB131" s="104">
        <v>0</v>
      </c>
      <c r="EC131" s="104">
        <f t="shared" si="187"/>
        <v>116.43881119923962</v>
      </c>
      <c r="ED131" s="104">
        <v>0</v>
      </c>
      <c r="EE131" s="143">
        <f t="shared" si="188"/>
        <v>116.43881119923962</v>
      </c>
      <c r="EF131" s="144">
        <f t="shared" si="189"/>
        <v>-578.25840401791402</v>
      </c>
      <c r="EG131" s="139">
        <v>1</v>
      </c>
      <c r="EH131" s="1" t="s">
        <v>52</v>
      </c>
      <c r="EI131" s="1">
        <v>84</v>
      </c>
      <c r="EJ131" s="1" t="s">
        <v>193</v>
      </c>
      <c r="EK131" s="1" t="s">
        <v>194</v>
      </c>
      <c r="EL131" s="89">
        <v>43677</v>
      </c>
      <c r="EM131" s="90"/>
      <c r="EN131" s="104">
        <v>466.24</v>
      </c>
      <c r="EO131" s="104"/>
      <c r="EP131" s="104"/>
      <c r="EQ131" s="104"/>
      <c r="ER131" s="104"/>
      <c r="ES131" s="137">
        <v>466.24</v>
      </c>
      <c r="ET131" s="138">
        <f t="shared" si="190"/>
        <v>32.519999999999982</v>
      </c>
      <c r="EU131" s="141">
        <f t="shared" si="191"/>
        <v>3.9024059093226402</v>
      </c>
      <c r="EV131" s="96">
        <f t="shared" si="192"/>
        <v>36.42240590932262</v>
      </c>
      <c r="EW131" s="104">
        <f t="shared" si="193"/>
        <v>36.42240590932262</v>
      </c>
      <c r="EX131" s="104">
        <v>0</v>
      </c>
      <c r="EY131" s="104">
        <f t="shared" si="194"/>
        <v>65.924554695873951</v>
      </c>
      <c r="EZ131" s="104">
        <v>0</v>
      </c>
      <c r="FA131" s="143">
        <f t="shared" si="195"/>
        <v>65.924554695873951</v>
      </c>
      <c r="FB131" s="144">
        <f t="shared" si="196"/>
        <v>-512.33384932204012</v>
      </c>
      <c r="FC131" s="139">
        <v>1</v>
      </c>
      <c r="FD131" s="1" t="s">
        <v>52</v>
      </c>
      <c r="FE131" s="157">
        <v>84</v>
      </c>
      <c r="FF131" s="158" t="s">
        <v>193</v>
      </c>
      <c r="FG131" s="158" t="s">
        <v>194</v>
      </c>
      <c r="FH131" s="159">
        <v>43708</v>
      </c>
      <c r="FI131" s="188"/>
      <c r="FJ131" s="160">
        <v>481.2</v>
      </c>
      <c r="FK131" s="186"/>
      <c r="FL131" s="186"/>
      <c r="FM131" s="186"/>
      <c r="FN131" s="186"/>
      <c r="FO131" s="187">
        <f t="shared" si="132"/>
        <v>481.2</v>
      </c>
      <c r="FP131" s="138">
        <f t="shared" si="197"/>
        <v>14.95999999999998</v>
      </c>
      <c r="FQ131" s="141">
        <f t="shared" si="198"/>
        <v>1.7952030581634253</v>
      </c>
      <c r="FR131" s="96">
        <f t="shared" si="199"/>
        <v>16.755203058163406</v>
      </c>
      <c r="FS131" s="104">
        <f t="shared" si="200"/>
        <v>16.755203058163406</v>
      </c>
      <c r="FT131" s="104">
        <v>0</v>
      </c>
      <c r="FU131" s="104">
        <f t="shared" si="201"/>
        <v>30.326917535275765</v>
      </c>
      <c r="FV131" s="104">
        <v>0</v>
      </c>
      <c r="FW131" s="143">
        <f t="shared" si="202"/>
        <v>30.326917535275765</v>
      </c>
      <c r="FX131" s="144">
        <f t="shared" si="203"/>
        <v>-482.00693178676437</v>
      </c>
      <c r="FY131" s="139">
        <v>1</v>
      </c>
      <c r="FZ131" s="1" t="s">
        <v>52</v>
      </c>
      <c r="GA131" s="1">
        <v>84</v>
      </c>
      <c r="GB131" s="1" t="s">
        <v>193</v>
      </c>
      <c r="GC131" s="1" t="s">
        <v>194</v>
      </c>
      <c r="GD131" s="89">
        <v>43735</v>
      </c>
      <c r="GE131" s="90">
        <v>500</v>
      </c>
      <c r="GF131" s="104">
        <v>538.79</v>
      </c>
      <c r="GG131" s="104"/>
      <c r="GH131" s="104"/>
      <c r="GI131" s="104"/>
      <c r="GJ131" s="104"/>
      <c r="GK131" s="137">
        <v>538.79</v>
      </c>
      <c r="GL131" s="138">
        <f t="shared" si="204"/>
        <v>57.589999999999975</v>
      </c>
      <c r="GM131" s="141">
        <f t="shared" si="205"/>
        <v>6.9107916561021137</v>
      </c>
      <c r="GN131" s="142">
        <f t="shared" si="206"/>
        <v>64.500791656102095</v>
      </c>
      <c r="GO131" s="104">
        <f t="shared" si="207"/>
        <v>64.500791656102095</v>
      </c>
      <c r="GP131" s="104">
        <f t="shared" si="208"/>
        <v>0</v>
      </c>
      <c r="GQ131" s="218">
        <f t="shared" si="209"/>
        <v>116.74643289754479</v>
      </c>
      <c r="GR131" s="218">
        <f t="shared" si="210"/>
        <v>0</v>
      </c>
      <c r="GS131" s="143">
        <f t="shared" si="211"/>
        <v>116.74643289754479</v>
      </c>
      <c r="GT131" s="103">
        <f t="shared" si="212"/>
        <v>4.7774785121087158</v>
      </c>
      <c r="GU131" s="203">
        <f t="shared" si="213"/>
        <v>121.52391140965351</v>
      </c>
      <c r="GV131" s="144">
        <f t="shared" si="214"/>
        <v>-860.48302037711096</v>
      </c>
      <c r="GW131" s="140">
        <v>1</v>
      </c>
      <c r="GX131" s="1" t="s">
        <v>52</v>
      </c>
      <c r="GY131" s="157">
        <v>84</v>
      </c>
      <c r="GZ131" s="158" t="s">
        <v>193</v>
      </c>
      <c r="HA131" s="158" t="s">
        <v>194</v>
      </c>
      <c r="HB131" s="159">
        <v>43771</v>
      </c>
      <c r="HC131" s="188"/>
      <c r="HD131" s="160">
        <v>630.49</v>
      </c>
      <c r="HE131" s="186"/>
      <c r="HF131" s="186"/>
      <c r="HG131" s="186"/>
      <c r="HH131" s="227"/>
      <c r="HI131" s="229">
        <f t="shared" si="133"/>
        <v>630.49</v>
      </c>
      <c r="HJ131" s="138">
        <f t="shared" si="215"/>
        <v>91.700000000000045</v>
      </c>
      <c r="HK131" s="141">
        <f t="shared" si="216"/>
        <v>11.003992983489914</v>
      </c>
      <c r="HL131" s="96">
        <f t="shared" si="217"/>
        <v>102.70399298348995</v>
      </c>
      <c r="HM131" s="104">
        <f t="shared" si="218"/>
        <v>102.70399298348995</v>
      </c>
      <c r="HN131" s="104">
        <f t="shared" si="219"/>
        <v>0</v>
      </c>
      <c r="HO131" s="218">
        <f t="shared" si="220"/>
        <v>185.89422730011682</v>
      </c>
      <c r="HP131" s="218">
        <f t="shared" si="221"/>
        <v>0</v>
      </c>
      <c r="HQ131" s="143">
        <f t="shared" si="222"/>
        <v>185.89422730011682</v>
      </c>
      <c r="HR131" s="104">
        <f t="shared" si="223"/>
        <v>10.194028285269013</v>
      </c>
      <c r="HS131" s="203">
        <f t="shared" si="224"/>
        <v>196.08825558538584</v>
      </c>
      <c r="HT131" s="234">
        <f t="shared" si="225"/>
        <v>-664.39476479172515</v>
      </c>
      <c r="HU131" s="139">
        <v>1</v>
      </c>
      <c r="HV131" s="1" t="s">
        <v>52</v>
      </c>
      <c r="HW131" s="1">
        <v>84</v>
      </c>
      <c r="HX131" s="1" t="s">
        <v>193</v>
      </c>
      <c r="HY131" s="1" t="s">
        <v>194</v>
      </c>
      <c r="HZ131" s="89">
        <v>43795</v>
      </c>
      <c r="IA131" s="90"/>
      <c r="IB131" s="104">
        <v>652.78</v>
      </c>
      <c r="IC131" s="186"/>
      <c r="ID131" s="186"/>
      <c r="IE131" s="186"/>
      <c r="IF131" s="186"/>
      <c r="IG131" s="229">
        <f t="shared" si="134"/>
        <v>652.78</v>
      </c>
      <c r="IH131" s="138">
        <f t="shared" si="226"/>
        <v>22.289999999999964</v>
      </c>
      <c r="II131" s="141">
        <f t="shared" si="227"/>
        <v>2.674802859288242</v>
      </c>
      <c r="IJ131" s="142">
        <f t="shared" si="228"/>
        <v>24.964802859288206</v>
      </c>
      <c r="IK131" s="104">
        <f t="shared" si="229"/>
        <v>24.964802859288206</v>
      </c>
      <c r="IL131" s="104">
        <f t="shared" si="230"/>
        <v>0</v>
      </c>
      <c r="IM131" s="218">
        <f t="shared" si="231"/>
        <v>45.186293175311654</v>
      </c>
      <c r="IN131" s="218">
        <f t="shared" si="232"/>
        <v>0</v>
      </c>
      <c r="IO131" s="143">
        <f t="shared" si="233"/>
        <v>45.186293175311654</v>
      </c>
      <c r="IP131" s="104">
        <f t="shared" si="234"/>
        <v>3.1503424177329271</v>
      </c>
      <c r="IQ131" s="203">
        <f t="shared" si="235"/>
        <v>48.336635593044583</v>
      </c>
      <c r="IR131" s="144">
        <f t="shared" si="236"/>
        <v>-616.0581291986806</v>
      </c>
      <c r="IS131" s="139">
        <v>1</v>
      </c>
      <c r="IT131" s="1" t="s">
        <v>52</v>
      </c>
      <c r="IU131" s="1">
        <v>84</v>
      </c>
      <c r="IV131" s="1" t="s">
        <v>193</v>
      </c>
      <c r="IW131" s="1" t="s">
        <v>194</v>
      </c>
      <c r="IX131" s="89">
        <v>43830</v>
      </c>
      <c r="IY131" s="153"/>
      <c r="IZ131" s="104">
        <v>659.58</v>
      </c>
      <c r="JA131" s="104"/>
      <c r="JB131" s="104"/>
      <c r="JC131" s="104"/>
      <c r="JD131" s="104"/>
      <c r="JE131" s="137">
        <v>659.58</v>
      </c>
      <c r="JF131" s="138">
        <f t="shared" si="237"/>
        <v>6.8000000000000682</v>
      </c>
      <c r="JG131" s="141">
        <f t="shared" si="238"/>
        <v>0.81599941677352805</v>
      </c>
      <c r="JH131" s="96">
        <f t="shared" si="239"/>
        <v>7.6159994167735965</v>
      </c>
      <c r="JI131" s="104">
        <f t="shared" si="240"/>
        <v>7.6159994167735965</v>
      </c>
      <c r="JJ131" s="104">
        <f t="shared" si="241"/>
        <v>0</v>
      </c>
      <c r="JK131" s="218">
        <f t="shared" si="242"/>
        <v>13.784958944360209</v>
      </c>
      <c r="JL131" s="251">
        <f t="shared" si="243"/>
        <v>0</v>
      </c>
      <c r="JM131" s="259">
        <f t="shared" si="244"/>
        <v>13.784958944360209</v>
      </c>
      <c r="JN131" s="218"/>
      <c r="JO131" s="260"/>
      <c r="JP131" s="255">
        <f t="shared" si="135"/>
        <v>0.69269015704568471</v>
      </c>
      <c r="JQ131" s="203">
        <f t="shared" si="136"/>
        <v>14.477649101405895</v>
      </c>
      <c r="JR131" s="144">
        <f t="shared" si="137"/>
        <v>-601.58048009727474</v>
      </c>
      <c r="JS131" s="139">
        <v>1</v>
      </c>
      <c r="JT131" s="1" t="s">
        <v>52</v>
      </c>
    </row>
    <row r="132" spans="1:280" ht="19.5" customHeight="1" x14ac:dyDescent="0.25">
      <c r="A132" s="29">
        <v>84</v>
      </c>
      <c r="B132" s="29" t="s">
        <v>225</v>
      </c>
      <c r="C132" s="50">
        <v>1299.54</v>
      </c>
      <c r="D132" s="43">
        <v>2483.0732111389348</v>
      </c>
      <c r="E132" s="29" t="s">
        <v>186</v>
      </c>
      <c r="F132" s="51">
        <v>43496</v>
      </c>
      <c r="G132" s="49">
        <v>2500</v>
      </c>
      <c r="H132" s="33"/>
      <c r="I132" s="33"/>
      <c r="J132" s="33"/>
      <c r="K132" s="33"/>
      <c r="L132" s="37">
        <v>1299.54</v>
      </c>
      <c r="M132" s="30">
        <f t="shared" si="129"/>
        <v>0</v>
      </c>
      <c r="N132" s="31">
        <f t="shared" si="138"/>
        <v>0</v>
      </c>
      <c r="O132" s="32">
        <f t="shared" si="139"/>
        <v>0</v>
      </c>
      <c r="P132" s="33">
        <f t="shared" si="140"/>
        <v>0</v>
      </c>
      <c r="Q132" s="33">
        <f t="shared" si="141"/>
        <v>0</v>
      </c>
      <c r="R132" s="33">
        <f t="shared" si="142"/>
        <v>0</v>
      </c>
      <c r="S132" s="33">
        <f t="shared" si="143"/>
        <v>0</v>
      </c>
      <c r="T132" s="56">
        <f t="shared" si="144"/>
        <v>0</v>
      </c>
      <c r="U132" s="59">
        <f t="shared" si="130"/>
        <v>-16.926788861065234</v>
      </c>
      <c r="V132" s="34">
        <v>1</v>
      </c>
      <c r="W132" s="29" t="s">
        <v>52</v>
      </c>
      <c r="X132" s="1">
        <v>84</v>
      </c>
      <c r="Y132" s="1" t="s">
        <v>225</v>
      </c>
      <c r="Z132" s="1" t="s">
        <v>186</v>
      </c>
      <c r="AA132" s="89">
        <v>43521</v>
      </c>
      <c r="AB132" s="90"/>
      <c r="AC132" s="1">
        <v>1299.54</v>
      </c>
      <c r="AD132" s="1"/>
      <c r="AE132" s="1"/>
      <c r="AF132" s="1"/>
      <c r="AG132" s="1"/>
      <c r="AH132" s="98">
        <f t="shared" si="145"/>
        <v>1299.54</v>
      </c>
      <c r="AI132" s="30">
        <f t="shared" si="146"/>
        <v>0</v>
      </c>
      <c r="AJ132" s="31">
        <f t="shared" si="147"/>
        <v>0</v>
      </c>
      <c r="AK132" s="32">
        <f t="shared" si="148"/>
        <v>0</v>
      </c>
      <c r="AL132" s="33">
        <f t="shared" si="149"/>
        <v>0</v>
      </c>
      <c r="AM132" s="33">
        <f t="shared" si="150"/>
        <v>0</v>
      </c>
      <c r="AN132" s="33">
        <f t="shared" si="151"/>
        <v>0</v>
      </c>
      <c r="AO132" s="33">
        <f t="shared" si="152"/>
        <v>0</v>
      </c>
      <c r="AP132" s="56">
        <f t="shared" si="153"/>
        <v>0</v>
      </c>
      <c r="AQ132" s="118">
        <f t="shared" si="154"/>
        <v>0</v>
      </c>
      <c r="AR132" s="120">
        <f t="shared" si="155"/>
        <v>0</v>
      </c>
      <c r="AS132" s="125">
        <f t="shared" si="156"/>
        <v>0</v>
      </c>
      <c r="AT132" s="122">
        <f t="shared" si="157"/>
        <v>-16.926788861065234</v>
      </c>
      <c r="AU132" s="34">
        <v>1</v>
      </c>
      <c r="AV132" s="29" t="s">
        <v>52</v>
      </c>
      <c r="AW132" s="1">
        <v>84</v>
      </c>
      <c r="AX132" s="1" t="s">
        <v>225</v>
      </c>
      <c r="AY132" s="1" t="s">
        <v>186</v>
      </c>
      <c r="AZ132" s="89">
        <v>43555</v>
      </c>
      <c r="BA132" s="90"/>
      <c r="BB132" s="1">
        <v>1299.54</v>
      </c>
      <c r="BC132" s="1"/>
      <c r="BD132" s="1"/>
      <c r="BE132" s="1"/>
      <c r="BF132" s="1"/>
      <c r="BG132" s="98">
        <f t="shared" si="158"/>
        <v>1299.54</v>
      </c>
      <c r="BH132" s="30">
        <f t="shared" si="159"/>
        <v>0</v>
      </c>
      <c r="BI132" s="31">
        <f t="shared" si="160"/>
        <v>0</v>
      </c>
      <c r="BJ132" s="32">
        <f t="shared" si="161"/>
        <v>0</v>
      </c>
      <c r="BK132" s="33">
        <f t="shared" si="162"/>
        <v>0</v>
      </c>
      <c r="BL132" s="33">
        <f t="shared" si="163"/>
        <v>0</v>
      </c>
      <c r="BM132" s="33">
        <f t="shared" si="164"/>
        <v>0</v>
      </c>
      <c r="BN132" s="33">
        <f t="shared" si="165"/>
        <v>0</v>
      </c>
      <c r="BO132" s="56">
        <f t="shared" si="166"/>
        <v>0</v>
      </c>
      <c r="BP132" s="122">
        <f t="shared" si="167"/>
        <v>-16.926788861065234</v>
      </c>
      <c r="BQ132" s="34">
        <v>1</v>
      </c>
      <c r="BR132" s="29" t="s">
        <v>52</v>
      </c>
      <c r="BS132" s="1">
        <v>84</v>
      </c>
      <c r="BT132" s="1" t="s">
        <v>225</v>
      </c>
      <c r="BU132" s="1" t="s">
        <v>186</v>
      </c>
      <c r="BV132" s="89">
        <v>43585</v>
      </c>
      <c r="BW132" s="90"/>
      <c r="BX132" s="104">
        <v>1299.54</v>
      </c>
      <c r="BY132" s="104"/>
      <c r="BZ132" s="104"/>
      <c r="CA132" s="104"/>
      <c r="CB132" s="104"/>
      <c r="CC132" s="137">
        <v>1299.54</v>
      </c>
      <c r="CD132" s="138">
        <f t="shared" si="168"/>
        <v>0</v>
      </c>
      <c r="CE132" s="141">
        <f t="shared" si="169"/>
        <v>0</v>
      </c>
      <c r="CF132" s="142">
        <f t="shared" si="170"/>
        <v>0</v>
      </c>
      <c r="CG132" s="104">
        <f t="shared" si="171"/>
        <v>0</v>
      </c>
      <c r="CH132" s="104">
        <v>0</v>
      </c>
      <c r="CI132" s="104">
        <f t="shared" si="172"/>
        <v>0</v>
      </c>
      <c r="CJ132" s="104">
        <v>0</v>
      </c>
      <c r="CK132" s="143">
        <f t="shared" si="173"/>
        <v>0</v>
      </c>
      <c r="CL132" s="144">
        <f t="shared" si="174"/>
        <v>-16.926788861065234</v>
      </c>
      <c r="CM132" s="139">
        <v>1</v>
      </c>
      <c r="CN132" s="1" t="s">
        <v>52</v>
      </c>
      <c r="CO132" s="1">
        <v>84</v>
      </c>
      <c r="CP132" s="1" t="s">
        <v>225</v>
      </c>
      <c r="CQ132" s="1" t="s">
        <v>186</v>
      </c>
      <c r="CR132" s="89">
        <v>43616</v>
      </c>
      <c r="CS132" s="153"/>
      <c r="CT132" s="104">
        <v>1299.54</v>
      </c>
      <c r="CU132" s="104"/>
      <c r="CV132" s="104"/>
      <c r="CW132" s="104"/>
      <c r="CX132" s="104"/>
      <c r="CY132" s="137">
        <v>1299.54</v>
      </c>
      <c r="CZ132" s="104"/>
      <c r="DA132" s="138">
        <f t="shared" si="175"/>
        <v>0</v>
      </c>
      <c r="DB132" s="141">
        <f t="shared" si="176"/>
        <v>0</v>
      </c>
      <c r="DC132" s="142">
        <f t="shared" si="177"/>
        <v>0</v>
      </c>
      <c r="DD132" s="104">
        <f t="shared" si="178"/>
        <v>0</v>
      </c>
      <c r="DE132" s="104">
        <v>0</v>
      </c>
      <c r="DF132" s="104">
        <f t="shared" si="179"/>
        <v>0</v>
      </c>
      <c r="DG132" s="104">
        <v>0</v>
      </c>
      <c r="DH132" s="104">
        <f t="shared" si="180"/>
        <v>0</v>
      </c>
      <c r="DI132" s="143">
        <f t="shared" si="181"/>
        <v>0</v>
      </c>
      <c r="DJ132" s="144">
        <f t="shared" si="182"/>
        <v>-16.926788861065234</v>
      </c>
      <c r="DK132" s="139">
        <v>1</v>
      </c>
      <c r="DL132" s="1" t="s">
        <v>52</v>
      </c>
      <c r="DM132" s="157">
        <v>84</v>
      </c>
      <c r="DN132" s="158" t="s">
        <v>225</v>
      </c>
      <c r="DO132" s="158" t="s">
        <v>186</v>
      </c>
      <c r="DP132" s="171"/>
      <c r="DQ132" s="159">
        <v>43646</v>
      </c>
      <c r="DR132" s="160">
        <v>1299.54</v>
      </c>
      <c r="DS132" s="161"/>
      <c r="DT132" s="161"/>
      <c r="DU132" s="161"/>
      <c r="DV132" s="162"/>
      <c r="DW132" s="163">
        <f t="shared" si="131"/>
        <v>1299.54</v>
      </c>
      <c r="DX132" s="138">
        <f t="shared" si="183"/>
        <v>0</v>
      </c>
      <c r="DY132" s="141">
        <f t="shared" si="184"/>
        <v>0</v>
      </c>
      <c r="DZ132" s="142">
        <f t="shared" si="185"/>
        <v>0</v>
      </c>
      <c r="EA132" s="104">
        <f t="shared" si="186"/>
        <v>0</v>
      </c>
      <c r="EB132" s="104">
        <v>0</v>
      </c>
      <c r="EC132" s="104">
        <f t="shared" si="187"/>
        <v>0</v>
      </c>
      <c r="ED132" s="104">
        <v>0</v>
      </c>
      <c r="EE132" s="143">
        <f t="shared" si="188"/>
        <v>0</v>
      </c>
      <c r="EF132" s="144">
        <f t="shared" si="189"/>
        <v>-16.926788861065234</v>
      </c>
      <c r="EG132" s="139">
        <v>1</v>
      </c>
      <c r="EH132" s="1" t="s">
        <v>52</v>
      </c>
      <c r="EI132" s="1">
        <v>85</v>
      </c>
      <c r="EJ132" s="1" t="s">
        <v>225</v>
      </c>
      <c r="EK132" s="1" t="s">
        <v>186</v>
      </c>
      <c r="EL132" s="89">
        <v>43677</v>
      </c>
      <c r="EM132" s="90"/>
      <c r="EN132" s="104">
        <v>1299.54</v>
      </c>
      <c r="EO132" s="104"/>
      <c r="EP132" s="104"/>
      <c r="EQ132" s="104"/>
      <c r="ER132" s="104"/>
      <c r="ES132" s="137">
        <v>1299.54</v>
      </c>
      <c r="ET132" s="138">
        <f t="shared" si="190"/>
        <v>0</v>
      </c>
      <c r="EU132" s="141">
        <f t="shared" si="191"/>
        <v>0</v>
      </c>
      <c r="EV132" s="96">
        <f t="shared" si="192"/>
        <v>0</v>
      </c>
      <c r="EW132" s="104">
        <f t="shared" si="193"/>
        <v>0</v>
      </c>
      <c r="EX132" s="104">
        <v>0</v>
      </c>
      <c r="EY132" s="104">
        <f t="shared" si="194"/>
        <v>0</v>
      </c>
      <c r="EZ132" s="104">
        <v>0</v>
      </c>
      <c r="FA132" s="143">
        <f t="shared" si="195"/>
        <v>0</v>
      </c>
      <c r="FB132" s="144">
        <f t="shared" si="196"/>
        <v>-16.926788861065234</v>
      </c>
      <c r="FC132" s="139">
        <v>1</v>
      </c>
      <c r="FD132" s="1" t="s">
        <v>52</v>
      </c>
      <c r="FE132" s="157">
        <v>85</v>
      </c>
      <c r="FF132" s="158" t="s">
        <v>225</v>
      </c>
      <c r="FG132" s="158" t="s">
        <v>186</v>
      </c>
      <c r="FH132" s="159">
        <v>43708</v>
      </c>
      <c r="FI132" s="188"/>
      <c r="FJ132" s="160">
        <v>1299.54</v>
      </c>
      <c r="FK132" s="186"/>
      <c r="FL132" s="186"/>
      <c r="FM132" s="186"/>
      <c r="FN132" s="186"/>
      <c r="FO132" s="187">
        <f t="shared" si="132"/>
        <v>1299.54</v>
      </c>
      <c r="FP132" s="138">
        <f t="shared" si="197"/>
        <v>0</v>
      </c>
      <c r="FQ132" s="141">
        <f t="shared" si="198"/>
        <v>0</v>
      </c>
      <c r="FR132" s="96">
        <f t="shared" si="199"/>
        <v>0</v>
      </c>
      <c r="FS132" s="104">
        <f t="shared" si="200"/>
        <v>0</v>
      </c>
      <c r="FT132" s="104">
        <v>0</v>
      </c>
      <c r="FU132" s="104">
        <f t="shared" si="201"/>
        <v>0</v>
      </c>
      <c r="FV132" s="104">
        <v>0</v>
      </c>
      <c r="FW132" s="143">
        <f t="shared" si="202"/>
        <v>0</v>
      </c>
      <c r="FX132" s="144">
        <f t="shared" si="203"/>
        <v>-16.926788861065234</v>
      </c>
      <c r="FY132" s="139">
        <v>1</v>
      </c>
      <c r="FZ132" s="1" t="s">
        <v>52</v>
      </c>
      <c r="GA132" s="1">
        <v>85</v>
      </c>
      <c r="GB132" s="1" t="s">
        <v>225</v>
      </c>
      <c r="GC132" s="1" t="s">
        <v>186</v>
      </c>
      <c r="GD132" s="89">
        <v>43735</v>
      </c>
      <c r="GE132" s="90"/>
      <c r="GF132" s="104">
        <v>1299.54</v>
      </c>
      <c r="GG132" s="104"/>
      <c r="GH132" s="104"/>
      <c r="GI132" s="104"/>
      <c r="GJ132" s="104"/>
      <c r="GK132" s="137">
        <v>1299.54</v>
      </c>
      <c r="GL132" s="138">
        <f t="shared" si="204"/>
        <v>0</v>
      </c>
      <c r="GM132" s="141">
        <f t="shared" si="205"/>
        <v>0</v>
      </c>
      <c r="GN132" s="142">
        <f t="shared" si="206"/>
        <v>0</v>
      </c>
      <c r="GO132" s="104">
        <f t="shared" si="207"/>
        <v>0</v>
      </c>
      <c r="GP132" s="104">
        <f t="shared" si="208"/>
        <v>0</v>
      </c>
      <c r="GQ132" s="218">
        <f t="shared" si="209"/>
        <v>0</v>
      </c>
      <c r="GR132" s="218">
        <f t="shared" si="210"/>
        <v>0</v>
      </c>
      <c r="GS132" s="143">
        <f t="shared" si="211"/>
        <v>0</v>
      </c>
      <c r="GT132" s="103">
        <f t="shared" si="212"/>
        <v>0</v>
      </c>
      <c r="GU132" s="203">
        <f t="shared" si="213"/>
        <v>0</v>
      </c>
      <c r="GV132" s="144">
        <f t="shared" si="214"/>
        <v>-16.926788861065234</v>
      </c>
      <c r="GW132" s="140">
        <v>1</v>
      </c>
      <c r="GX132" s="1" t="s">
        <v>52</v>
      </c>
      <c r="GY132" s="157">
        <v>85</v>
      </c>
      <c r="GZ132" s="158" t="s">
        <v>225</v>
      </c>
      <c r="HA132" s="158" t="s">
        <v>186</v>
      </c>
      <c r="HB132" s="159">
        <v>43771</v>
      </c>
      <c r="HC132" s="188"/>
      <c r="HD132" s="160">
        <v>1299.56</v>
      </c>
      <c r="HE132" s="186"/>
      <c r="HF132" s="186"/>
      <c r="HG132" s="186"/>
      <c r="HH132" s="227"/>
      <c r="HI132" s="229">
        <f t="shared" si="133"/>
        <v>1299.56</v>
      </c>
      <c r="HJ132" s="138">
        <f t="shared" si="215"/>
        <v>1.999999999998181E-2</v>
      </c>
      <c r="HK132" s="141">
        <f t="shared" si="216"/>
        <v>2.3999984696793679E-3</v>
      </c>
      <c r="HL132" s="96">
        <f t="shared" si="217"/>
        <v>2.2399998469661179E-2</v>
      </c>
      <c r="HM132" s="104">
        <f t="shared" si="218"/>
        <v>2.2399998469661179E-2</v>
      </c>
      <c r="HN132" s="104">
        <f t="shared" si="219"/>
        <v>0</v>
      </c>
      <c r="HO132" s="218">
        <f t="shared" si="220"/>
        <v>4.0543997230086733E-2</v>
      </c>
      <c r="HP132" s="218">
        <f t="shared" si="221"/>
        <v>0</v>
      </c>
      <c r="HQ132" s="143">
        <f t="shared" si="222"/>
        <v>4.0543997230086733E-2</v>
      </c>
      <c r="HR132" s="104">
        <f t="shared" si="223"/>
        <v>2.2233431374612295E-3</v>
      </c>
      <c r="HS132" s="203">
        <f t="shared" si="224"/>
        <v>4.2767340367547965E-2</v>
      </c>
      <c r="HT132" s="234">
        <f t="shared" si="225"/>
        <v>-16.884021520697686</v>
      </c>
      <c r="HU132" s="139">
        <v>1</v>
      </c>
      <c r="HV132" s="1" t="s">
        <v>52</v>
      </c>
      <c r="HW132" s="1">
        <v>85</v>
      </c>
      <c r="HX132" s="1" t="s">
        <v>225</v>
      </c>
      <c r="HY132" s="1" t="s">
        <v>186</v>
      </c>
      <c r="HZ132" s="89">
        <v>43795</v>
      </c>
      <c r="IA132" s="90"/>
      <c r="IB132" s="104">
        <v>1299.56</v>
      </c>
      <c r="IC132" s="186"/>
      <c r="ID132" s="186"/>
      <c r="IE132" s="186"/>
      <c r="IF132" s="186"/>
      <c r="IG132" s="229">
        <f t="shared" si="134"/>
        <v>1299.56</v>
      </c>
      <c r="IH132" s="138">
        <f t="shared" si="226"/>
        <v>0</v>
      </c>
      <c r="II132" s="141">
        <f t="shared" si="227"/>
        <v>0</v>
      </c>
      <c r="IJ132" s="142">
        <f t="shared" si="228"/>
        <v>0</v>
      </c>
      <c r="IK132" s="104">
        <f t="shared" si="229"/>
        <v>0</v>
      </c>
      <c r="IL132" s="104">
        <f t="shared" si="230"/>
        <v>0</v>
      </c>
      <c r="IM132" s="218">
        <f t="shared" si="231"/>
        <v>0</v>
      </c>
      <c r="IN132" s="218">
        <f t="shared" si="232"/>
        <v>0</v>
      </c>
      <c r="IO132" s="143">
        <f t="shared" si="233"/>
        <v>0</v>
      </c>
      <c r="IP132" s="104">
        <f t="shared" si="234"/>
        <v>0</v>
      </c>
      <c r="IQ132" s="203">
        <f t="shared" si="235"/>
        <v>0</v>
      </c>
      <c r="IR132" s="144">
        <f t="shared" si="236"/>
        <v>-16.884021520697686</v>
      </c>
      <c r="IS132" s="139">
        <v>1</v>
      </c>
      <c r="IT132" s="1" t="s">
        <v>52</v>
      </c>
      <c r="IU132" s="1">
        <v>85</v>
      </c>
      <c r="IV132" s="1" t="s">
        <v>225</v>
      </c>
      <c r="IW132" s="1" t="s">
        <v>186</v>
      </c>
      <c r="IX132" s="89">
        <v>43830</v>
      </c>
      <c r="IY132" s="153"/>
      <c r="IZ132" s="104">
        <v>1299.56</v>
      </c>
      <c r="JA132" s="104"/>
      <c r="JB132" s="104"/>
      <c r="JC132" s="104"/>
      <c r="JD132" s="104"/>
      <c r="JE132" s="137">
        <v>1299.56</v>
      </c>
      <c r="JF132" s="138">
        <f t="shared" si="237"/>
        <v>0</v>
      </c>
      <c r="JG132" s="141">
        <f t="shared" si="238"/>
        <v>0</v>
      </c>
      <c r="JH132" s="96">
        <f t="shared" si="239"/>
        <v>0</v>
      </c>
      <c r="JI132" s="104">
        <f t="shared" si="240"/>
        <v>0</v>
      </c>
      <c r="JJ132" s="104">
        <f t="shared" si="241"/>
        <v>0</v>
      </c>
      <c r="JK132" s="218">
        <f t="shared" si="242"/>
        <v>0</v>
      </c>
      <c r="JL132" s="251">
        <f t="shared" si="243"/>
        <v>0</v>
      </c>
      <c r="JM132" s="259">
        <f t="shared" si="244"/>
        <v>0</v>
      </c>
      <c r="JN132" s="218"/>
      <c r="JO132" s="260"/>
      <c r="JP132" s="255">
        <f t="shared" si="135"/>
        <v>0</v>
      </c>
      <c r="JQ132" s="203">
        <f t="shared" si="136"/>
        <v>0</v>
      </c>
      <c r="JR132" s="144">
        <f t="shared" si="137"/>
        <v>-16.884021520697686</v>
      </c>
      <c r="JS132" s="139">
        <v>1</v>
      </c>
      <c r="JT132" s="1" t="s">
        <v>52</v>
      </c>
    </row>
    <row r="133" spans="1:280" ht="20.100000000000001" customHeight="1" x14ac:dyDescent="0.25">
      <c r="A133" s="29">
        <v>85</v>
      </c>
      <c r="B133" s="29" t="s">
        <v>195</v>
      </c>
      <c r="C133" s="50">
        <v>253.22</v>
      </c>
      <c r="D133" s="43">
        <v>-516.7626340531217</v>
      </c>
      <c r="E133" s="29" t="s">
        <v>196</v>
      </c>
      <c r="F133" s="51">
        <v>43496</v>
      </c>
      <c r="G133" s="49"/>
      <c r="H133" s="33"/>
      <c r="I133" s="33"/>
      <c r="J133" s="33"/>
      <c r="K133" s="33"/>
      <c r="L133" s="37">
        <v>253.22</v>
      </c>
      <c r="M133" s="30">
        <f t="shared" si="129"/>
        <v>0</v>
      </c>
      <c r="N133" s="31">
        <f t="shared" si="138"/>
        <v>0</v>
      </c>
      <c r="O133" s="32">
        <f t="shared" si="139"/>
        <v>0</v>
      </c>
      <c r="P133" s="33">
        <f t="shared" si="140"/>
        <v>0</v>
      </c>
      <c r="Q133" s="33">
        <f t="shared" si="141"/>
        <v>0</v>
      </c>
      <c r="R133" s="33">
        <f t="shared" si="142"/>
        <v>0</v>
      </c>
      <c r="S133" s="33">
        <f t="shared" si="143"/>
        <v>0</v>
      </c>
      <c r="T133" s="56">
        <f t="shared" si="144"/>
        <v>0</v>
      </c>
      <c r="U133" s="59">
        <f t="shared" si="130"/>
        <v>-516.7626340531217</v>
      </c>
      <c r="V133" s="34">
        <v>1</v>
      </c>
      <c r="W133" s="29" t="s">
        <v>52</v>
      </c>
      <c r="X133" s="1">
        <v>85</v>
      </c>
      <c r="Y133" s="1" t="s">
        <v>195</v>
      </c>
      <c r="Z133" s="1" t="s">
        <v>196</v>
      </c>
      <c r="AA133" s="89">
        <v>43521</v>
      </c>
      <c r="AB133" s="90"/>
      <c r="AC133" s="1">
        <v>253.22</v>
      </c>
      <c r="AD133" s="1"/>
      <c r="AE133" s="1"/>
      <c r="AF133" s="1"/>
      <c r="AG133" s="1"/>
      <c r="AH133" s="98">
        <f t="shared" si="145"/>
        <v>253.22</v>
      </c>
      <c r="AI133" s="30">
        <f t="shared" si="146"/>
        <v>0</v>
      </c>
      <c r="AJ133" s="31">
        <f t="shared" si="147"/>
        <v>0</v>
      </c>
      <c r="AK133" s="32">
        <f t="shared" si="148"/>
        <v>0</v>
      </c>
      <c r="AL133" s="33">
        <f t="shared" si="149"/>
        <v>0</v>
      </c>
      <c r="AM133" s="33">
        <f t="shared" si="150"/>
        <v>0</v>
      </c>
      <c r="AN133" s="33">
        <f t="shared" si="151"/>
        <v>0</v>
      </c>
      <c r="AO133" s="33">
        <f t="shared" si="152"/>
        <v>0</v>
      </c>
      <c r="AP133" s="56">
        <f t="shared" si="153"/>
        <v>0</v>
      </c>
      <c r="AQ133" s="118">
        <f t="shared" si="154"/>
        <v>0</v>
      </c>
      <c r="AR133" s="120">
        <f t="shared" si="155"/>
        <v>0</v>
      </c>
      <c r="AS133" s="125">
        <f t="shared" si="156"/>
        <v>0</v>
      </c>
      <c r="AT133" s="122">
        <f t="shared" si="157"/>
        <v>-516.7626340531217</v>
      </c>
      <c r="AU133" s="34">
        <v>1</v>
      </c>
      <c r="AV133" s="29" t="s">
        <v>52</v>
      </c>
      <c r="AW133" s="1">
        <v>85</v>
      </c>
      <c r="AX133" s="1" t="s">
        <v>195</v>
      </c>
      <c r="AY133" s="1" t="s">
        <v>196</v>
      </c>
      <c r="AZ133" s="89">
        <v>43555</v>
      </c>
      <c r="BA133" s="90"/>
      <c r="BB133" s="1">
        <v>253.22</v>
      </c>
      <c r="BC133" s="1"/>
      <c r="BD133" s="1"/>
      <c r="BE133" s="1"/>
      <c r="BF133" s="1"/>
      <c r="BG133" s="98">
        <f t="shared" si="158"/>
        <v>253.22</v>
      </c>
      <c r="BH133" s="30">
        <f t="shared" si="159"/>
        <v>0</v>
      </c>
      <c r="BI133" s="31">
        <f t="shared" si="160"/>
        <v>0</v>
      </c>
      <c r="BJ133" s="32">
        <f t="shared" si="161"/>
        <v>0</v>
      </c>
      <c r="BK133" s="33">
        <f t="shared" si="162"/>
        <v>0</v>
      </c>
      <c r="BL133" s="33">
        <f t="shared" si="163"/>
        <v>0</v>
      </c>
      <c r="BM133" s="33">
        <f t="shared" si="164"/>
        <v>0</v>
      </c>
      <c r="BN133" s="33">
        <f t="shared" si="165"/>
        <v>0</v>
      </c>
      <c r="BO133" s="56">
        <f t="shared" si="166"/>
        <v>0</v>
      </c>
      <c r="BP133" s="122">
        <f t="shared" si="167"/>
        <v>-516.7626340531217</v>
      </c>
      <c r="BQ133" s="34">
        <v>1</v>
      </c>
      <c r="BR133" s="29" t="s">
        <v>52</v>
      </c>
      <c r="BS133" s="1">
        <v>85</v>
      </c>
      <c r="BT133" s="1" t="s">
        <v>195</v>
      </c>
      <c r="BU133" s="1" t="s">
        <v>196</v>
      </c>
      <c r="BV133" s="89">
        <v>43585</v>
      </c>
      <c r="BW133" s="90"/>
      <c r="BX133" s="104">
        <v>269.08</v>
      </c>
      <c r="BY133" s="104"/>
      <c r="BZ133" s="104"/>
      <c r="CA133" s="104"/>
      <c r="CB133" s="104"/>
      <c r="CC133" s="137">
        <v>269.08</v>
      </c>
      <c r="CD133" s="138">
        <f t="shared" si="168"/>
        <v>15.859999999999985</v>
      </c>
      <c r="CE133" s="141">
        <f t="shared" si="169"/>
        <v>1.9032056740126406</v>
      </c>
      <c r="CF133" s="142">
        <f t="shared" si="170"/>
        <v>17.763205674012625</v>
      </c>
      <c r="CG133" s="104">
        <f t="shared" si="171"/>
        <v>17.763205674012625</v>
      </c>
      <c r="CH133" s="104">
        <v>0</v>
      </c>
      <c r="CI133" s="104">
        <f t="shared" si="172"/>
        <v>31.618506099742472</v>
      </c>
      <c r="CJ133" s="104">
        <v>0</v>
      </c>
      <c r="CK133" s="143">
        <f t="shared" si="173"/>
        <v>31.618506099742472</v>
      </c>
      <c r="CL133" s="144">
        <f t="shared" si="174"/>
        <v>-485.14412795337921</v>
      </c>
      <c r="CM133" s="139">
        <v>1</v>
      </c>
      <c r="CN133" s="1" t="s">
        <v>52</v>
      </c>
      <c r="CO133" s="1">
        <v>85</v>
      </c>
      <c r="CP133" s="1" t="s">
        <v>195</v>
      </c>
      <c r="CQ133" s="1" t="s">
        <v>196</v>
      </c>
      <c r="CR133" s="89">
        <v>43616</v>
      </c>
      <c r="CS133" s="153"/>
      <c r="CT133" s="104">
        <v>292.64</v>
      </c>
      <c r="CU133" s="104"/>
      <c r="CV133" s="104"/>
      <c r="CW133" s="104"/>
      <c r="CX133" s="104"/>
      <c r="CY133" s="137">
        <v>292.64</v>
      </c>
      <c r="CZ133" s="104"/>
      <c r="DA133" s="138">
        <f t="shared" si="175"/>
        <v>23.560000000000002</v>
      </c>
      <c r="DB133" s="141">
        <f t="shared" si="176"/>
        <v>2.8272065244481621</v>
      </c>
      <c r="DC133" s="142">
        <f t="shared" si="177"/>
        <v>26.387206524448164</v>
      </c>
      <c r="DD133" s="104">
        <f t="shared" si="178"/>
        <v>26.387206524448164</v>
      </c>
      <c r="DE133" s="104">
        <v>0</v>
      </c>
      <c r="DF133" s="104">
        <f t="shared" si="179"/>
        <v>46.441483483028769</v>
      </c>
      <c r="DG133" s="104">
        <v>0</v>
      </c>
      <c r="DH133" s="104">
        <f t="shared" si="180"/>
        <v>-0.35526411348025283</v>
      </c>
      <c r="DI133" s="143">
        <f t="shared" si="181"/>
        <v>46.086219369548516</v>
      </c>
      <c r="DJ133" s="144">
        <f t="shared" si="182"/>
        <v>-439.05790858383068</v>
      </c>
      <c r="DK133" s="139">
        <v>1</v>
      </c>
      <c r="DL133" s="1" t="s">
        <v>52</v>
      </c>
      <c r="DM133" s="157">
        <v>85</v>
      </c>
      <c r="DN133" s="158" t="s">
        <v>195</v>
      </c>
      <c r="DO133" s="158" t="s">
        <v>196</v>
      </c>
      <c r="DP133" s="171"/>
      <c r="DQ133" s="159">
        <v>43646</v>
      </c>
      <c r="DR133" s="160">
        <v>323.11</v>
      </c>
      <c r="DS133" s="161"/>
      <c r="DT133" s="161"/>
      <c r="DU133" s="161"/>
      <c r="DV133" s="162"/>
      <c r="DW133" s="163">
        <f t="shared" si="131"/>
        <v>323.11</v>
      </c>
      <c r="DX133" s="138">
        <f t="shared" si="183"/>
        <v>30.470000000000027</v>
      </c>
      <c r="DY133" s="141">
        <f t="shared" si="184"/>
        <v>3.6564079716749052</v>
      </c>
      <c r="DZ133" s="142">
        <f t="shared" si="185"/>
        <v>34.126407971674929</v>
      </c>
      <c r="EA133" s="104">
        <f t="shared" si="186"/>
        <v>34.126407971674929</v>
      </c>
      <c r="EB133" s="104">
        <v>0</v>
      </c>
      <c r="EC133" s="104">
        <f t="shared" si="187"/>
        <v>60.062478030147879</v>
      </c>
      <c r="ED133" s="104">
        <v>0</v>
      </c>
      <c r="EE133" s="143">
        <f t="shared" si="188"/>
        <v>60.062478030147879</v>
      </c>
      <c r="EF133" s="144">
        <f t="shared" si="189"/>
        <v>-378.99543055368281</v>
      </c>
      <c r="EG133" s="139">
        <v>1</v>
      </c>
      <c r="EH133" s="1" t="s">
        <v>52</v>
      </c>
      <c r="EI133" s="1">
        <v>86</v>
      </c>
      <c r="EJ133" s="1" t="s">
        <v>195</v>
      </c>
      <c r="EK133" s="1" t="s">
        <v>196</v>
      </c>
      <c r="EL133" s="89">
        <v>43677</v>
      </c>
      <c r="EM133" s="90"/>
      <c r="EN133" s="104">
        <v>352.26</v>
      </c>
      <c r="EO133" s="104"/>
      <c r="EP133" s="104"/>
      <c r="EQ133" s="104"/>
      <c r="ER133" s="104"/>
      <c r="ES133" s="137">
        <v>352.26</v>
      </c>
      <c r="ET133" s="138">
        <f t="shared" si="190"/>
        <v>29.149999999999977</v>
      </c>
      <c r="EU133" s="141">
        <f t="shared" si="191"/>
        <v>3.4980052969481839</v>
      </c>
      <c r="EV133" s="96">
        <f t="shared" si="192"/>
        <v>32.648005296948163</v>
      </c>
      <c r="EW133" s="104">
        <f t="shared" si="193"/>
        <v>32.648005296948163</v>
      </c>
      <c r="EX133" s="104">
        <v>0</v>
      </c>
      <c r="EY133" s="104">
        <f t="shared" si="194"/>
        <v>59.092889587476179</v>
      </c>
      <c r="EZ133" s="104">
        <v>0</v>
      </c>
      <c r="FA133" s="143">
        <f t="shared" si="195"/>
        <v>59.092889587476179</v>
      </c>
      <c r="FB133" s="144">
        <f t="shared" si="196"/>
        <v>-319.90254096620663</v>
      </c>
      <c r="FC133" s="139">
        <v>1</v>
      </c>
      <c r="FD133" s="1" t="s">
        <v>52</v>
      </c>
      <c r="FE133" s="157">
        <v>86</v>
      </c>
      <c r="FF133" s="158" t="s">
        <v>195</v>
      </c>
      <c r="FG133" s="158" t="s">
        <v>196</v>
      </c>
      <c r="FH133" s="159">
        <v>43708</v>
      </c>
      <c r="FI133" s="188"/>
      <c r="FJ133" s="160">
        <v>374.44</v>
      </c>
      <c r="FK133" s="186"/>
      <c r="FL133" s="186"/>
      <c r="FM133" s="186"/>
      <c r="FN133" s="186"/>
      <c r="FO133" s="187">
        <f t="shared" si="132"/>
        <v>374.44</v>
      </c>
      <c r="FP133" s="138">
        <f t="shared" si="197"/>
        <v>22.180000000000007</v>
      </c>
      <c r="FQ133" s="141">
        <f t="shared" si="198"/>
        <v>2.6616045340952432</v>
      </c>
      <c r="FR133" s="96">
        <f t="shared" si="199"/>
        <v>24.84160453409525</v>
      </c>
      <c r="FS133" s="104">
        <f t="shared" si="200"/>
        <v>24.84160453409525</v>
      </c>
      <c r="FT133" s="104">
        <v>0</v>
      </c>
      <c r="FU133" s="104">
        <f t="shared" si="201"/>
        <v>44.963304206712401</v>
      </c>
      <c r="FV133" s="104">
        <v>0</v>
      </c>
      <c r="FW133" s="143">
        <f t="shared" si="202"/>
        <v>44.963304206712401</v>
      </c>
      <c r="FX133" s="144">
        <f t="shared" si="203"/>
        <v>-274.93923675949424</v>
      </c>
      <c r="FY133" s="139">
        <v>1</v>
      </c>
      <c r="FZ133" s="1" t="s">
        <v>52</v>
      </c>
      <c r="GA133" s="1">
        <v>86</v>
      </c>
      <c r="GB133" s="1" t="s">
        <v>195</v>
      </c>
      <c r="GC133" s="1" t="s">
        <v>196</v>
      </c>
      <c r="GD133" s="89">
        <v>43735</v>
      </c>
      <c r="GE133" s="90">
        <v>500</v>
      </c>
      <c r="GF133" s="104">
        <v>389.79</v>
      </c>
      <c r="GG133" s="104"/>
      <c r="GH133" s="104"/>
      <c r="GI133" s="104"/>
      <c r="GJ133" s="104"/>
      <c r="GK133" s="137">
        <v>389.79</v>
      </c>
      <c r="GL133" s="138">
        <f t="shared" si="204"/>
        <v>15.350000000000023</v>
      </c>
      <c r="GM133" s="141">
        <f t="shared" si="205"/>
        <v>1.8419977760230535</v>
      </c>
      <c r="GN133" s="142">
        <f t="shared" si="206"/>
        <v>17.191997776023076</v>
      </c>
      <c r="GO133" s="104">
        <f t="shared" si="207"/>
        <v>17.191997776023076</v>
      </c>
      <c r="GP133" s="104">
        <f t="shared" si="208"/>
        <v>0</v>
      </c>
      <c r="GQ133" s="218">
        <f t="shared" si="209"/>
        <v>31.117515974601769</v>
      </c>
      <c r="GR133" s="218">
        <f t="shared" si="210"/>
        <v>0</v>
      </c>
      <c r="GS133" s="143">
        <f t="shared" si="211"/>
        <v>31.117515974601769</v>
      </c>
      <c r="GT133" s="103">
        <f t="shared" si="212"/>
        <v>1.2733859204873923</v>
      </c>
      <c r="GU133" s="203">
        <f t="shared" si="213"/>
        <v>32.390901895089158</v>
      </c>
      <c r="GV133" s="144">
        <f t="shared" si="214"/>
        <v>-742.54833486440498</v>
      </c>
      <c r="GW133" s="140">
        <v>1</v>
      </c>
      <c r="GX133" s="1" t="s">
        <v>52</v>
      </c>
      <c r="GY133" s="157">
        <v>86</v>
      </c>
      <c r="GZ133" s="158" t="s">
        <v>195</v>
      </c>
      <c r="HA133" s="158" t="s">
        <v>196</v>
      </c>
      <c r="HB133" s="159">
        <v>43771</v>
      </c>
      <c r="HC133" s="188"/>
      <c r="HD133" s="160">
        <v>537.07000000000005</v>
      </c>
      <c r="HE133" s="186"/>
      <c r="HF133" s="186"/>
      <c r="HG133" s="186"/>
      <c r="HH133" s="227"/>
      <c r="HI133" s="229">
        <f t="shared" si="133"/>
        <v>537.07000000000005</v>
      </c>
      <c r="HJ133" s="138">
        <f t="shared" si="215"/>
        <v>147.28000000000003</v>
      </c>
      <c r="HK133" s="141">
        <f t="shared" si="216"/>
        <v>17.673588730734942</v>
      </c>
      <c r="HL133" s="96">
        <f t="shared" si="217"/>
        <v>164.95358873073496</v>
      </c>
      <c r="HM133" s="104">
        <f t="shared" si="218"/>
        <v>110</v>
      </c>
      <c r="HN133" s="104">
        <f t="shared" si="219"/>
        <v>54.953588730734964</v>
      </c>
      <c r="HO133" s="218">
        <f t="shared" si="220"/>
        <v>199.1</v>
      </c>
      <c r="HP133" s="218">
        <f t="shared" si="221"/>
        <v>128.33930523209432</v>
      </c>
      <c r="HQ133" s="143">
        <f t="shared" si="222"/>
        <v>327.43930523209428</v>
      </c>
      <c r="HR133" s="104">
        <f t="shared" si="223"/>
        <v>17.956047305631987</v>
      </c>
      <c r="HS133" s="203">
        <f t="shared" si="224"/>
        <v>345.3953525377263</v>
      </c>
      <c r="HT133" s="234">
        <f t="shared" si="225"/>
        <v>-397.15298232667868</v>
      </c>
      <c r="HU133" s="139">
        <v>1</v>
      </c>
      <c r="HV133" s="1" t="s">
        <v>52</v>
      </c>
      <c r="HW133" s="1">
        <v>86</v>
      </c>
      <c r="HX133" s="1" t="s">
        <v>195</v>
      </c>
      <c r="HY133" s="1" t="s">
        <v>196</v>
      </c>
      <c r="HZ133" s="89">
        <v>43795</v>
      </c>
      <c r="IA133" s="90"/>
      <c r="IB133" s="104">
        <v>987.52</v>
      </c>
      <c r="IC133" s="186"/>
      <c r="ID133" s="186"/>
      <c r="IE133" s="186"/>
      <c r="IF133" s="186"/>
      <c r="IG133" s="229">
        <f t="shared" si="134"/>
        <v>987.52</v>
      </c>
      <c r="IH133" s="138">
        <f t="shared" si="226"/>
        <v>450.44999999999993</v>
      </c>
      <c r="II133" s="141">
        <f t="shared" si="227"/>
        <v>54.054057782251704</v>
      </c>
      <c r="IJ133" s="142">
        <f t="shared" si="228"/>
        <v>504.50405778225161</v>
      </c>
      <c r="IK133" s="104">
        <f t="shared" si="229"/>
        <v>110</v>
      </c>
      <c r="IL133" s="104">
        <f t="shared" si="230"/>
        <v>394.50405778225161</v>
      </c>
      <c r="IM133" s="218">
        <f t="shared" si="231"/>
        <v>199.1</v>
      </c>
      <c r="IN133" s="218">
        <f t="shared" si="232"/>
        <v>854.23906841168525</v>
      </c>
      <c r="IO133" s="143">
        <f t="shared" si="233"/>
        <v>1053.3390684116853</v>
      </c>
      <c r="IP133" s="104">
        <f t="shared" si="234"/>
        <v>73.437728883803942</v>
      </c>
      <c r="IQ133" s="203">
        <f t="shared" si="235"/>
        <v>1126.7767972954891</v>
      </c>
      <c r="IR133" s="144">
        <f t="shared" si="236"/>
        <v>729.62381496881039</v>
      </c>
      <c r="IS133" s="139">
        <v>1</v>
      </c>
      <c r="IT133" s="1" t="s">
        <v>52</v>
      </c>
      <c r="IU133" s="1">
        <v>86</v>
      </c>
      <c r="IV133" s="1" t="s">
        <v>195</v>
      </c>
      <c r="IW133" s="1" t="s">
        <v>196</v>
      </c>
      <c r="IX133" s="89">
        <v>43830</v>
      </c>
      <c r="IY133" s="153"/>
      <c r="IZ133" s="104">
        <v>1766.65</v>
      </c>
      <c r="JA133" s="104"/>
      <c r="JB133" s="104"/>
      <c r="JC133" s="104"/>
      <c r="JD133" s="104"/>
      <c r="JE133" s="137">
        <v>1766.65</v>
      </c>
      <c r="JF133" s="138">
        <f t="shared" si="237"/>
        <v>779.13000000000011</v>
      </c>
      <c r="JG133" s="141">
        <f t="shared" si="238"/>
        <v>93.49553317511068</v>
      </c>
      <c r="JH133" s="96">
        <f t="shared" si="239"/>
        <v>872.62553317511083</v>
      </c>
      <c r="JI133" s="104">
        <f t="shared" si="240"/>
        <v>110</v>
      </c>
      <c r="JJ133" s="104">
        <f t="shared" si="241"/>
        <v>762.62553317511083</v>
      </c>
      <c r="JK133" s="218">
        <f t="shared" si="242"/>
        <v>199.1</v>
      </c>
      <c r="JL133" s="251">
        <f t="shared" si="243"/>
        <v>1786.6094091613977</v>
      </c>
      <c r="JM133" s="259">
        <f t="shared" si="244"/>
        <v>1985.7094091613976</v>
      </c>
      <c r="JN133" s="218"/>
      <c r="JO133" s="260"/>
      <c r="JP133" s="255">
        <f t="shared" si="135"/>
        <v>99.781317306124294</v>
      </c>
      <c r="JQ133" s="203">
        <f t="shared" si="136"/>
        <v>2085.4907264675221</v>
      </c>
      <c r="JR133" s="144">
        <f t="shared" si="137"/>
        <v>2815.1145414363327</v>
      </c>
      <c r="JS133" s="139">
        <v>1</v>
      </c>
      <c r="JT133" s="1" t="s">
        <v>52</v>
      </c>
    </row>
    <row r="134" spans="1:280" ht="20.100000000000001" customHeight="1" x14ac:dyDescent="0.25">
      <c r="A134" s="29">
        <v>86</v>
      </c>
      <c r="B134" s="29" t="s">
        <v>197</v>
      </c>
      <c r="C134" s="50">
        <v>74.91</v>
      </c>
      <c r="D134" s="43">
        <v>-58.28568247260386</v>
      </c>
      <c r="E134" s="29" t="s">
        <v>198</v>
      </c>
      <c r="F134" s="51">
        <v>43496</v>
      </c>
      <c r="G134" s="49"/>
      <c r="H134" s="33"/>
      <c r="I134" s="33"/>
      <c r="J134" s="33"/>
      <c r="K134" s="33"/>
      <c r="L134" s="37">
        <v>74.91</v>
      </c>
      <c r="M134" s="30">
        <f t="shared" si="129"/>
        <v>0</v>
      </c>
      <c r="N134" s="31">
        <f t="shared" si="138"/>
        <v>0</v>
      </c>
      <c r="O134" s="32">
        <f t="shared" si="139"/>
        <v>0</v>
      </c>
      <c r="P134" s="33">
        <f t="shared" si="140"/>
        <v>0</v>
      </c>
      <c r="Q134" s="33">
        <f t="shared" si="141"/>
        <v>0</v>
      </c>
      <c r="R134" s="33">
        <f t="shared" si="142"/>
        <v>0</v>
      </c>
      <c r="S134" s="33">
        <f t="shared" si="143"/>
        <v>0</v>
      </c>
      <c r="T134" s="56">
        <f t="shared" si="144"/>
        <v>0</v>
      </c>
      <c r="U134" s="59">
        <f t="shared" si="130"/>
        <v>-58.28568247260386</v>
      </c>
      <c r="V134" s="34">
        <v>1</v>
      </c>
      <c r="W134" s="29" t="s">
        <v>52</v>
      </c>
      <c r="X134" s="1">
        <v>86</v>
      </c>
      <c r="Y134" s="1" t="s">
        <v>197</v>
      </c>
      <c r="Z134" s="1" t="s">
        <v>198</v>
      </c>
      <c r="AA134" s="89">
        <v>43521</v>
      </c>
      <c r="AB134" s="90"/>
      <c r="AC134" s="1">
        <v>74.91</v>
      </c>
      <c r="AD134" s="1"/>
      <c r="AE134" s="1"/>
      <c r="AF134" s="1"/>
      <c r="AG134" s="1"/>
      <c r="AH134" s="98">
        <f t="shared" si="145"/>
        <v>74.91</v>
      </c>
      <c r="AI134" s="30">
        <f t="shared" si="146"/>
        <v>0</v>
      </c>
      <c r="AJ134" s="31">
        <f t="shared" si="147"/>
        <v>0</v>
      </c>
      <c r="AK134" s="32">
        <f t="shared" si="148"/>
        <v>0</v>
      </c>
      <c r="AL134" s="33">
        <f t="shared" si="149"/>
        <v>0</v>
      </c>
      <c r="AM134" s="33">
        <f t="shared" si="150"/>
        <v>0</v>
      </c>
      <c r="AN134" s="33">
        <f t="shared" si="151"/>
        <v>0</v>
      </c>
      <c r="AO134" s="33">
        <f t="shared" si="152"/>
        <v>0</v>
      </c>
      <c r="AP134" s="56">
        <f t="shared" si="153"/>
        <v>0</v>
      </c>
      <c r="AQ134" s="118">
        <f t="shared" si="154"/>
        <v>0</v>
      </c>
      <c r="AR134" s="120">
        <f t="shared" si="155"/>
        <v>0</v>
      </c>
      <c r="AS134" s="125">
        <f t="shared" si="156"/>
        <v>0</v>
      </c>
      <c r="AT134" s="122">
        <f t="shared" si="157"/>
        <v>-58.28568247260386</v>
      </c>
      <c r="AU134" s="34">
        <v>1</v>
      </c>
      <c r="AV134" s="29" t="s">
        <v>52</v>
      </c>
      <c r="AW134" s="1">
        <v>86</v>
      </c>
      <c r="AX134" s="1" t="s">
        <v>197</v>
      </c>
      <c r="AY134" s="1" t="s">
        <v>198</v>
      </c>
      <c r="AZ134" s="89">
        <v>43555</v>
      </c>
      <c r="BA134" s="90"/>
      <c r="BB134" s="1">
        <v>74.91</v>
      </c>
      <c r="BC134" s="1"/>
      <c r="BD134" s="1"/>
      <c r="BE134" s="1"/>
      <c r="BF134" s="1"/>
      <c r="BG134" s="98">
        <f t="shared" si="158"/>
        <v>74.91</v>
      </c>
      <c r="BH134" s="30">
        <f t="shared" si="159"/>
        <v>0</v>
      </c>
      <c r="BI134" s="31">
        <f t="shared" si="160"/>
        <v>0</v>
      </c>
      <c r="BJ134" s="32">
        <f t="shared" si="161"/>
        <v>0</v>
      </c>
      <c r="BK134" s="33">
        <f t="shared" si="162"/>
        <v>0</v>
      </c>
      <c r="BL134" s="33">
        <f t="shared" si="163"/>
        <v>0</v>
      </c>
      <c r="BM134" s="33">
        <f t="shared" si="164"/>
        <v>0</v>
      </c>
      <c r="BN134" s="33">
        <f t="shared" si="165"/>
        <v>0</v>
      </c>
      <c r="BO134" s="56">
        <f t="shared" si="166"/>
        <v>0</v>
      </c>
      <c r="BP134" s="122">
        <f t="shared" si="167"/>
        <v>-58.28568247260386</v>
      </c>
      <c r="BQ134" s="34">
        <v>1</v>
      </c>
      <c r="BR134" s="29" t="s">
        <v>52</v>
      </c>
      <c r="BS134" s="1">
        <v>86</v>
      </c>
      <c r="BT134" s="1" t="s">
        <v>197</v>
      </c>
      <c r="BU134" s="1" t="s">
        <v>198</v>
      </c>
      <c r="BV134" s="89">
        <v>43585</v>
      </c>
      <c r="BW134" s="90"/>
      <c r="BX134" s="104">
        <v>74.91</v>
      </c>
      <c r="BY134" s="104"/>
      <c r="BZ134" s="104"/>
      <c r="CA134" s="104"/>
      <c r="CB134" s="104"/>
      <c r="CC134" s="137">
        <v>74.91</v>
      </c>
      <c r="CD134" s="138">
        <f t="shared" si="168"/>
        <v>0</v>
      </c>
      <c r="CE134" s="141">
        <f t="shared" si="169"/>
        <v>0</v>
      </c>
      <c r="CF134" s="142">
        <f t="shared" si="170"/>
        <v>0</v>
      </c>
      <c r="CG134" s="104">
        <f t="shared" si="171"/>
        <v>0</v>
      </c>
      <c r="CH134" s="104">
        <v>0</v>
      </c>
      <c r="CI134" s="104">
        <f t="shared" si="172"/>
        <v>0</v>
      </c>
      <c r="CJ134" s="104">
        <v>0</v>
      </c>
      <c r="CK134" s="143">
        <f t="shared" si="173"/>
        <v>0</v>
      </c>
      <c r="CL134" s="144">
        <f t="shared" si="174"/>
        <v>-58.28568247260386</v>
      </c>
      <c r="CM134" s="139">
        <v>1</v>
      </c>
      <c r="CN134" s="1" t="s">
        <v>52</v>
      </c>
      <c r="CO134" s="1">
        <v>86</v>
      </c>
      <c r="CP134" s="1" t="s">
        <v>197</v>
      </c>
      <c r="CQ134" s="1" t="s">
        <v>198</v>
      </c>
      <c r="CR134" s="89">
        <v>43616</v>
      </c>
      <c r="CS134" s="153"/>
      <c r="CT134" s="104">
        <v>75.59</v>
      </c>
      <c r="CU134" s="104"/>
      <c r="CV134" s="104"/>
      <c r="CW134" s="104"/>
      <c r="CX134" s="104"/>
      <c r="CY134" s="137">
        <v>75.59</v>
      </c>
      <c r="CZ134" s="104"/>
      <c r="DA134" s="138">
        <f t="shared" si="175"/>
        <v>0.68000000000000682</v>
      </c>
      <c r="DB134" s="141">
        <f t="shared" si="176"/>
        <v>8.1600188311747424E-2</v>
      </c>
      <c r="DC134" s="142">
        <f t="shared" si="177"/>
        <v>0.76160018831175424</v>
      </c>
      <c r="DD134" s="104">
        <f t="shared" si="178"/>
        <v>0.76160018831175424</v>
      </c>
      <c r="DE134" s="104">
        <v>0</v>
      </c>
      <c r="DF134" s="104">
        <f t="shared" si="179"/>
        <v>1.3404163314286874</v>
      </c>
      <c r="DG134" s="104">
        <v>0</v>
      </c>
      <c r="DH134" s="104">
        <f t="shared" si="180"/>
        <v>0</v>
      </c>
      <c r="DI134" s="143">
        <f t="shared" si="181"/>
        <v>1.3404163314286874</v>
      </c>
      <c r="DJ134" s="144">
        <f t="shared" si="182"/>
        <v>-56.945266141175175</v>
      </c>
      <c r="DK134" s="139">
        <v>1</v>
      </c>
      <c r="DL134" s="1" t="s">
        <v>52</v>
      </c>
      <c r="DM134" s="157">
        <v>86</v>
      </c>
      <c r="DN134" s="158" t="s">
        <v>197</v>
      </c>
      <c r="DO134" s="158" t="s">
        <v>198</v>
      </c>
      <c r="DP134" s="171"/>
      <c r="DQ134" s="159">
        <v>43646</v>
      </c>
      <c r="DR134" s="160">
        <v>78.760000000000005</v>
      </c>
      <c r="DS134" s="161"/>
      <c r="DT134" s="161"/>
      <c r="DU134" s="161"/>
      <c r="DV134" s="162"/>
      <c r="DW134" s="163">
        <f t="shared" si="131"/>
        <v>78.760000000000005</v>
      </c>
      <c r="DX134" s="138">
        <f t="shared" si="183"/>
        <v>3.1700000000000017</v>
      </c>
      <c r="DY134" s="141">
        <f t="shared" si="184"/>
        <v>0.38040082934720859</v>
      </c>
      <c r="DZ134" s="142">
        <f t="shared" si="185"/>
        <v>3.5504008293472102</v>
      </c>
      <c r="EA134" s="104">
        <f t="shared" si="186"/>
        <v>3.5504008293472102</v>
      </c>
      <c r="EB134" s="104">
        <v>0</v>
      </c>
      <c r="EC134" s="104">
        <f t="shared" si="187"/>
        <v>6.2487054596510898</v>
      </c>
      <c r="ED134" s="104">
        <v>0</v>
      </c>
      <c r="EE134" s="143">
        <f t="shared" si="188"/>
        <v>6.2487054596510898</v>
      </c>
      <c r="EF134" s="144">
        <f t="shared" si="189"/>
        <v>-50.696560681524083</v>
      </c>
      <c r="EG134" s="139">
        <v>1</v>
      </c>
      <c r="EH134" s="1" t="s">
        <v>52</v>
      </c>
      <c r="EI134" s="1">
        <v>87</v>
      </c>
      <c r="EJ134" s="1" t="s">
        <v>197</v>
      </c>
      <c r="EK134" s="1" t="s">
        <v>198</v>
      </c>
      <c r="EL134" s="89">
        <v>43677</v>
      </c>
      <c r="EM134" s="90"/>
      <c r="EN134" s="104">
        <v>81.06</v>
      </c>
      <c r="EO134" s="104"/>
      <c r="EP134" s="104"/>
      <c r="EQ134" s="104"/>
      <c r="ER134" s="104"/>
      <c r="ES134" s="137">
        <v>81.06</v>
      </c>
      <c r="ET134" s="138">
        <f t="shared" si="190"/>
        <v>2.2999999999999972</v>
      </c>
      <c r="EU134" s="141">
        <f t="shared" si="191"/>
        <v>0.27600041794102298</v>
      </c>
      <c r="EV134" s="96">
        <f t="shared" si="192"/>
        <v>2.5760004179410201</v>
      </c>
      <c r="EW134" s="104">
        <f t="shared" si="193"/>
        <v>2.5760004179410201</v>
      </c>
      <c r="EX134" s="104">
        <v>0</v>
      </c>
      <c r="EY134" s="104">
        <f t="shared" si="194"/>
        <v>4.6625607564732467</v>
      </c>
      <c r="EZ134" s="104">
        <v>0</v>
      </c>
      <c r="FA134" s="143">
        <f t="shared" si="195"/>
        <v>4.6625607564732467</v>
      </c>
      <c r="FB134" s="144">
        <f t="shared" si="196"/>
        <v>-46.033999925050836</v>
      </c>
      <c r="FC134" s="139">
        <v>1</v>
      </c>
      <c r="FD134" s="1" t="s">
        <v>52</v>
      </c>
      <c r="FE134" s="157">
        <v>87</v>
      </c>
      <c r="FF134" s="158" t="s">
        <v>197</v>
      </c>
      <c r="FG134" s="158" t="s">
        <v>198</v>
      </c>
      <c r="FH134" s="159">
        <v>43708</v>
      </c>
      <c r="FI134" s="188">
        <v>700</v>
      </c>
      <c r="FJ134" s="160">
        <v>82.18</v>
      </c>
      <c r="FK134" s="186"/>
      <c r="FL134" s="186"/>
      <c r="FM134" s="186"/>
      <c r="FN134" s="186"/>
      <c r="FO134" s="187">
        <f t="shared" si="132"/>
        <v>82.18</v>
      </c>
      <c r="FP134" s="138">
        <f t="shared" si="197"/>
        <v>1.1200000000000045</v>
      </c>
      <c r="FQ134" s="141">
        <f t="shared" si="198"/>
        <v>0.13440022895341225</v>
      </c>
      <c r="FR134" s="96">
        <f t="shared" si="199"/>
        <v>1.2544002289534169</v>
      </c>
      <c r="FS134" s="104">
        <f t="shared" si="200"/>
        <v>1.2544002289534169</v>
      </c>
      <c r="FT134" s="104">
        <v>0</v>
      </c>
      <c r="FU134" s="104">
        <f t="shared" si="201"/>
        <v>2.2704644144056845</v>
      </c>
      <c r="FV134" s="104">
        <v>0</v>
      </c>
      <c r="FW134" s="143">
        <f t="shared" si="202"/>
        <v>2.2704644144056845</v>
      </c>
      <c r="FX134" s="144">
        <f t="shared" si="203"/>
        <v>-743.76353551064517</v>
      </c>
      <c r="FY134" s="139">
        <v>1</v>
      </c>
      <c r="FZ134" s="1" t="s">
        <v>52</v>
      </c>
      <c r="GA134" s="1">
        <v>87</v>
      </c>
      <c r="GB134" s="1" t="s">
        <v>197</v>
      </c>
      <c r="GC134" s="1" t="s">
        <v>198</v>
      </c>
      <c r="GD134" s="89">
        <v>43735</v>
      </c>
      <c r="GE134" s="90"/>
      <c r="GF134" s="104">
        <v>83.33</v>
      </c>
      <c r="GG134" s="104"/>
      <c r="GH134" s="104"/>
      <c r="GI134" s="104"/>
      <c r="GJ134" s="104"/>
      <c r="GK134" s="137">
        <v>83.33</v>
      </c>
      <c r="GL134" s="138">
        <f t="shared" si="204"/>
        <v>1.1499999999999915</v>
      </c>
      <c r="GM134" s="141">
        <f t="shared" si="205"/>
        <v>0.13799983338283339</v>
      </c>
      <c r="GN134" s="142">
        <f t="shared" si="206"/>
        <v>1.2879998333828249</v>
      </c>
      <c r="GO134" s="104">
        <f t="shared" si="207"/>
        <v>1.2879998333828249</v>
      </c>
      <c r="GP134" s="104">
        <f t="shared" si="208"/>
        <v>0</v>
      </c>
      <c r="GQ134" s="218">
        <f t="shared" si="209"/>
        <v>2.3312796984229132</v>
      </c>
      <c r="GR134" s="218">
        <f t="shared" si="210"/>
        <v>0</v>
      </c>
      <c r="GS134" s="143">
        <f t="shared" si="211"/>
        <v>2.3312796984229132</v>
      </c>
      <c r="GT134" s="103">
        <f t="shared" si="212"/>
        <v>9.5400248114689779E-2</v>
      </c>
      <c r="GU134" s="203">
        <f t="shared" si="213"/>
        <v>2.426679946537603</v>
      </c>
      <c r="GV134" s="144">
        <f t="shared" si="214"/>
        <v>-741.33685556410762</v>
      </c>
      <c r="GW134" s="140">
        <v>1</v>
      </c>
      <c r="GX134" s="1" t="s">
        <v>52</v>
      </c>
      <c r="GY134" s="157">
        <v>87</v>
      </c>
      <c r="GZ134" s="158" t="s">
        <v>197</v>
      </c>
      <c r="HA134" s="158" t="s">
        <v>198</v>
      </c>
      <c r="HB134" s="159">
        <v>43771</v>
      </c>
      <c r="HC134" s="188"/>
      <c r="HD134" s="160">
        <v>83.33</v>
      </c>
      <c r="HE134" s="186"/>
      <c r="HF134" s="186"/>
      <c r="HG134" s="186"/>
      <c r="HH134" s="227"/>
      <c r="HI134" s="229">
        <f t="shared" si="133"/>
        <v>83.33</v>
      </c>
      <c r="HJ134" s="138">
        <f t="shared" si="215"/>
        <v>0</v>
      </c>
      <c r="HK134" s="141">
        <f t="shared" si="216"/>
        <v>0</v>
      </c>
      <c r="HL134" s="96">
        <f t="shared" si="217"/>
        <v>0</v>
      </c>
      <c r="HM134" s="104">
        <f t="shared" si="218"/>
        <v>0</v>
      </c>
      <c r="HN134" s="104">
        <f t="shared" si="219"/>
        <v>0</v>
      </c>
      <c r="HO134" s="218">
        <f t="shared" si="220"/>
        <v>0</v>
      </c>
      <c r="HP134" s="218">
        <f t="shared" si="221"/>
        <v>0</v>
      </c>
      <c r="HQ134" s="143">
        <f t="shared" si="222"/>
        <v>0</v>
      </c>
      <c r="HR134" s="104">
        <f t="shared" si="223"/>
        <v>0</v>
      </c>
      <c r="HS134" s="203">
        <f t="shared" si="224"/>
        <v>0</v>
      </c>
      <c r="HT134" s="234">
        <f t="shared" si="225"/>
        <v>-741.33685556410762</v>
      </c>
      <c r="HU134" s="139">
        <v>1</v>
      </c>
      <c r="HV134" s="1" t="s">
        <v>52</v>
      </c>
      <c r="HW134" s="1">
        <v>87</v>
      </c>
      <c r="HX134" s="1" t="s">
        <v>197</v>
      </c>
      <c r="HY134" s="1" t="s">
        <v>198</v>
      </c>
      <c r="HZ134" s="89">
        <v>43795</v>
      </c>
      <c r="IA134" s="90"/>
      <c r="IB134" s="104">
        <v>83.33</v>
      </c>
      <c r="IC134" s="186"/>
      <c r="ID134" s="186"/>
      <c r="IE134" s="186"/>
      <c r="IF134" s="186"/>
      <c r="IG134" s="229">
        <f t="shared" si="134"/>
        <v>83.33</v>
      </c>
      <c r="IH134" s="138">
        <f t="shared" si="226"/>
        <v>0</v>
      </c>
      <c r="II134" s="141">
        <f t="shared" si="227"/>
        <v>0</v>
      </c>
      <c r="IJ134" s="142">
        <f t="shared" si="228"/>
        <v>0</v>
      </c>
      <c r="IK134" s="104">
        <f t="shared" si="229"/>
        <v>0</v>
      </c>
      <c r="IL134" s="104">
        <f t="shared" si="230"/>
        <v>0</v>
      </c>
      <c r="IM134" s="218">
        <f t="shared" si="231"/>
        <v>0</v>
      </c>
      <c r="IN134" s="218">
        <f t="shared" si="232"/>
        <v>0</v>
      </c>
      <c r="IO134" s="143">
        <f t="shared" si="233"/>
        <v>0</v>
      </c>
      <c r="IP134" s="104">
        <f t="shared" si="234"/>
        <v>0</v>
      </c>
      <c r="IQ134" s="203">
        <f t="shared" si="235"/>
        <v>0</v>
      </c>
      <c r="IR134" s="144">
        <f t="shared" si="236"/>
        <v>-741.33685556410762</v>
      </c>
      <c r="IS134" s="139">
        <v>1</v>
      </c>
      <c r="IT134" s="1" t="s">
        <v>52</v>
      </c>
      <c r="IU134" s="1">
        <v>87</v>
      </c>
      <c r="IV134" s="1" t="s">
        <v>197</v>
      </c>
      <c r="IW134" s="1" t="s">
        <v>198</v>
      </c>
      <c r="IX134" s="89">
        <v>43830</v>
      </c>
      <c r="IY134" s="153"/>
      <c r="IZ134" s="104">
        <v>83.33</v>
      </c>
      <c r="JA134" s="104"/>
      <c r="JB134" s="104"/>
      <c r="JC134" s="104"/>
      <c r="JD134" s="104"/>
      <c r="JE134" s="137">
        <v>83.33</v>
      </c>
      <c r="JF134" s="138">
        <f t="shared" si="237"/>
        <v>0</v>
      </c>
      <c r="JG134" s="141">
        <f t="shared" si="238"/>
        <v>0</v>
      </c>
      <c r="JH134" s="96">
        <f t="shared" si="239"/>
        <v>0</v>
      </c>
      <c r="JI134" s="104">
        <f t="shared" si="240"/>
        <v>0</v>
      </c>
      <c r="JJ134" s="104">
        <f t="shared" si="241"/>
        <v>0</v>
      </c>
      <c r="JK134" s="218">
        <f t="shared" si="242"/>
        <v>0</v>
      </c>
      <c r="JL134" s="251">
        <f t="shared" si="243"/>
        <v>0</v>
      </c>
      <c r="JM134" s="259">
        <f t="shared" si="244"/>
        <v>0</v>
      </c>
      <c r="JN134" s="218"/>
      <c r="JO134" s="260"/>
      <c r="JP134" s="255">
        <f t="shared" si="135"/>
        <v>0</v>
      </c>
      <c r="JQ134" s="203">
        <f t="shared" si="136"/>
        <v>0</v>
      </c>
      <c r="JR134" s="144">
        <f t="shared" si="137"/>
        <v>-741.33685556410762</v>
      </c>
      <c r="JS134" s="139">
        <v>1</v>
      </c>
      <c r="JT134" s="1" t="s">
        <v>52</v>
      </c>
    </row>
    <row r="135" spans="1:280" ht="20.100000000000001" customHeight="1" x14ac:dyDescent="0.25">
      <c r="A135" s="29">
        <v>87</v>
      </c>
      <c r="B135" s="29" t="s">
        <v>199</v>
      </c>
      <c r="C135" s="50">
        <v>0.42</v>
      </c>
      <c r="D135" s="43">
        <v>1.0627128332149709</v>
      </c>
      <c r="E135" s="29" t="s">
        <v>200</v>
      </c>
      <c r="F135" s="51">
        <v>43496</v>
      </c>
      <c r="G135" s="49"/>
      <c r="H135" s="33"/>
      <c r="I135" s="33"/>
      <c r="J135" s="33"/>
      <c r="K135" s="33"/>
      <c r="L135" s="37">
        <v>0.42</v>
      </c>
      <c r="M135" s="30">
        <f t="shared" si="129"/>
        <v>0</v>
      </c>
      <c r="N135" s="31">
        <f t="shared" si="138"/>
        <v>0</v>
      </c>
      <c r="O135" s="32">
        <f t="shared" si="139"/>
        <v>0</v>
      </c>
      <c r="P135" s="33">
        <f t="shared" si="140"/>
        <v>0</v>
      </c>
      <c r="Q135" s="33">
        <f t="shared" si="141"/>
        <v>0</v>
      </c>
      <c r="R135" s="33">
        <f t="shared" si="142"/>
        <v>0</v>
      </c>
      <c r="S135" s="33">
        <f t="shared" si="143"/>
        <v>0</v>
      </c>
      <c r="T135" s="56">
        <f t="shared" si="144"/>
        <v>0</v>
      </c>
      <c r="U135" s="59">
        <f t="shared" si="130"/>
        <v>1.0627128332149709</v>
      </c>
      <c r="V135" s="34">
        <v>1</v>
      </c>
      <c r="W135" s="29" t="s">
        <v>52</v>
      </c>
      <c r="X135" s="1">
        <v>87</v>
      </c>
      <c r="Y135" s="1" t="s">
        <v>199</v>
      </c>
      <c r="Z135" s="1" t="s">
        <v>200</v>
      </c>
      <c r="AA135" s="89">
        <v>43521</v>
      </c>
      <c r="AB135" s="90"/>
      <c r="AC135" s="1">
        <v>0.42</v>
      </c>
      <c r="AD135" s="1"/>
      <c r="AE135" s="1"/>
      <c r="AF135" s="1"/>
      <c r="AG135" s="1"/>
      <c r="AH135" s="98">
        <f t="shared" si="145"/>
        <v>0.42</v>
      </c>
      <c r="AI135" s="30">
        <f t="shared" si="146"/>
        <v>0</v>
      </c>
      <c r="AJ135" s="31">
        <f t="shared" si="147"/>
        <v>0</v>
      </c>
      <c r="AK135" s="32">
        <f t="shared" si="148"/>
        <v>0</v>
      </c>
      <c r="AL135" s="33">
        <f t="shared" si="149"/>
        <v>0</v>
      </c>
      <c r="AM135" s="33">
        <f t="shared" si="150"/>
        <v>0</v>
      </c>
      <c r="AN135" s="33">
        <f t="shared" si="151"/>
        <v>0</v>
      </c>
      <c r="AO135" s="33">
        <f t="shared" si="152"/>
        <v>0</v>
      </c>
      <c r="AP135" s="56">
        <f t="shared" si="153"/>
        <v>0</v>
      </c>
      <c r="AQ135" s="118">
        <f t="shared" si="154"/>
        <v>0</v>
      </c>
      <c r="AR135" s="120">
        <f t="shared" si="155"/>
        <v>0</v>
      </c>
      <c r="AS135" s="125">
        <f t="shared" si="156"/>
        <v>0</v>
      </c>
      <c r="AT135" s="122">
        <f t="shared" si="157"/>
        <v>1.0627128332149709</v>
      </c>
      <c r="AU135" s="34">
        <v>1</v>
      </c>
      <c r="AV135" s="29" t="s">
        <v>52</v>
      </c>
      <c r="AW135" s="1">
        <v>87</v>
      </c>
      <c r="AX135" s="1" t="s">
        <v>199</v>
      </c>
      <c r="AY135" s="1" t="s">
        <v>200</v>
      </c>
      <c r="AZ135" s="89">
        <v>43555</v>
      </c>
      <c r="BA135" s="90"/>
      <c r="BB135" s="1">
        <v>4.2</v>
      </c>
      <c r="BC135" s="1"/>
      <c r="BD135" s="1"/>
      <c r="BE135" s="1"/>
      <c r="BF135" s="1"/>
      <c r="BG135" s="98">
        <f t="shared" si="158"/>
        <v>4.2</v>
      </c>
      <c r="BH135" s="30">
        <f t="shared" si="159"/>
        <v>3.7800000000000002</v>
      </c>
      <c r="BI135" s="31">
        <f t="shared" si="160"/>
        <v>-1.7026416826976307</v>
      </c>
      <c r="BJ135" s="32">
        <f t="shared" si="161"/>
        <v>2.0773583173023695</v>
      </c>
      <c r="BK135" s="33">
        <f t="shared" si="162"/>
        <v>2.0773583173023695</v>
      </c>
      <c r="BL135" s="33">
        <f t="shared" si="163"/>
        <v>0</v>
      </c>
      <c r="BM135" s="33">
        <f t="shared" si="164"/>
        <v>3.6561506384521705</v>
      </c>
      <c r="BN135" s="33">
        <f t="shared" si="165"/>
        <v>0</v>
      </c>
      <c r="BO135" s="56">
        <f t="shared" si="166"/>
        <v>3.6561506384521705</v>
      </c>
      <c r="BP135" s="122">
        <f t="shared" si="167"/>
        <v>4.7188634716671416</v>
      </c>
      <c r="BQ135" s="34">
        <v>1</v>
      </c>
      <c r="BR135" s="29" t="s">
        <v>52</v>
      </c>
      <c r="BS135" s="1">
        <v>87</v>
      </c>
      <c r="BT135" s="1" t="s">
        <v>199</v>
      </c>
      <c r="BU135" s="1" t="s">
        <v>200</v>
      </c>
      <c r="BV135" s="89">
        <v>43585</v>
      </c>
      <c r="BW135" s="90"/>
      <c r="BX135" s="104">
        <v>4.2</v>
      </c>
      <c r="BY135" s="104"/>
      <c r="BZ135" s="104"/>
      <c r="CA135" s="104"/>
      <c r="CB135" s="104"/>
      <c r="CC135" s="137">
        <v>4.2</v>
      </c>
      <c r="CD135" s="138">
        <f t="shared" si="168"/>
        <v>0</v>
      </c>
      <c r="CE135" s="141">
        <f t="shared" si="169"/>
        <v>0</v>
      </c>
      <c r="CF135" s="142">
        <f t="shared" si="170"/>
        <v>0</v>
      </c>
      <c r="CG135" s="104">
        <f t="shared" si="171"/>
        <v>0</v>
      </c>
      <c r="CH135" s="104">
        <v>0</v>
      </c>
      <c r="CI135" s="104">
        <f t="shared" si="172"/>
        <v>0</v>
      </c>
      <c r="CJ135" s="104">
        <v>0</v>
      </c>
      <c r="CK135" s="143">
        <f t="shared" si="173"/>
        <v>0</v>
      </c>
      <c r="CL135" s="144">
        <f t="shared" si="174"/>
        <v>4.7188634716671416</v>
      </c>
      <c r="CM135" s="139">
        <v>1</v>
      </c>
      <c r="CN135" s="1" t="s">
        <v>52</v>
      </c>
      <c r="CO135" s="1">
        <v>87</v>
      </c>
      <c r="CP135" s="1" t="s">
        <v>199</v>
      </c>
      <c r="CQ135" s="1" t="s">
        <v>200</v>
      </c>
      <c r="CR135" s="89">
        <v>43616</v>
      </c>
      <c r="CS135" s="153"/>
      <c r="CT135" s="104">
        <v>4.2</v>
      </c>
      <c r="CU135" s="104"/>
      <c r="CV135" s="104"/>
      <c r="CW135" s="104"/>
      <c r="CX135" s="104"/>
      <c r="CY135" s="137">
        <v>4.2</v>
      </c>
      <c r="CZ135" s="104"/>
      <c r="DA135" s="138">
        <f t="shared" si="175"/>
        <v>0</v>
      </c>
      <c r="DB135" s="141">
        <f t="shared" si="176"/>
        <v>0</v>
      </c>
      <c r="DC135" s="142">
        <f t="shared" si="177"/>
        <v>0</v>
      </c>
      <c r="DD135" s="104">
        <f t="shared" si="178"/>
        <v>0</v>
      </c>
      <c r="DE135" s="104">
        <v>0</v>
      </c>
      <c r="DF135" s="104">
        <f t="shared" si="179"/>
        <v>0</v>
      </c>
      <c r="DG135" s="104">
        <v>0</v>
      </c>
      <c r="DH135" s="104">
        <f t="shared" si="180"/>
        <v>0</v>
      </c>
      <c r="DI135" s="143">
        <f t="shared" si="181"/>
        <v>0</v>
      </c>
      <c r="DJ135" s="144">
        <f t="shared" si="182"/>
        <v>4.7188634716671416</v>
      </c>
      <c r="DK135" s="139">
        <v>1</v>
      </c>
      <c r="DL135" s="1" t="s">
        <v>52</v>
      </c>
      <c r="DM135" s="157">
        <v>87</v>
      </c>
      <c r="DN135" s="158" t="s">
        <v>199</v>
      </c>
      <c r="DO135" s="158" t="s">
        <v>200</v>
      </c>
      <c r="DP135" s="171"/>
      <c r="DQ135" s="159">
        <v>43646</v>
      </c>
      <c r="DR135" s="160">
        <v>4.2</v>
      </c>
      <c r="DS135" s="161"/>
      <c r="DT135" s="161"/>
      <c r="DU135" s="161"/>
      <c r="DV135" s="162"/>
      <c r="DW135" s="163">
        <f t="shared" si="131"/>
        <v>4.2</v>
      </c>
      <c r="DX135" s="138">
        <f t="shared" si="183"/>
        <v>0</v>
      </c>
      <c r="DY135" s="141">
        <f t="shared" si="184"/>
        <v>0</v>
      </c>
      <c r="DZ135" s="142">
        <f t="shared" si="185"/>
        <v>0</v>
      </c>
      <c r="EA135" s="104">
        <f t="shared" si="186"/>
        <v>0</v>
      </c>
      <c r="EB135" s="104">
        <v>0</v>
      </c>
      <c r="EC135" s="104">
        <f t="shared" si="187"/>
        <v>0</v>
      </c>
      <c r="ED135" s="104">
        <v>0</v>
      </c>
      <c r="EE135" s="143">
        <f t="shared" si="188"/>
        <v>0</v>
      </c>
      <c r="EF135" s="144">
        <f t="shared" si="189"/>
        <v>4.7188634716671416</v>
      </c>
      <c r="EG135" s="139">
        <v>1</v>
      </c>
      <c r="EH135" s="1" t="s">
        <v>52</v>
      </c>
      <c r="EI135" s="1">
        <v>88</v>
      </c>
      <c r="EJ135" s="1" t="s">
        <v>199</v>
      </c>
      <c r="EK135" s="1" t="s">
        <v>200</v>
      </c>
      <c r="EL135" s="89">
        <v>43677</v>
      </c>
      <c r="EM135" s="90"/>
      <c r="EN135" s="104">
        <v>4.2</v>
      </c>
      <c r="EO135" s="104"/>
      <c r="EP135" s="104"/>
      <c r="EQ135" s="104"/>
      <c r="ER135" s="104"/>
      <c r="ES135" s="137">
        <v>4.2</v>
      </c>
      <c r="ET135" s="138">
        <f t="shared" si="190"/>
        <v>0</v>
      </c>
      <c r="EU135" s="141">
        <f t="shared" si="191"/>
        <v>0</v>
      </c>
      <c r="EV135" s="96">
        <f t="shared" si="192"/>
        <v>0</v>
      </c>
      <c r="EW135" s="104">
        <f t="shared" si="193"/>
        <v>0</v>
      </c>
      <c r="EX135" s="104">
        <v>0</v>
      </c>
      <c r="EY135" s="104">
        <f t="shared" si="194"/>
        <v>0</v>
      </c>
      <c r="EZ135" s="104">
        <v>0</v>
      </c>
      <c r="FA135" s="143">
        <f t="shared" si="195"/>
        <v>0</v>
      </c>
      <c r="FB135" s="144">
        <f t="shared" si="196"/>
        <v>4.7188634716671416</v>
      </c>
      <c r="FC135" s="139">
        <v>1</v>
      </c>
      <c r="FD135" s="1" t="s">
        <v>52</v>
      </c>
      <c r="FE135" s="157">
        <v>88</v>
      </c>
      <c r="FF135" s="158" t="s">
        <v>199</v>
      </c>
      <c r="FG135" s="158" t="s">
        <v>200</v>
      </c>
      <c r="FH135" s="159">
        <v>43708</v>
      </c>
      <c r="FI135" s="188"/>
      <c r="FJ135" s="160">
        <v>4.2</v>
      </c>
      <c r="FK135" s="186"/>
      <c r="FL135" s="186"/>
      <c r="FM135" s="186"/>
      <c r="FN135" s="186"/>
      <c r="FO135" s="187">
        <f t="shared" si="132"/>
        <v>4.2</v>
      </c>
      <c r="FP135" s="138">
        <f t="shared" si="197"/>
        <v>0</v>
      </c>
      <c r="FQ135" s="141">
        <f t="shared" si="198"/>
        <v>0</v>
      </c>
      <c r="FR135" s="96">
        <f t="shared" si="199"/>
        <v>0</v>
      </c>
      <c r="FS135" s="104">
        <f t="shared" si="200"/>
        <v>0</v>
      </c>
      <c r="FT135" s="104">
        <v>0</v>
      </c>
      <c r="FU135" s="104">
        <f t="shared" si="201"/>
        <v>0</v>
      </c>
      <c r="FV135" s="104">
        <v>0</v>
      </c>
      <c r="FW135" s="143">
        <f t="shared" si="202"/>
        <v>0</v>
      </c>
      <c r="FX135" s="144">
        <f t="shared" si="203"/>
        <v>4.7188634716671416</v>
      </c>
      <c r="FY135" s="139">
        <v>1</v>
      </c>
      <c r="FZ135" s="1" t="s">
        <v>52</v>
      </c>
      <c r="GA135" s="1">
        <v>88</v>
      </c>
      <c r="GB135" s="1" t="s">
        <v>199</v>
      </c>
      <c r="GC135" s="1" t="s">
        <v>200</v>
      </c>
      <c r="GD135" s="89">
        <v>43735</v>
      </c>
      <c r="GE135" s="90"/>
      <c r="GF135" s="104">
        <v>4.2</v>
      </c>
      <c r="GG135" s="104"/>
      <c r="GH135" s="104"/>
      <c r="GI135" s="104"/>
      <c r="GJ135" s="104"/>
      <c r="GK135" s="137">
        <v>4.2</v>
      </c>
      <c r="GL135" s="138">
        <f t="shared" si="204"/>
        <v>0</v>
      </c>
      <c r="GM135" s="141">
        <f t="shared" si="205"/>
        <v>0</v>
      </c>
      <c r="GN135" s="142">
        <f t="shared" si="206"/>
        <v>0</v>
      </c>
      <c r="GO135" s="104">
        <f t="shared" si="207"/>
        <v>0</v>
      </c>
      <c r="GP135" s="104">
        <f t="shared" si="208"/>
        <v>0</v>
      </c>
      <c r="GQ135" s="218">
        <f t="shared" si="209"/>
        <v>0</v>
      </c>
      <c r="GR135" s="218">
        <f t="shared" si="210"/>
        <v>0</v>
      </c>
      <c r="GS135" s="143">
        <f t="shared" si="211"/>
        <v>0</v>
      </c>
      <c r="GT135" s="103">
        <f t="shared" si="212"/>
        <v>0</v>
      </c>
      <c r="GU135" s="203">
        <f t="shared" si="213"/>
        <v>0</v>
      </c>
      <c r="GV135" s="144">
        <f t="shared" si="214"/>
        <v>4.7188634716671416</v>
      </c>
      <c r="GW135" s="140">
        <v>1</v>
      </c>
      <c r="GX135" s="1" t="s">
        <v>52</v>
      </c>
      <c r="GY135" s="157">
        <v>88</v>
      </c>
      <c r="GZ135" s="158" t="s">
        <v>199</v>
      </c>
      <c r="HA135" s="158" t="s">
        <v>200</v>
      </c>
      <c r="HB135" s="159">
        <v>43771</v>
      </c>
      <c r="HC135" s="188"/>
      <c r="HD135" s="160">
        <v>4.2</v>
      </c>
      <c r="HE135" s="186"/>
      <c r="HF135" s="186"/>
      <c r="HG135" s="186"/>
      <c r="HH135" s="227"/>
      <c r="HI135" s="229">
        <f t="shared" si="133"/>
        <v>4.2</v>
      </c>
      <c r="HJ135" s="138">
        <f t="shared" si="215"/>
        <v>0</v>
      </c>
      <c r="HK135" s="141">
        <f t="shared" si="216"/>
        <v>0</v>
      </c>
      <c r="HL135" s="96">
        <f t="shared" si="217"/>
        <v>0</v>
      </c>
      <c r="HM135" s="104">
        <f t="shared" si="218"/>
        <v>0</v>
      </c>
      <c r="HN135" s="104">
        <f t="shared" si="219"/>
        <v>0</v>
      </c>
      <c r="HO135" s="218">
        <f t="shared" si="220"/>
        <v>0</v>
      </c>
      <c r="HP135" s="218">
        <f t="shared" si="221"/>
        <v>0</v>
      </c>
      <c r="HQ135" s="143">
        <f t="shared" si="222"/>
        <v>0</v>
      </c>
      <c r="HR135" s="104">
        <f t="shared" si="223"/>
        <v>0</v>
      </c>
      <c r="HS135" s="203">
        <f t="shared" si="224"/>
        <v>0</v>
      </c>
      <c r="HT135" s="234">
        <f t="shared" si="225"/>
        <v>4.7188634716671416</v>
      </c>
      <c r="HU135" s="139">
        <v>1</v>
      </c>
      <c r="HV135" s="1" t="s">
        <v>52</v>
      </c>
      <c r="HW135" s="1">
        <v>88</v>
      </c>
      <c r="HX135" s="1" t="s">
        <v>199</v>
      </c>
      <c r="HY135" s="1" t="s">
        <v>200</v>
      </c>
      <c r="HZ135" s="89">
        <v>43795</v>
      </c>
      <c r="IA135" s="90"/>
      <c r="IB135" s="104">
        <v>4.2</v>
      </c>
      <c r="IC135" s="186"/>
      <c r="ID135" s="186"/>
      <c r="IE135" s="186"/>
      <c r="IF135" s="186"/>
      <c r="IG135" s="229">
        <f t="shared" si="134"/>
        <v>4.2</v>
      </c>
      <c r="IH135" s="138">
        <f t="shared" si="226"/>
        <v>0</v>
      </c>
      <c r="II135" s="141">
        <f t="shared" si="227"/>
        <v>0</v>
      </c>
      <c r="IJ135" s="142">
        <f t="shared" si="228"/>
        <v>0</v>
      </c>
      <c r="IK135" s="104">
        <f t="shared" si="229"/>
        <v>0</v>
      </c>
      <c r="IL135" s="104">
        <f t="shared" si="230"/>
        <v>0</v>
      </c>
      <c r="IM135" s="218">
        <f t="shared" si="231"/>
        <v>0</v>
      </c>
      <c r="IN135" s="218">
        <f t="shared" si="232"/>
        <v>0</v>
      </c>
      <c r="IO135" s="143">
        <f t="shared" si="233"/>
        <v>0</v>
      </c>
      <c r="IP135" s="104">
        <f t="shared" si="234"/>
        <v>0</v>
      </c>
      <c r="IQ135" s="203">
        <f t="shared" si="235"/>
        <v>0</v>
      </c>
      <c r="IR135" s="144">
        <f t="shared" si="236"/>
        <v>4.7188634716671416</v>
      </c>
      <c r="IS135" s="139">
        <v>1</v>
      </c>
      <c r="IT135" s="1" t="s">
        <v>52</v>
      </c>
      <c r="IU135" s="1">
        <v>88</v>
      </c>
      <c r="IV135" s="1" t="s">
        <v>199</v>
      </c>
      <c r="IW135" s="1" t="s">
        <v>200</v>
      </c>
      <c r="IX135" s="89">
        <v>43830</v>
      </c>
      <c r="IY135" s="153"/>
      <c r="IZ135" s="104">
        <v>4.2</v>
      </c>
      <c r="JA135" s="104"/>
      <c r="JB135" s="104"/>
      <c r="JC135" s="104"/>
      <c r="JD135" s="104"/>
      <c r="JE135" s="137">
        <v>4.2</v>
      </c>
      <c r="JF135" s="138">
        <f t="shared" si="237"/>
        <v>0</v>
      </c>
      <c r="JG135" s="141">
        <f t="shared" si="238"/>
        <v>0</v>
      </c>
      <c r="JH135" s="96">
        <f t="shared" si="239"/>
        <v>0</v>
      </c>
      <c r="JI135" s="104">
        <f t="shared" si="240"/>
        <v>0</v>
      </c>
      <c r="JJ135" s="104">
        <f t="shared" si="241"/>
        <v>0</v>
      </c>
      <c r="JK135" s="218">
        <f t="shared" si="242"/>
        <v>0</v>
      </c>
      <c r="JL135" s="251">
        <f t="shared" si="243"/>
        <v>0</v>
      </c>
      <c r="JM135" s="259">
        <f t="shared" si="244"/>
        <v>0</v>
      </c>
      <c r="JN135" s="218"/>
      <c r="JO135" s="260"/>
      <c r="JP135" s="255">
        <f t="shared" si="135"/>
        <v>0</v>
      </c>
      <c r="JQ135" s="203">
        <f t="shared" si="136"/>
        <v>0</v>
      </c>
      <c r="JR135" s="144">
        <f t="shared" si="137"/>
        <v>4.7188634716671416</v>
      </c>
      <c r="JS135" s="139">
        <v>1</v>
      </c>
      <c r="JT135" s="1" t="s">
        <v>52</v>
      </c>
    </row>
    <row r="136" spans="1:280" ht="20.100000000000001" customHeight="1" x14ac:dyDescent="0.25">
      <c r="A136" s="29">
        <v>88</v>
      </c>
      <c r="B136" s="29" t="s">
        <v>201</v>
      </c>
      <c r="C136" s="50">
        <v>452.36</v>
      </c>
      <c r="D136" s="43">
        <v>-184.55194707672285</v>
      </c>
      <c r="E136" s="29" t="s">
        <v>202</v>
      </c>
      <c r="F136" s="51">
        <v>43496</v>
      </c>
      <c r="G136" s="49"/>
      <c r="H136" s="33"/>
      <c r="I136" s="33"/>
      <c r="J136" s="33"/>
      <c r="K136" s="33"/>
      <c r="L136" s="37">
        <v>556.18000000000006</v>
      </c>
      <c r="M136" s="30">
        <f t="shared" si="129"/>
        <v>103.82000000000005</v>
      </c>
      <c r="N136" s="31">
        <f t="shared" si="138"/>
        <v>11.248974273699961</v>
      </c>
      <c r="O136" s="32">
        <f t="shared" si="139"/>
        <v>115.06897427370001</v>
      </c>
      <c r="P136" s="33">
        <f t="shared" si="140"/>
        <v>110</v>
      </c>
      <c r="Q136" s="33">
        <f t="shared" si="141"/>
        <v>5.0689742737000074</v>
      </c>
      <c r="R136" s="33">
        <f t="shared" si="142"/>
        <v>191.4</v>
      </c>
      <c r="S136" s="33">
        <f t="shared" si="143"/>
        <v>11.029230471420423</v>
      </c>
      <c r="T136" s="56">
        <f t="shared" si="144"/>
        <v>202.42923047142042</v>
      </c>
      <c r="U136" s="59">
        <f t="shared" si="130"/>
        <v>17.877283394697571</v>
      </c>
      <c r="V136" s="34">
        <v>1</v>
      </c>
      <c r="W136" s="29" t="s">
        <v>52</v>
      </c>
      <c r="X136" s="1">
        <v>88</v>
      </c>
      <c r="Y136" s="1" t="s">
        <v>201</v>
      </c>
      <c r="Z136" s="1" t="s">
        <v>202</v>
      </c>
      <c r="AA136" s="89">
        <v>43521</v>
      </c>
      <c r="AB136" s="90"/>
      <c r="AC136" s="1">
        <v>625.63</v>
      </c>
      <c r="AD136" s="1"/>
      <c r="AE136" s="1"/>
      <c r="AF136" s="1"/>
      <c r="AG136" s="1"/>
      <c r="AH136" s="98">
        <f t="shared" si="145"/>
        <v>625.63</v>
      </c>
      <c r="AI136" s="30">
        <f t="shared" si="146"/>
        <v>69.449999999999932</v>
      </c>
      <c r="AJ136" s="31">
        <f t="shared" si="147"/>
        <v>23.141068880766557</v>
      </c>
      <c r="AK136" s="32">
        <f t="shared" si="148"/>
        <v>92.591068880766485</v>
      </c>
      <c r="AL136" s="33">
        <f t="shared" si="149"/>
        <v>92.591068880766485</v>
      </c>
      <c r="AM136" s="33">
        <f t="shared" si="150"/>
        <v>0</v>
      </c>
      <c r="AN136" s="33">
        <f t="shared" si="151"/>
        <v>162.96028123014901</v>
      </c>
      <c r="AO136" s="33">
        <f t="shared" si="152"/>
        <v>0</v>
      </c>
      <c r="AP136" s="56">
        <f t="shared" si="153"/>
        <v>162.96028123014901</v>
      </c>
      <c r="AQ136" s="118">
        <f t="shared" si="154"/>
        <v>2.1999999999999886</v>
      </c>
      <c r="AR136" s="120">
        <f t="shared" si="155"/>
        <v>0.16572556028513574</v>
      </c>
      <c r="AS136" s="125">
        <f t="shared" si="156"/>
        <v>165.32600679043412</v>
      </c>
      <c r="AT136" s="122">
        <f t="shared" si="157"/>
        <v>183.20329018513169</v>
      </c>
      <c r="AU136" s="34">
        <v>1</v>
      </c>
      <c r="AV136" s="29" t="s">
        <v>52</v>
      </c>
      <c r="AW136" s="1">
        <v>88</v>
      </c>
      <c r="AX136" s="1" t="s">
        <v>201</v>
      </c>
      <c r="AY136" s="1" t="s">
        <v>202</v>
      </c>
      <c r="AZ136" s="89">
        <v>43555</v>
      </c>
      <c r="BA136" s="90"/>
      <c r="BB136" s="1">
        <v>1294.32</v>
      </c>
      <c r="BC136" s="1"/>
      <c r="BD136" s="1"/>
      <c r="BE136" s="1"/>
      <c r="BF136" s="1"/>
      <c r="BG136" s="98">
        <f t="shared" si="158"/>
        <v>1294.32</v>
      </c>
      <c r="BH136" s="30">
        <f t="shared" si="159"/>
        <v>668.68999999999994</v>
      </c>
      <c r="BI136" s="31">
        <f t="shared" si="160"/>
        <v>-301.20091714367157</v>
      </c>
      <c r="BJ136" s="32">
        <f t="shared" si="161"/>
        <v>367.48908285632837</v>
      </c>
      <c r="BK136" s="33">
        <f t="shared" si="162"/>
        <v>367.48908285632837</v>
      </c>
      <c r="BL136" s="33">
        <f t="shared" si="163"/>
        <v>0</v>
      </c>
      <c r="BM136" s="33">
        <f t="shared" si="164"/>
        <v>646.78078582713795</v>
      </c>
      <c r="BN136" s="33">
        <f t="shared" si="165"/>
        <v>0</v>
      </c>
      <c r="BO136" s="56">
        <f t="shared" si="166"/>
        <v>646.78078582713795</v>
      </c>
      <c r="BP136" s="122">
        <f t="shared" si="167"/>
        <v>829.98407601226961</v>
      </c>
      <c r="BQ136" s="34">
        <v>1</v>
      </c>
      <c r="BR136" s="29" t="s">
        <v>52</v>
      </c>
      <c r="BS136" s="1">
        <v>88</v>
      </c>
      <c r="BT136" s="1" t="s">
        <v>201</v>
      </c>
      <c r="BU136" s="1" t="s">
        <v>202</v>
      </c>
      <c r="BV136" s="89">
        <v>43585</v>
      </c>
      <c r="BW136" s="90">
        <v>500</v>
      </c>
      <c r="BX136" s="104">
        <v>1331.44</v>
      </c>
      <c r="BY136" s="104"/>
      <c r="BZ136" s="104"/>
      <c r="CA136" s="104"/>
      <c r="CB136" s="104"/>
      <c r="CC136" s="137">
        <v>1331.44</v>
      </c>
      <c r="CD136" s="138">
        <f t="shared" si="168"/>
        <v>37.120000000000118</v>
      </c>
      <c r="CE136" s="141">
        <f t="shared" si="169"/>
        <v>4.4544132799085441</v>
      </c>
      <c r="CF136" s="142">
        <f t="shared" si="170"/>
        <v>41.574413279908661</v>
      </c>
      <c r="CG136" s="104">
        <f t="shared" si="171"/>
        <v>41.574413279908661</v>
      </c>
      <c r="CH136" s="104">
        <v>0</v>
      </c>
      <c r="CI136" s="104">
        <f t="shared" si="172"/>
        <v>74.002455638237421</v>
      </c>
      <c r="CJ136" s="104">
        <v>0</v>
      </c>
      <c r="CK136" s="143">
        <f t="shared" si="173"/>
        <v>74.002455638237421</v>
      </c>
      <c r="CL136" s="144">
        <f t="shared" si="174"/>
        <v>403.986531650507</v>
      </c>
      <c r="CM136" s="139">
        <v>1</v>
      </c>
      <c r="CN136" s="1" t="s">
        <v>52</v>
      </c>
      <c r="CO136" s="1">
        <v>88</v>
      </c>
      <c r="CP136" s="1" t="s">
        <v>201</v>
      </c>
      <c r="CQ136" s="1" t="s">
        <v>202</v>
      </c>
      <c r="CR136" s="89">
        <v>43616</v>
      </c>
      <c r="CS136" s="153">
        <v>500</v>
      </c>
      <c r="CT136" s="104">
        <v>1474.8700000000001</v>
      </c>
      <c r="CU136" s="104"/>
      <c r="CV136" s="104"/>
      <c r="CW136" s="104"/>
      <c r="CX136" s="104"/>
      <c r="CY136" s="137">
        <v>1474.8700000000001</v>
      </c>
      <c r="CZ136" s="104"/>
      <c r="DA136" s="138">
        <f t="shared" si="175"/>
        <v>143.43000000000006</v>
      </c>
      <c r="DB136" s="141">
        <f t="shared" si="176"/>
        <v>17.211639719932091</v>
      </c>
      <c r="DC136" s="142">
        <f t="shared" si="177"/>
        <v>160.64163971993216</v>
      </c>
      <c r="DD136" s="104">
        <f t="shared" si="178"/>
        <v>160.64163971993216</v>
      </c>
      <c r="DE136" s="104">
        <v>0</v>
      </c>
      <c r="DF136" s="104">
        <f t="shared" si="179"/>
        <v>282.72928590708062</v>
      </c>
      <c r="DG136" s="104">
        <v>0</v>
      </c>
      <c r="DH136" s="104">
        <f t="shared" si="180"/>
        <v>-0.83148826559817401</v>
      </c>
      <c r="DI136" s="143">
        <f t="shared" si="181"/>
        <v>281.89779764148244</v>
      </c>
      <c r="DJ136" s="144">
        <f t="shared" si="182"/>
        <v>185.88432929198945</v>
      </c>
      <c r="DK136" s="139">
        <v>1</v>
      </c>
      <c r="DL136" s="1" t="s">
        <v>52</v>
      </c>
      <c r="DM136" s="157">
        <v>88</v>
      </c>
      <c r="DN136" s="158" t="s">
        <v>201</v>
      </c>
      <c r="DO136" s="158" t="s">
        <v>202</v>
      </c>
      <c r="DP136" s="171"/>
      <c r="DQ136" s="159">
        <v>43646</v>
      </c>
      <c r="DR136" s="160">
        <v>1564.44</v>
      </c>
      <c r="DS136" s="161"/>
      <c r="DT136" s="161"/>
      <c r="DU136" s="161"/>
      <c r="DV136" s="162"/>
      <c r="DW136" s="163">
        <f t="shared" si="131"/>
        <v>1564.44</v>
      </c>
      <c r="DX136" s="138">
        <f t="shared" si="183"/>
        <v>89.569999999999936</v>
      </c>
      <c r="DY136" s="141">
        <f t="shared" si="184"/>
        <v>10.748423433637043</v>
      </c>
      <c r="DZ136" s="142">
        <f t="shared" si="185"/>
        <v>100.31842343363698</v>
      </c>
      <c r="EA136" s="104">
        <f t="shared" si="186"/>
        <v>100.31842343363698</v>
      </c>
      <c r="EB136" s="104">
        <v>0</v>
      </c>
      <c r="EC136" s="104">
        <f t="shared" si="187"/>
        <v>176.56042524320108</v>
      </c>
      <c r="ED136" s="104">
        <v>0</v>
      </c>
      <c r="EE136" s="143">
        <f t="shared" si="188"/>
        <v>176.56042524320108</v>
      </c>
      <c r="EF136" s="144">
        <f t="shared" si="189"/>
        <v>362.44475453519055</v>
      </c>
      <c r="EG136" s="139">
        <v>1</v>
      </c>
      <c r="EH136" s="1" t="s">
        <v>52</v>
      </c>
      <c r="EI136" s="1">
        <v>89</v>
      </c>
      <c r="EJ136" s="1" t="s">
        <v>201</v>
      </c>
      <c r="EK136" s="1" t="s">
        <v>202</v>
      </c>
      <c r="EL136" s="89">
        <v>43677</v>
      </c>
      <c r="EM136" s="90"/>
      <c r="EN136" s="104">
        <v>1619.19</v>
      </c>
      <c r="EO136" s="104"/>
      <c r="EP136" s="104"/>
      <c r="EQ136" s="104"/>
      <c r="ER136" s="104"/>
      <c r="ES136" s="137">
        <v>1619.19</v>
      </c>
      <c r="ET136" s="138">
        <f t="shared" si="190"/>
        <v>54.75</v>
      </c>
      <c r="EU136" s="141">
        <f t="shared" si="191"/>
        <v>6.5700099488134898</v>
      </c>
      <c r="EV136" s="96">
        <f t="shared" si="192"/>
        <v>61.320009948813492</v>
      </c>
      <c r="EW136" s="104">
        <f t="shared" si="193"/>
        <v>61.320009948813492</v>
      </c>
      <c r="EX136" s="104">
        <v>0</v>
      </c>
      <c r="EY136" s="104">
        <f t="shared" si="194"/>
        <v>110.98921800735242</v>
      </c>
      <c r="EZ136" s="104">
        <v>0</v>
      </c>
      <c r="FA136" s="143">
        <f t="shared" si="195"/>
        <v>110.98921800735242</v>
      </c>
      <c r="FB136" s="144">
        <f t="shared" si="196"/>
        <v>473.43397254254296</v>
      </c>
      <c r="FC136" s="139">
        <v>1</v>
      </c>
      <c r="FD136" s="1" t="s">
        <v>52</v>
      </c>
      <c r="FE136" s="157">
        <v>89</v>
      </c>
      <c r="FF136" s="158" t="s">
        <v>201</v>
      </c>
      <c r="FG136" s="158" t="s">
        <v>202</v>
      </c>
      <c r="FH136" s="159">
        <v>43708</v>
      </c>
      <c r="FI136" s="188">
        <v>1000</v>
      </c>
      <c r="FJ136" s="160">
        <v>1676.96</v>
      </c>
      <c r="FK136" s="186"/>
      <c r="FL136" s="186"/>
      <c r="FM136" s="186"/>
      <c r="FN136" s="186"/>
      <c r="FO136" s="187">
        <f t="shared" si="132"/>
        <v>1676.96</v>
      </c>
      <c r="FP136" s="138">
        <f t="shared" si="197"/>
        <v>57.769999999999982</v>
      </c>
      <c r="FQ136" s="141">
        <f t="shared" si="198"/>
        <v>6.9324118094987428</v>
      </c>
      <c r="FR136" s="96">
        <f t="shared" si="199"/>
        <v>64.702411809498727</v>
      </c>
      <c r="FS136" s="104">
        <f t="shared" si="200"/>
        <v>64.702411809498727</v>
      </c>
      <c r="FT136" s="104">
        <v>0</v>
      </c>
      <c r="FU136" s="104">
        <f t="shared" si="201"/>
        <v>117.1113653751927</v>
      </c>
      <c r="FV136" s="104">
        <v>0</v>
      </c>
      <c r="FW136" s="143">
        <f t="shared" si="202"/>
        <v>117.1113653751927</v>
      </c>
      <c r="FX136" s="144">
        <f t="shared" si="203"/>
        <v>-409.45466208226435</v>
      </c>
      <c r="FY136" s="139">
        <v>1</v>
      </c>
      <c r="FZ136" s="1" t="s">
        <v>52</v>
      </c>
      <c r="GA136" s="1">
        <v>89</v>
      </c>
      <c r="GB136" s="1" t="s">
        <v>201</v>
      </c>
      <c r="GC136" s="1" t="s">
        <v>202</v>
      </c>
      <c r="GD136" s="89">
        <v>43735</v>
      </c>
      <c r="GE136" s="90"/>
      <c r="GF136" s="104">
        <v>1801.53</v>
      </c>
      <c r="GG136" s="104"/>
      <c r="GH136" s="104"/>
      <c r="GI136" s="104"/>
      <c r="GJ136" s="104"/>
      <c r="GK136" s="137">
        <v>1801.53</v>
      </c>
      <c r="GL136" s="138">
        <f t="shared" si="204"/>
        <v>124.56999999999994</v>
      </c>
      <c r="GM136" s="141">
        <f t="shared" si="205"/>
        <v>14.948381951738847</v>
      </c>
      <c r="GN136" s="142">
        <f t="shared" si="206"/>
        <v>139.51838195173877</v>
      </c>
      <c r="GO136" s="104">
        <f t="shared" si="207"/>
        <v>110</v>
      </c>
      <c r="GP136" s="104">
        <f t="shared" si="208"/>
        <v>29.518381951738775</v>
      </c>
      <c r="GQ136" s="218">
        <f t="shared" si="209"/>
        <v>199.1</v>
      </c>
      <c r="GR136" s="218">
        <f t="shared" si="210"/>
        <v>53.428271332647185</v>
      </c>
      <c r="GS136" s="143">
        <f t="shared" si="211"/>
        <v>252.52827133264719</v>
      </c>
      <c r="GT136" s="103">
        <f t="shared" si="212"/>
        <v>10.333920789258251</v>
      </c>
      <c r="GU136" s="203">
        <f t="shared" si="213"/>
        <v>262.86219212190542</v>
      </c>
      <c r="GV136" s="144">
        <f t="shared" si="214"/>
        <v>-146.59246996035893</v>
      </c>
      <c r="GW136" s="140">
        <v>1</v>
      </c>
      <c r="GX136" s="1" t="s">
        <v>52</v>
      </c>
      <c r="GY136" s="157">
        <v>89</v>
      </c>
      <c r="GZ136" s="158" t="s">
        <v>201</v>
      </c>
      <c r="HA136" s="158" t="s">
        <v>202</v>
      </c>
      <c r="HB136" s="159">
        <v>43771</v>
      </c>
      <c r="HC136" s="188"/>
      <c r="HD136" s="160">
        <v>1892.41</v>
      </c>
      <c r="HE136" s="186"/>
      <c r="HF136" s="186"/>
      <c r="HG136" s="186"/>
      <c r="HH136" s="227"/>
      <c r="HI136" s="229">
        <f t="shared" si="133"/>
        <v>1892.41</v>
      </c>
      <c r="HJ136" s="138">
        <f t="shared" si="215"/>
        <v>90.880000000000109</v>
      </c>
      <c r="HK136" s="141">
        <f t="shared" si="216"/>
        <v>10.905593046232978</v>
      </c>
      <c r="HL136" s="96">
        <f t="shared" si="217"/>
        <v>101.78559304623309</v>
      </c>
      <c r="HM136" s="104">
        <f t="shared" si="218"/>
        <v>101.78559304623309</v>
      </c>
      <c r="HN136" s="104">
        <f t="shared" si="219"/>
        <v>0</v>
      </c>
      <c r="HO136" s="218">
        <f t="shared" si="220"/>
        <v>184.2319234136819</v>
      </c>
      <c r="HP136" s="218">
        <f t="shared" si="221"/>
        <v>0</v>
      </c>
      <c r="HQ136" s="143">
        <f t="shared" si="222"/>
        <v>184.2319234136819</v>
      </c>
      <c r="HR136" s="104">
        <f t="shared" si="223"/>
        <v>10.102871216633027</v>
      </c>
      <c r="HS136" s="203">
        <f t="shared" si="224"/>
        <v>194.33479463031492</v>
      </c>
      <c r="HT136" s="234">
        <f t="shared" si="225"/>
        <v>47.742324669955991</v>
      </c>
      <c r="HU136" s="139">
        <v>1</v>
      </c>
      <c r="HV136" s="1" t="s">
        <v>52</v>
      </c>
      <c r="HW136" s="1">
        <v>89</v>
      </c>
      <c r="HX136" s="1" t="s">
        <v>201</v>
      </c>
      <c r="HY136" s="1" t="s">
        <v>202</v>
      </c>
      <c r="HZ136" s="89">
        <v>43795</v>
      </c>
      <c r="IA136" s="90"/>
      <c r="IB136" s="104">
        <v>1892.41</v>
      </c>
      <c r="IC136" s="186"/>
      <c r="ID136" s="186"/>
      <c r="IE136" s="186"/>
      <c r="IF136" s="186"/>
      <c r="IG136" s="229">
        <f t="shared" si="134"/>
        <v>1892.41</v>
      </c>
      <c r="IH136" s="138">
        <f t="shared" si="226"/>
        <v>0</v>
      </c>
      <c r="II136" s="141">
        <f t="shared" si="227"/>
        <v>0</v>
      </c>
      <c r="IJ136" s="142">
        <f t="shared" si="228"/>
        <v>0</v>
      </c>
      <c r="IK136" s="104">
        <f t="shared" si="229"/>
        <v>0</v>
      </c>
      <c r="IL136" s="104">
        <f t="shared" si="230"/>
        <v>0</v>
      </c>
      <c r="IM136" s="218">
        <f t="shared" si="231"/>
        <v>0</v>
      </c>
      <c r="IN136" s="218">
        <f t="shared" si="232"/>
        <v>0</v>
      </c>
      <c r="IO136" s="143">
        <f t="shared" si="233"/>
        <v>0</v>
      </c>
      <c r="IP136" s="104">
        <f t="shared" si="234"/>
        <v>0</v>
      </c>
      <c r="IQ136" s="203">
        <f t="shared" si="235"/>
        <v>0</v>
      </c>
      <c r="IR136" s="144">
        <f t="shared" si="236"/>
        <v>47.742324669955991</v>
      </c>
      <c r="IS136" s="139">
        <v>1</v>
      </c>
      <c r="IT136" s="1" t="s">
        <v>52</v>
      </c>
      <c r="IU136" s="1">
        <v>89</v>
      </c>
      <c r="IV136" s="1" t="s">
        <v>201</v>
      </c>
      <c r="IW136" s="1" t="s">
        <v>202</v>
      </c>
      <c r="IX136" s="89">
        <v>43830</v>
      </c>
      <c r="IY136" s="153"/>
      <c r="IZ136" s="104">
        <v>1892.41</v>
      </c>
      <c r="JA136" s="104"/>
      <c r="JB136" s="104"/>
      <c r="JC136" s="104"/>
      <c r="JD136" s="104"/>
      <c r="JE136" s="137">
        <v>1892.41</v>
      </c>
      <c r="JF136" s="138">
        <f t="shared" si="237"/>
        <v>0</v>
      </c>
      <c r="JG136" s="141">
        <f t="shared" si="238"/>
        <v>0</v>
      </c>
      <c r="JH136" s="96">
        <f t="shared" si="239"/>
        <v>0</v>
      </c>
      <c r="JI136" s="104">
        <f t="shared" si="240"/>
        <v>0</v>
      </c>
      <c r="JJ136" s="104">
        <f t="shared" si="241"/>
        <v>0</v>
      </c>
      <c r="JK136" s="218">
        <f t="shared" si="242"/>
        <v>0</v>
      </c>
      <c r="JL136" s="251">
        <f t="shared" si="243"/>
        <v>0</v>
      </c>
      <c r="JM136" s="259">
        <f t="shared" si="244"/>
        <v>0</v>
      </c>
      <c r="JN136" s="218"/>
      <c r="JO136" s="260"/>
      <c r="JP136" s="255">
        <f t="shared" si="135"/>
        <v>0</v>
      </c>
      <c r="JQ136" s="203">
        <f t="shared" si="136"/>
        <v>0</v>
      </c>
      <c r="JR136" s="144">
        <f t="shared" si="137"/>
        <v>47.742324669955991</v>
      </c>
      <c r="JS136" s="139">
        <v>1</v>
      </c>
      <c r="JT136" s="1" t="s">
        <v>52</v>
      </c>
    </row>
    <row r="137" spans="1:280" ht="20.100000000000001" customHeight="1" x14ac:dyDescent="0.25">
      <c r="A137" s="29">
        <v>89</v>
      </c>
      <c r="B137" s="29" t="s">
        <v>203</v>
      </c>
      <c r="C137" s="50">
        <v>763.29</v>
      </c>
      <c r="D137" s="43">
        <v>343.39849668404912</v>
      </c>
      <c r="E137" s="29" t="s">
        <v>204</v>
      </c>
      <c r="F137" s="51">
        <v>43496</v>
      </c>
      <c r="G137" s="49">
        <v>500</v>
      </c>
      <c r="H137" s="33"/>
      <c r="I137" s="33"/>
      <c r="J137" s="33"/>
      <c r="K137" s="33"/>
      <c r="L137" s="37">
        <v>764.33</v>
      </c>
      <c r="M137" s="30">
        <f t="shared" si="129"/>
        <v>1.0400000000000773</v>
      </c>
      <c r="N137" s="31">
        <f t="shared" si="138"/>
        <v>0.11268477407675614</v>
      </c>
      <c r="O137" s="32">
        <f t="shared" si="139"/>
        <v>1.1526847740768336</v>
      </c>
      <c r="P137" s="33">
        <f t="shared" si="140"/>
        <v>1.1526847740768336</v>
      </c>
      <c r="Q137" s="33">
        <f t="shared" si="141"/>
        <v>0</v>
      </c>
      <c r="R137" s="33">
        <f t="shared" si="142"/>
        <v>2.0056715068936906</v>
      </c>
      <c r="S137" s="33">
        <f t="shared" si="143"/>
        <v>0</v>
      </c>
      <c r="T137" s="56">
        <f t="shared" si="144"/>
        <v>2.0056715068936906</v>
      </c>
      <c r="U137" s="59">
        <f t="shared" si="130"/>
        <v>-154.59583180905719</v>
      </c>
      <c r="V137" s="34">
        <v>1</v>
      </c>
      <c r="W137" s="29" t="s">
        <v>52</v>
      </c>
      <c r="X137" s="1">
        <v>89</v>
      </c>
      <c r="Y137" s="1" t="s">
        <v>203</v>
      </c>
      <c r="Z137" s="1" t="s">
        <v>204</v>
      </c>
      <c r="AA137" s="89">
        <v>43521</v>
      </c>
      <c r="AB137" s="90"/>
      <c r="AC137" s="1">
        <v>771.33</v>
      </c>
      <c r="AD137" s="1"/>
      <c r="AE137" s="1"/>
      <c r="AF137" s="1"/>
      <c r="AG137" s="1"/>
      <c r="AH137" s="98">
        <f t="shared" si="145"/>
        <v>771.33</v>
      </c>
      <c r="AI137" s="30">
        <f t="shared" si="146"/>
        <v>7</v>
      </c>
      <c r="AJ137" s="31">
        <f t="shared" si="147"/>
        <v>2.3324331485293892</v>
      </c>
      <c r="AK137" s="32">
        <f t="shared" si="148"/>
        <v>9.3324331485293897</v>
      </c>
      <c r="AL137" s="33">
        <f t="shared" si="149"/>
        <v>9.3324331485293897</v>
      </c>
      <c r="AM137" s="33">
        <f t="shared" si="150"/>
        <v>0</v>
      </c>
      <c r="AN137" s="33">
        <f t="shared" si="151"/>
        <v>16.425082341411727</v>
      </c>
      <c r="AO137" s="33">
        <f t="shared" si="152"/>
        <v>0</v>
      </c>
      <c r="AP137" s="56">
        <f t="shared" si="153"/>
        <v>16.425082341411727</v>
      </c>
      <c r="AQ137" s="118">
        <f t="shared" si="154"/>
        <v>2.3053695481536352E-2</v>
      </c>
      <c r="AR137" s="120">
        <f t="shared" si="155"/>
        <v>0</v>
      </c>
      <c r="AS137" s="125">
        <f t="shared" si="156"/>
        <v>16.448136036893263</v>
      </c>
      <c r="AT137" s="122">
        <f t="shared" si="157"/>
        <v>-138.14769577216393</v>
      </c>
      <c r="AU137" s="34">
        <v>1</v>
      </c>
      <c r="AV137" s="29" t="s">
        <v>52</v>
      </c>
      <c r="AW137" s="1">
        <v>89</v>
      </c>
      <c r="AX137" s="1" t="s">
        <v>203</v>
      </c>
      <c r="AY137" s="1" t="s">
        <v>204</v>
      </c>
      <c r="AZ137" s="89">
        <v>43555</v>
      </c>
      <c r="BA137" s="90"/>
      <c r="BB137" s="1">
        <v>774.6</v>
      </c>
      <c r="BC137" s="1"/>
      <c r="BD137" s="1"/>
      <c r="BE137" s="1"/>
      <c r="BF137" s="1"/>
      <c r="BG137" s="98">
        <f t="shared" si="158"/>
        <v>774.6</v>
      </c>
      <c r="BH137" s="30">
        <f t="shared" si="159"/>
        <v>3.2699999999999818</v>
      </c>
      <c r="BI137" s="31">
        <f t="shared" si="160"/>
        <v>-1.4729201858257199</v>
      </c>
      <c r="BJ137" s="32">
        <f t="shared" si="161"/>
        <v>1.7970798141742619</v>
      </c>
      <c r="BK137" s="33">
        <f t="shared" si="162"/>
        <v>1.7970798141742619</v>
      </c>
      <c r="BL137" s="33">
        <f t="shared" si="163"/>
        <v>0</v>
      </c>
      <c r="BM137" s="33">
        <f t="shared" si="164"/>
        <v>3.1628604729467011</v>
      </c>
      <c r="BN137" s="33">
        <f t="shared" si="165"/>
        <v>0</v>
      </c>
      <c r="BO137" s="56">
        <f t="shared" si="166"/>
        <v>3.1628604729467011</v>
      </c>
      <c r="BP137" s="122">
        <f t="shared" si="167"/>
        <v>-134.98483529921722</v>
      </c>
      <c r="BQ137" s="34">
        <v>1</v>
      </c>
      <c r="BR137" s="29" t="s">
        <v>52</v>
      </c>
      <c r="BS137" s="1">
        <v>89</v>
      </c>
      <c r="BT137" s="1" t="s">
        <v>203</v>
      </c>
      <c r="BU137" s="1" t="s">
        <v>204</v>
      </c>
      <c r="BV137" s="89">
        <v>43585</v>
      </c>
      <c r="BW137" s="90"/>
      <c r="BX137" s="104">
        <v>1207.19</v>
      </c>
      <c r="BY137" s="104"/>
      <c r="BZ137" s="104"/>
      <c r="CA137" s="104"/>
      <c r="CB137" s="104"/>
      <c r="CC137" s="137">
        <v>1207.19</v>
      </c>
      <c r="CD137" s="138">
        <f t="shared" si="168"/>
        <v>432.59000000000003</v>
      </c>
      <c r="CE137" s="141">
        <f t="shared" si="169"/>
        <v>51.910954761735752</v>
      </c>
      <c r="CF137" s="142">
        <f t="shared" si="170"/>
        <v>484.50095476173578</v>
      </c>
      <c r="CG137" s="104">
        <f t="shared" si="171"/>
        <v>484.50095476173578</v>
      </c>
      <c r="CH137" s="104">
        <v>0</v>
      </c>
      <c r="CI137" s="104">
        <f t="shared" si="172"/>
        <v>862.41169947588969</v>
      </c>
      <c r="CJ137" s="104">
        <v>0</v>
      </c>
      <c r="CK137" s="143">
        <f t="shared" si="173"/>
        <v>862.41169947588969</v>
      </c>
      <c r="CL137" s="144">
        <f t="shared" si="174"/>
        <v>727.42686417667244</v>
      </c>
      <c r="CM137" s="139">
        <v>1</v>
      </c>
      <c r="CN137" s="1" t="s">
        <v>52</v>
      </c>
      <c r="CO137" s="1">
        <v>89</v>
      </c>
      <c r="CP137" s="1" t="s">
        <v>203</v>
      </c>
      <c r="CQ137" s="1" t="s">
        <v>204</v>
      </c>
      <c r="CR137" s="89">
        <v>43616</v>
      </c>
      <c r="CS137" s="153"/>
      <c r="CT137" s="104">
        <v>1349.93</v>
      </c>
      <c r="CU137" s="104"/>
      <c r="CV137" s="104"/>
      <c r="CW137" s="104"/>
      <c r="CX137" s="104"/>
      <c r="CY137" s="137">
        <v>1349.93</v>
      </c>
      <c r="CZ137" s="104"/>
      <c r="DA137" s="138">
        <f t="shared" si="175"/>
        <v>142.74</v>
      </c>
      <c r="DB137" s="141">
        <f t="shared" si="176"/>
        <v>17.128839528851046</v>
      </c>
      <c r="DC137" s="142">
        <f t="shared" si="177"/>
        <v>159.86883952885105</v>
      </c>
      <c r="DD137" s="104">
        <f t="shared" si="178"/>
        <v>159.86883952885105</v>
      </c>
      <c r="DE137" s="104">
        <v>0</v>
      </c>
      <c r="DF137" s="104">
        <f t="shared" si="179"/>
        <v>281.36915757077787</v>
      </c>
      <c r="DG137" s="104">
        <v>0</v>
      </c>
      <c r="DH137" s="104">
        <f t="shared" si="180"/>
        <v>-9.6900190952347245</v>
      </c>
      <c r="DI137" s="143">
        <f t="shared" si="181"/>
        <v>271.67913847554314</v>
      </c>
      <c r="DJ137" s="144">
        <f t="shared" si="182"/>
        <v>999.10600265221558</v>
      </c>
      <c r="DK137" s="139">
        <v>1</v>
      </c>
      <c r="DL137" s="1" t="s">
        <v>52</v>
      </c>
      <c r="DM137" s="157">
        <v>89</v>
      </c>
      <c r="DN137" s="158" t="s">
        <v>203</v>
      </c>
      <c r="DO137" s="158" t="s">
        <v>204</v>
      </c>
      <c r="DP137" s="171"/>
      <c r="DQ137" s="159">
        <v>43646</v>
      </c>
      <c r="DR137" s="160">
        <v>1430.09</v>
      </c>
      <c r="DS137" s="161"/>
      <c r="DT137" s="161"/>
      <c r="DU137" s="161"/>
      <c r="DV137" s="162"/>
      <c r="DW137" s="163">
        <f t="shared" si="131"/>
        <v>1430.09</v>
      </c>
      <c r="DX137" s="138">
        <f t="shared" si="183"/>
        <v>80.159999999999854</v>
      </c>
      <c r="DY137" s="141">
        <f t="shared" si="184"/>
        <v>9.6192209717577821</v>
      </c>
      <c r="DZ137" s="142">
        <f t="shared" si="185"/>
        <v>89.779220971757638</v>
      </c>
      <c r="EA137" s="104">
        <f t="shared" si="186"/>
        <v>89.779220971757638</v>
      </c>
      <c r="EB137" s="104">
        <v>0</v>
      </c>
      <c r="EC137" s="104">
        <f t="shared" si="187"/>
        <v>158.01142891029343</v>
      </c>
      <c r="ED137" s="104">
        <v>0</v>
      </c>
      <c r="EE137" s="143">
        <f t="shared" si="188"/>
        <v>158.01142891029343</v>
      </c>
      <c r="EF137" s="144">
        <f t="shared" si="189"/>
        <v>1157.117431562509</v>
      </c>
      <c r="EG137" s="139">
        <v>1</v>
      </c>
      <c r="EH137" s="1" t="s">
        <v>52</v>
      </c>
      <c r="EI137" s="1">
        <v>90</v>
      </c>
      <c r="EJ137" s="1" t="s">
        <v>203</v>
      </c>
      <c r="EK137" s="1" t="s">
        <v>204</v>
      </c>
      <c r="EL137" s="89">
        <v>43677</v>
      </c>
      <c r="EM137" s="90">
        <v>2000</v>
      </c>
      <c r="EN137" s="104">
        <v>1605.98</v>
      </c>
      <c r="EO137" s="104"/>
      <c r="EP137" s="104"/>
      <c r="EQ137" s="104"/>
      <c r="ER137" s="104"/>
      <c r="ES137" s="137">
        <v>1605.98</v>
      </c>
      <c r="ET137" s="138">
        <f t="shared" si="190"/>
        <v>175.8900000000001</v>
      </c>
      <c r="EU137" s="141">
        <f t="shared" si="191"/>
        <v>21.106831961585485</v>
      </c>
      <c r="EV137" s="96">
        <f t="shared" si="192"/>
        <v>196.9968319615856</v>
      </c>
      <c r="EW137" s="104">
        <f t="shared" si="193"/>
        <v>196.9968319615856</v>
      </c>
      <c r="EX137" s="104">
        <v>0</v>
      </c>
      <c r="EY137" s="104">
        <f t="shared" si="194"/>
        <v>356.56426585046995</v>
      </c>
      <c r="EZ137" s="104">
        <v>0</v>
      </c>
      <c r="FA137" s="143">
        <f t="shared" si="195"/>
        <v>356.56426585046995</v>
      </c>
      <c r="FB137" s="144">
        <f t="shared" si="196"/>
        <v>-486.31830258702109</v>
      </c>
      <c r="FC137" s="139">
        <v>1</v>
      </c>
      <c r="FD137" s="1" t="s">
        <v>52</v>
      </c>
      <c r="FE137" s="157">
        <v>90</v>
      </c>
      <c r="FF137" s="158" t="s">
        <v>203</v>
      </c>
      <c r="FG137" s="158" t="s">
        <v>204</v>
      </c>
      <c r="FH137" s="159">
        <v>43708</v>
      </c>
      <c r="FI137" s="188">
        <v>750</v>
      </c>
      <c r="FJ137" s="160">
        <v>1917.44</v>
      </c>
      <c r="FK137" s="186"/>
      <c r="FL137" s="186"/>
      <c r="FM137" s="186"/>
      <c r="FN137" s="186"/>
      <c r="FO137" s="187">
        <f t="shared" si="132"/>
        <v>1917.44</v>
      </c>
      <c r="FP137" s="138">
        <f t="shared" si="197"/>
        <v>311.46000000000004</v>
      </c>
      <c r="FQ137" s="141">
        <f t="shared" si="198"/>
        <v>37.375263669490728</v>
      </c>
      <c r="FR137" s="96">
        <f t="shared" si="199"/>
        <v>348.83526366949076</v>
      </c>
      <c r="FS137" s="104">
        <f t="shared" si="200"/>
        <v>348.83526366949076</v>
      </c>
      <c r="FT137" s="104">
        <v>0</v>
      </c>
      <c r="FU137" s="104">
        <f t="shared" si="201"/>
        <v>631.39182724177829</v>
      </c>
      <c r="FV137" s="104">
        <v>0</v>
      </c>
      <c r="FW137" s="143">
        <f t="shared" si="202"/>
        <v>631.39182724177829</v>
      </c>
      <c r="FX137" s="144">
        <f t="shared" si="203"/>
        <v>-604.92647534524292</v>
      </c>
      <c r="FY137" s="139">
        <v>1</v>
      </c>
      <c r="FZ137" s="1" t="s">
        <v>52</v>
      </c>
      <c r="GA137" s="1">
        <v>90</v>
      </c>
      <c r="GB137" s="1" t="s">
        <v>203</v>
      </c>
      <c r="GC137" s="1" t="s">
        <v>204</v>
      </c>
      <c r="GD137" s="89">
        <v>43735</v>
      </c>
      <c r="GE137" s="90"/>
      <c r="GF137" s="104">
        <v>2508.5100000000002</v>
      </c>
      <c r="GG137" s="104"/>
      <c r="GH137" s="104"/>
      <c r="GI137" s="104"/>
      <c r="GJ137" s="104"/>
      <c r="GK137" s="137">
        <v>2508.5100000000002</v>
      </c>
      <c r="GL137" s="138">
        <f t="shared" si="204"/>
        <v>591.07000000000016</v>
      </c>
      <c r="GM137" s="141">
        <f t="shared" si="205"/>
        <v>70.928314363123448</v>
      </c>
      <c r="GN137" s="142">
        <f t="shared" si="206"/>
        <v>661.99831436312365</v>
      </c>
      <c r="GO137" s="104">
        <f t="shared" si="207"/>
        <v>110</v>
      </c>
      <c r="GP137" s="104">
        <f t="shared" si="208"/>
        <v>551.99831436312365</v>
      </c>
      <c r="GQ137" s="218">
        <f t="shared" si="209"/>
        <v>199.1</v>
      </c>
      <c r="GR137" s="218">
        <f t="shared" si="210"/>
        <v>999.11694899725387</v>
      </c>
      <c r="GS137" s="143">
        <f t="shared" si="211"/>
        <v>1198.2169489972539</v>
      </c>
      <c r="GT137" s="103">
        <f t="shared" si="212"/>
        <v>49.0332388288262</v>
      </c>
      <c r="GU137" s="203">
        <f t="shared" si="213"/>
        <v>1247.25018782608</v>
      </c>
      <c r="GV137" s="144">
        <f t="shared" si="214"/>
        <v>642.32371248083712</v>
      </c>
      <c r="GW137" s="140">
        <v>1</v>
      </c>
      <c r="GX137" s="1" t="s">
        <v>52</v>
      </c>
      <c r="GY137" s="157">
        <v>90</v>
      </c>
      <c r="GZ137" s="158" t="s">
        <v>203</v>
      </c>
      <c r="HA137" s="158" t="s">
        <v>204</v>
      </c>
      <c r="HB137" s="159">
        <v>43771</v>
      </c>
      <c r="HC137" s="188"/>
      <c r="HD137" s="160">
        <v>3055.44</v>
      </c>
      <c r="HE137" s="186"/>
      <c r="HF137" s="186"/>
      <c r="HG137" s="186"/>
      <c r="HH137" s="227"/>
      <c r="HI137" s="229">
        <f t="shared" si="133"/>
        <v>3055.44</v>
      </c>
      <c r="HJ137" s="138">
        <f t="shared" si="215"/>
        <v>546.92999999999984</v>
      </c>
      <c r="HK137" s="141">
        <f t="shared" si="216"/>
        <v>65.631558151146493</v>
      </c>
      <c r="HL137" s="96">
        <f t="shared" si="217"/>
        <v>612.5615581511463</v>
      </c>
      <c r="HM137" s="104">
        <f t="shared" si="218"/>
        <v>110</v>
      </c>
      <c r="HN137" s="104">
        <f t="shared" si="219"/>
        <v>502.5615581511463</v>
      </c>
      <c r="HO137" s="218">
        <f t="shared" si="220"/>
        <v>199.1</v>
      </c>
      <c r="HP137" s="218">
        <f t="shared" si="221"/>
        <v>1173.6886106840118</v>
      </c>
      <c r="HQ137" s="143">
        <f t="shared" si="222"/>
        <v>1372.7886106840117</v>
      </c>
      <c r="HR137" s="104">
        <f t="shared" si="223"/>
        <v>75.280691231013662</v>
      </c>
      <c r="HS137" s="203">
        <f t="shared" si="224"/>
        <v>1448.0693019150253</v>
      </c>
      <c r="HT137" s="234">
        <f t="shared" si="225"/>
        <v>2090.3930143958623</v>
      </c>
      <c r="HU137" s="139">
        <v>1</v>
      </c>
      <c r="HV137" s="1" t="s">
        <v>52</v>
      </c>
      <c r="HW137" s="1">
        <v>90</v>
      </c>
      <c r="HX137" s="1" t="s">
        <v>203</v>
      </c>
      <c r="HY137" s="1" t="s">
        <v>204</v>
      </c>
      <c r="HZ137" s="89">
        <v>43795</v>
      </c>
      <c r="IA137" s="90">
        <v>4000</v>
      </c>
      <c r="IB137" s="104">
        <v>3307.34</v>
      </c>
      <c r="IC137" s="186"/>
      <c r="ID137" s="186"/>
      <c r="IE137" s="186"/>
      <c r="IF137" s="186"/>
      <c r="IG137" s="229">
        <f t="shared" si="134"/>
        <v>3307.34</v>
      </c>
      <c r="IH137" s="138">
        <f t="shared" si="226"/>
        <v>251.90000000000009</v>
      </c>
      <c r="II137" s="141">
        <f t="shared" si="227"/>
        <v>30.228032312907558</v>
      </c>
      <c r="IJ137" s="142">
        <f t="shared" si="228"/>
        <v>282.12803231290764</v>
      </c>
      <c r="IK137" s="104">
        <f t="shared" si="229"/>
        <v>110</v>
      </c>
      <c r="IL137" s="104">
        <f t="shared" si="230"/>
        <v>172.12803231290764</v>
      </c>
      <c r="IM137" s="218">
        <f t="shared" si="231"/>
        <v>199.1</v>
      </c>
      <c r="IN137" s="218">
        <f t="shared" si="232"/>
        <v>372.71730688172863</v>
      </c>
      <c r="IO137" s="143">
        <f t="shared" si="233"/>
        <v>571.81730688172865</v>
      </c>
      <c r="IP137" s="104">
        <f t="shared" si="234"/>
        <v>39.866521249580053</v>
      </c>
      <c r="IQ137" s="203">
        <f t="shared" si="235"/>
        <v>611.6838281313087</v>
      </c>
      <c r="IR137" s="144">
        <f t="shared" si="236"/>
        <v>-1297.923157472829</v>
      </c>
      <c r="IS137" s="139">
        <v>1</v>
      </c>
      <c r="IT137" s="1" t="s">
        <v>52</v>
      </c>
      <c r="IU137" s="1">
        <v>90</v>
      </c>
      <c r="IV137" s="1" t="s">
        <v>203</v>
      </c>
      <c r="IW137" s="1" t="s">
        <v>204</v>
      </c>
      <c r="IX137" s="89">
        <v>43830</v>
      </c>
      <c r="IY137" s="153"/>
      <c r="IZ137" s="104">
        <v>4155.79</v>
      </c>
      <c r="JA137" s="104"/>
      <c r="JB137" s="104"/>
      <c r="JC137" s="104"/>
      <c r="JD137" s="104"/>
      <c r="JE137" s="137">
        <v>4155.79</v>
      </c>
      <c r="JF137" s="138">
        <f t="shared" si="237"/>
        <v>848.44999999999982</v>
      </c>
      <c r="JG137" s="141">
        <f t="shared" si="238"/>
        <v>101.81392722963129</v>
      </c>
      <c r="JH137" s="96">
        <f t="shared" si="239"/>
        <v>950.26392722963112</v>
      </c>
      <c r="JI137" s="104">
        <f t="shared" si="240"/>
        <v>110</v>
      </c>
      <c r="JJ137" s="104">
        <f t="shared" si="241"/>
        <v>840.26392722963112</v>
      </c>
      <c r="JK137" s="218">
        <f t="shared" si="242"/>
        <v>199.1</v>
      </c>
      <c r="JL137" s="251">
        <f t="shared" si="243"/>
        <v>1968.493544029639</v>
      </c>
      <c r="JM137" s="259">
        <f t="shared" si="244"/>
        <v>2167.5935440296389</v>
      </c>
      <c r="JN137" s="218"/>
      <c r="JO137" s="260"/>
      <c r="JP137" s="255">
        <f t="shared" si="135"/>
        <v>108.92094191106708</v>
      </c>
      <c r="JQ137" s="203">
        <f t="shared" si="136"/>
        <v>2276.514485940706</v>
      </c>
      <c r="JR137" s="144">
        <f t="shared" si="137"/>
        <v>978.59132846787702</v>
      </c>
      <c r="JS137" s="139">
        <v>1</v>
      </c>
      <c r="JT137" s="1" t="s">
        <v>52</v>
      </c>
    </row>
    <row r="138" spans="1:280" ht="20.100000000000001" customHeight="1" x14ac:dyDescent="0.25">
      <c r="A138" s="29">
        <v>90</v>
      </c>
      <c r="B138" s="29" t="s">
        <v>205</v>
      </c>
      <c r="C138" s="50">
        <v>320.93</v>
      </c>
      <c r="D138" s="43">
        <v>-373.65321638803027</v>
      </c>
      <c r="E138" s="29" t="s">
        <v>206</v>
      </c>
      <c r="F138" s="51">
        <v>43496</v>
      </c>
      <c r="G138" s="49"/>
      <c r="H138" s="33"/>
      <c r="I138" s="33"/>
      <c r="J138" s="33"/>
      <c r="K138" s="33"/>
      <c r="L138" s="37">
        <v>331.72</v>
      </c>
      <c r="M138" s="30">
        <f t="shared" si="129"/>
        <v>10.79000000000002</v>
      </c>
      <c r="N138" s="31">
        <f t="shared" si="138"/>
        <v>1.1691045310462604</v>
      </c>
      <c r="O138" s="32">
        <f t="shared" si="139"/>
        <v>11.959104531046281</v>
      </c>
      <c r="P138" s="33">
        <f t="shared" si="140"/>
        <v>11.959104531046281</v>
      </c>
      <c r="Q138" s="33">
        <f t="shared" si="141"/>
        <v>0</v>
      </c>
      <c r="R138" s="33">
        <f t="shared" si="142"/>
        <v>20.808841884020527</v>
      </c>
      <c r="S138" s="33">
        <f t="shared" si="143"/>
        <v>0</v>
      </c>
      <c r="T138" s="56">
        <f t="shared" si="144"/>
        <v>20.808841884020527</v>
      </c>
      <c r="U138" s="59">
        <f t="shared" si="130"/>
        <v>-352.84437450400975</v>
      </c>
      <c r="V138" s="34">
        <v>1</v>
      </c>
      <c r="W138" s="29" t="s">
        <v>52</v>
      </c>
      <c r="X138" s="1">
        <v>90</v>
      </c>
      <c r="Y138" s="1" t="s">
        <v>205</v>
      </c>
      <c r="Z138" s="1" t="s">
        <v>206</v>
      </c>
      <c r="AA138" s="89">
        <v>43521</v>
      </c>
      <c r="AB138" s="90"/>
      <c r="AC138" s="1">
        <v>339.86</v>
      </c>
      <c r="AD138" s="1"/>
      <c r="AE138" s="1"/>
      <c r="AF138" s="1"/>
      <c r="AG138" s="1"/>
      <c r="AH138" s="98">
        <f t="shared" si="145"/>
        <v>339.86</v>
      </c>
      <c r="AI138" s="30">
        <f t="shared" si="146"/>
        <v>8.1399999999999864</v>
      </c>
      <c r="AJ138" s="31">
        <f t="shared" si="147"/>
        <v>2.7122865470041706</v>
      </c>
      <c r="AK138" s="32">
        <f t="shared" si="148"/>
        <v>10.852286547004157</v>
      </c>
      <c r="AL138" s="33">
        <f t="shared" si="149"/>
        <v>10.852286547004157</v>
      </c>
      <c r="AM138" s="33">
        <f t="shared" si="150"/>
        <v>0</v>
      </c>
      <c r="AN138" s="33">
        <f t="shared" si="151"/>
        <v>19.100024322727318</v>
      </c>
      <c r="AO138" s="33">
        <f t="shared" si="152"/>
        <v>0</v>
      </c>
      <c r="AP138" s="56">
        <f t="shared" si="153"/>
        <v>19.100024322727318</v>
      </c>
      <c r="AQ138" s="118">
        <f t="shared" si="154"/>
        <v>0.23918209062092544</v>
      </c>
      <c r="AR138" s="120">
        <f t="shared" si="155"/>
        <v>0</v>
      </c>
      <c r="AS138" s="125">
        <f t="shared" si="156"/>
        <v>19.339206413348244</v>
      </c>
      <c r="AT138" s="122">
        <f t="shared" si="157"/>
        <v>-333.50516809066153</v>
      </c>
      <c r="AU138" s="34">
        <v>1</v>
      </c>
      <c r="AV138" s="29" t="s">
        <v>52</v>
      </c>
      <c r="AW138" s="1">
        <v>90</v>
      </c>
      <c r="AX138" s="1" t="s">
        <v>205</v>
      </c>
      <c r="AY138" s="1" t="s">
        <v>206</v>
      </c>
      <c r="AZ138" s="89">
        <v>43555</v>
      </c>
      <c r="BA138" s="90"/>
      <c r="BB138" s="1">
        <v>351.09000000000003</v>
      </c>
      <c r="BC138" s="1"/>
      <c r="BD138" s="1"/>
      <c r="BE138" s="1"/>
      <c r="BF138" s="1"/>
      <c r="BG138" s="98">
        <f t="shared" si="158"/>
        <v>351.09000000000003</v>
      </c>
      <c r="BH138" s="30">
        <f t="shared" si="159"/>
        <v>11.230000000000018</v>
      </c>
      <c r="BI138" s="31">
        <f t="shared" si="160"/>
        <v>-5.0583772742577837</v>
      </c>
      <c r="BJ138" s="32">
        <f t="shared" si="161"/>
        <v>6.1716227257422345</v>
      </c>
      <c r="BK138" s="33">
        <f t="shared" si="162"/>
        <v>6.1716227257422345</v>
      </c>
      <c r="BL138" s="33">
        <f t="shared" si="163"/>
        <v>0</v>
      </c>
      <c r="BM138" s="33">
        <f t="shared" si="164"/>
        <v>10.862055997306333</v>
      </c>
      <c r="BN138" s="33">
        <f t="shared" si="165"/>
        <v>0</v>
      </c>
      <c r="BO138" s="56">
        <f t="shared" si="166"/>
        <v>10.862055997306333</v>
      </c>
      <c r="BP138" s="122">
        <f t="shared" si="167"/>
        <v>-322.64311209335517</v>
      </c>
      <c r="BQ138" s="34">
        <v>1</v>
      </c>
      <c r="BR138" s="29" t="s">
        <v>52</v>
      </c>
      <c r="BS138" s="1">
        <v>90</v>
      </c>
      <c r="BT138" s="1" t="s">
        <v>205</v>
      </c>
      <c r="BU138" s="1" t="s">
        <v>206</v>
      </c>
      <c r="BV138" s="89">
        <v>43585</v>
      </c>
      <c r="BW138" s="90"/>
      <c r="BX138" s="104">
        <v>363.51</v>
      </c>
      <c r="BY138" s="104"/>
      <c r="BZ138" s="104"/>
      <c r="CA138" s="104"/>
      <c r="CB138" s="104"/>
      <c r="CC138" s="137">
        <v>363.51</v>
      </c>
      <c r="CD138" s="138">
        <f t="shared" si="168"/>
        <v>12.419999999999959</v>
      </c>
      <c r="CE138" s="141">
        <f t="shared" si="169"/>
        <v>1.4904044433314589</v>
      </c>
      <c r="CF138" s="142">
        <f t="shared" si="170"/>
        <v>13.910404443331418</v>
      </c>
      <c r="CG138" s="104">
        <f t="shared" si="171"/>
        <v>13.910404443331418</v>
      </c>
      <c r="CH138" s="104">
        <v>0</v>
      </c>
      <c r="CI138" s="104">
        <f t="shared" si="172"/>
        <v>24.760519909129922</v>
      </c>
      <c r="CJ138" s="104">
        <v>0</v>
      </c>
      <c r="CK138" s="143">
        <f t="shared" si="173"/>
        <v>24.760519909129922</v>
      </c>
      <c r="CL138" s="144">
        <f t="shared" si="174"/>
        <v>-297.88259218422525</v>
      </c>
      <c r="CM138" s="139">
        <v>1</v>
      </c>
      <c r="CN138" s="1" t="s">
        <v>52</v>
      </c>
      <c r="CO138" s="1">
        <v>90</v>
      </c>
      <c r="CP138" s="1" t="s">
        <v>205</v>
      </c>
      <c r="CQ138" s="1" t="s">
        <v>206</v>
      </c>
      <c r="CR138" s="89">
        <v>43616</v>
      </c>
      <c r="CS138" s="153"/>
      <c r="CT138" s="104">
        <v>381.75</v>
      </c>
      <c r="CU138" s="104"/>
      <c r="CV138" s="104"/>
      <c r="CW138" s="104"/>
      <c r="CX138" s="104"/>
      <c r="CY138" s="137">
        <v>381.75</v>
      </c>
      <c r="CZ138" s="104"/>
      <c r="DA138" s="138">
        <f t="shared" si="175"/>
        <v>18.240000000000009</v>
      </c>
      <c r="DB138" s="141">
        <f t="shared" si="176"/>
        <v>2.1888050511856747</v>
      </c>
      <c r="DC138" s="142">
        <f t="shared" si="177"/>
        <v>20.428805051185684</v>
      </c>
      <c r="DD138" s="104">
        <f t="shared" si="178"/>
        <v>20.428805051185684</v>
      </c>
      <c r="DE138" s="104">
        <v>0</v>
      </c>
      <c r="DF138" s="104">
        <f t="shared" si="179"/>
        <v>35.954696890086801</v>
      </c>
      <c r="DG138" s="104">
        <v>0</v>
      </c>
      <c r="DH138" s="104">
        <f t="shared" si="180"/>
        <v>-0.27820808886662862</v>
      </c>
      <c r="DI138" s="143">
        <f t="shared" si="181"/>
        <v>35.676488801220174</v>
      </c>
      <c r="DJ138" s="144">
        <f t="shared" si="182"/>
        <v>-262.20610338300509</v>
      </c>
      <c r="DK138" s="139">
        <v>1</v>
      </c>
      <c r="DL138" s="1" t="s">
        <v>52</v>
      </c>
      <c r="DM138" s="157">
        <v>90</v>
      </c>
      <c r="DN138" s="158" t="s">
        <v>205</v>
      </c>
      <c r="DO138" s="158" t="s">
        <v>206</v>
      </c>
      <c r="DP138" s="171"/>
      <c r="DQ138" s="159">
        <v>43646</v>
      </c>
      <c r="DR138" s="160">
        <v>401.81</v>
      </c>
      <c r="DS138" s="161"/>
      <c r="DT138" s="161"/>
      <c r="DU138" s="161"/>
      <c r="DV138" s="162"/>
      <c r="DW138" s="163">
        <f t="shared" si="131"/>
        <v>401.81</v>
      </c>
      <c r="DX138" s="138">
        <f t="shared" si="183"/>
        <v>20.060000000000002</v>
      </c>
      <c r="DY138" s="141">
        <f t="shared" si="184"/>
        <v>2.4072052481719246</v>
      </c>
      <c r="DZ138" s="142">
        <f t="shared" si="185"/>
        <v>22.467205248171926</v>
      </c>
      <c r="EA138" s="104">
        <f t="shared" si="186"/>
        <v>22.467205248171926</v>
      </c>
      <c r="EB138" s="104">
        <v>0</v>
      </c>
      <c r="EC138" s="104">
        <f t="shared" si="187"/>
        <v>39.542281236782593</v>
      </c>
      <c r="ED138" s="104">
        <v>0</v>
      </c>
      <c r="EE138" s="143">
        <f t="shared" si="188"/>
        <v>39.542281236782593</v>
      </c>
      <c r="EF138" s="144">
        <f t="shared" si="189"/>
        <v>-222.66382214622249</v>
      </c>
      <c r="EG138" s="139">
        <v>1</v>
      </c>
      <c r="EH138" s="1" t="s">
        <v>52</v>
      </c>
      <c r="EI138" s="1">
        <v>91</v>
      </c>
      <c r="EJ138" s="1" t="s">
        <v>205</v>
      </c>
      <c r="EK138" s="1" t="s">
        <v>206</v>
      </c>
      <c r="EL138" s="89">
        <v>43677</v>
      </c>
      <c r="EM138" s="90">
        <v>560</v>
      </c>
      <c r="EN138" s="104">
        <v>447.61</v>
      </c>
      <c r="EO138" s="104"/>
      <c r="EP138" s="104"/>
      <c r="EQ138" s="104"/>
      <c r="ER138" s="104"/>
      <c r="ES138" s="137">
        <v>447.61</v>
      </c>
      <c r="ET138" s="138">
        <f t="shared" si="190"/>
        <v>45.800000000000011</v>
      </c>
      <c r="EU138" s="141">
        <f t="shared" si="191"/>
        <v>5.4960083224777696</v>
      </c>
      <c r="EV138" s="96">
        <f t="shared" si="192"/>
        <v>51.296008322477782</v>
      </c>
      <c r="EW138" s="104">
        <f t="shared" si="193"/>
        <v>51.296008322477782</v>
      </c>
      <c r="EX138" s="104">
        <v>0</v>
      </c>
      <c r="EY138" s="104">
        <f t="shared" si="194"/>
        <v>92.845775063684783</v>
      </c>
      <c r="EZ138" s="104">
        <v>0</v>
      </c>
      <c r="FA138" s="143">
        <f t="shared" si="195"/>
        <v>92.845775063684783</v>
      </c>
      <c r="FB138" s="144">
        <f t="shared" si="196"/>
        <v>-689.81804708253776</v>
      </c>
      <c r="FC138" s="139">
        <v>1</v>
      </c>
      <c r="FD138" s="1" t="s">
        <v>52</v>
      </c>
      <c r="FE138" s="157">
        <v>91</v>
      </c>
      <c r="FF138" s="158" t="s">
        <v>205</v>
      </c>
      <c r="FG138" s="158" t="s">
        <v>206</v>
      </c>
      <c r="FH138" s="159">
        <v>43708</v>
      </c>
      <c r="FI138" s="188"/>
      <c r="FJ138" s="160">
        <v>473.35</v>
      </c>
      <c r="FK138" s="186"/>
      <c r="FL138" s="186"/>
      <c r="FM138" s="186"/>
      <c r="FN138" s="186"/>
      <c r="FO138" s="187">
        <f t="shared" si="132"/>
        <v>473.35</v>
      </c>
      <c r="FP138" s="138">
        <f t="shared" si="197"/>
        <v>25.740000000000009</v>
      </c>
      <c r="FQ138" s="141">
        <f t="shared" si="198"/>
        <v>3.0888052618400166</v>
      </c>
      <c r="FR138" s="96">
        <f t="shared" si="199"/>
        <v>28.828805261840024</v>
      </c>
      <c r="FS138" s="104">
        <f t="shared" si="200"/>
        <v>28.828805261840024</v>
      </c>
      <c r="FT138" s="104">
        <v>0</v>
      </c>
      <c r="FU138" s="104">
        <f t="shared" si="201"/>
        <v>52.180137523930448</v>
      </c>
      <c r="FV138" s="104">
        <v>0</v>
      </c>
      <c r="FW138" s="143">
        <f t="shared" si="202"/>
        <v>52.180137523930448</v>
      </c>
      <c r="FX138" s="144">
        <f t="shared" si="203"/>
        <v>-637.63790955860736</v>
      </c>
      <c r="FY138" s="139">
        <v>1</v>
      </c>
      <c r="FZ138" s="1" t="s">
        <v>52</v>
      </c>
      <c r="GA138" s="1">
        <v>91</v>
      </c>
      <c r="GB138" s="1" t="s">
        <v>205</v>
      </c>
      <c r="GC138" s="1" t="s">
        <v>206</v>
      </c>
      <c r="GD138" s="89">
        <v>43735</v>
      </c>
      <c r="GE138" s="90"/>
      <c r="GF138" s="104">
        <v>485.03000000000003</v>
      </c>
      <c r="GG138" s="104"/>
      <c r="GH138" s="104"/>
      <c r="GI138" s="104"/>
      <c r="GJ138" s="104"/>
      <c r="GK138" s="137">
        <v>485.03000000000003</v>
      </c>
      <c r="GL138" s="138">
        <f t="shared" si="204"/>
        <v>11.680000000000007</v>
      </c>
      <c r="GM138" s="141">
        <f t="shared" si="205"/>
        <v>1.4015983077491365</v>
      </c>
      <c r="GN138" s="142">
        <f t="shared" si="206"/>
        <v>13.081598307749143</v>
      </c>
      <c r="GO138" s="104">
        <f t="shared" si="207"/>
        <v>13.081598307749143</v>
      </c>
      <c r="GP138" s="104">
        <f t="shared" si="208"/>
        <v>0</v>
      </c>
      <c r="GQ138" s="218">
        <f t="shared" si="209"/>
        <v>23.677692937025949</v>
      </c>
      <c r="GR138" s="218">
        <f t="shared" si="210"/>
        <v>0</v>
      </c>
      <c r="GS138" s="143">
        <f t="shared" si="211"/>
        <v>23.677692937025949</v>
      </c>
      <c r="GT138" s="103">
        <f t="shared" si="212"/>
        <v>0.96893469389529174</v>
      </c>
      <c r="GU138" s="203">
        <f t="shared" si="213"/>
        <v>24.646627630921241</v>
      </c>
      <c r="GV138" s="144">
        <f t="shared" si="214"/>
        <v>-612.99128192768615</v>
      </c>
      <c r="GW138" s="140">
        <v>1</v>
      </c>
      <c r="GX138" s="1" t="s">
        <v>52</v>
      </c>
      <c r="GY138" s="157">
        <v>91</v>
      </c>
      <c r="GZ138" s="158" t="s">
        <v>205</v>
      </c>
      <c r="HA138" s="158" t="s">
        <v>206</v>
      </c>
      <c r="HB138" s="159">
        <v>43771</v>
      </c>
      <c r="HC138" s="188"/>
      <c r="HD138" s="160">
        <v>500.2</v>
      </c>
      <c r="HE138" s="186"/>
      <c r="HF138" s="186"/>
      <c r="HG138" s="186"/>
      <c r="HH138" s="227"/>
      <c r="HI138" s="229">
        <f t="shared" si="133"/>
        <v>500.2</v>
      </c>
      <c r="HJ138" s="138">
        <f t="shared" si="215"/>
        <v>15.169999999999959</v>
      </c>
      <c r="HK138" s="141">
        <f t="shared" si="216"/>
        <v>1.8203988392534511</v>
      </c>
      <c r="HL138" s="96">
        <f t="shared" si="217"/>
        <v>16.990398839253409</v>
      </c>
      <c r="HM138" s="104">
        <f t="shared" si="218"/>
        <v>16.990398839253409</v>
      </c>
      <c r="HN138" s="104">
        <f t="shared" si="219"/>
        <v>0</v>
      </c>
      <c r="HO138" s="218">
        <f t="shared" si="220"/>
        <v>30.75262189904867</v>
      </c>
      <c r="HP138" s="218">
        <f t="shared" si="221"/>
        <v>0</v>
      </c>
      <c r="HQ138" s="143">
        <f t="shared" si="222"/>
        <v>30.75262189904867</v>
      </c>
      <c r="HR138" s="104">
        <f t="shared" si="223"/>
        <v>1.6864057697658714</v>
      </c>
      <c r="HS138" s="203">
        <f t="shared" si="224"/>
        <v>32.439027668814539</v>
      </c>
      <c r="HT138" s="234">
        <f t="shared" si="225"/>
        <v>-580.55225425887159</v>
      </c>
      <c r="HU138" s="139">
        <v>1</v>
      </c>
      <c r="HV138" s="1" t="s">
        <v>52</v>
      </c>
      <c r="HW138" s="1">
        <v>91</v>
      </c>
      <c r="HX138" s="1" t="s">
        <v>205</v>
      </c>
      <c r="HY138" s="1" t="s">
        <v>206</v>
      </c>
      <c r="HZ138" s="89">
        <v>43795</v>
      </c>
      <c r="IA138" s="90"/>
      <c r="IB138" s="104">
        <v>530.94000000000005</v>
      </c>
      <c r="IC138" s="186"/>
      <c r="ID138" s="186"/>
      <c r="IE138" s="186"/>
      <c r="IF138" s="186"/>
      <c r="IG138" s="229">
        <f t="shared" si="134"/>
        <v>530.94000000000005</v>
      </c>
      <c r="IH138" s="138">
        <f t="shared" si="226"/>
        <v>30.740000000000066</v>
      </c>
      <c r="II138" s="141">
        <f t="shared" si="227"/>
        <v>3.6888039432265982</v>
      </c>
      <c r="IJ138" s="142">
        <f t="shared" si="228"/>
        <v>34.428803943226661</v>
      </c>
      <c r="IK138" s="104">
        <f t="shared" si="229"/>
        <v>34.428803943226661</v>
      </c>
      <c r="IL138" s="104">
        <f t="shared" si="230"/>
        <v>0</v>
      </c>
      <c r="IM138" s="218">
        <f t="shared" si="231"/>
        <v>62.316135137240259</v>
      </c>
      <c r="IN138" s="218">
        <f t="shared" si="232"/>
        <v>0</v>
      </c>
      <c r="IO138" s="143">
        <f t="shared" si="233"/>
        <v>62.316135137240259</v>
      </c>
      <c r="IP138" s="104">
        <f t="shared" si="234"/>
        <v>4.3446175828223659</v>
      </c>
      <c r="IQ138" s="203">
        <f t="shared" si="235"/>
        <v>66.660752720062618</v>
      </c>
      <c r="IR138" s="144">
        <f t="shared" si="236"/>
        <v>-513.89150153880894</v>
      </c>
      <c r="IS138" s="139">
        <v>1</v>
      </c>
      <c r="IT138" s="1" t="s">
        <v>52</v>
      </c>
      <c r="IU138" s="1">
        <v>91</v>
      </c>
      <c r="IV138" s="1" t="s">
        <v>205</v>
      </c>
      <c r="IW138" s="1" t="s">
        <v>206</v>
      </c>
      <c r="IX138" s="89">
        <v>43830</v>
      </c>
      <c r="IY138" s="153"/>
      <c r="IZ138" s="104">
        <v>549.24</v>
      </c>
      <c r="JA138" s="104"/>
      <c r="JB138" s="104"/>
      <c r="JC138" s="104"/>
      <c r="JD138" s="104"/>
      <c r="JE138" s="137">
        <v>549.24</v>
      </c>
      <c r="JF138" s="138">
        <f t="shared" si="237"/>
        <v>18.299999999999955</v>
      </c>
      <c r="JG138" s="141">
        <f t="shared" si="238"/>
        <v>2.1959984304346141</v>
      </c>
      <c r="JH138" s="96">
        <f t="shared" si="239"/>
        <v>20.495998430434568</v>
      </c>
      <c r="JI138" s="104">
        <f t="shared" si="240"/>
        <v>20.495998430434568</v>
      </c>
      <c r="JJ138" s="104">
        <f t="shared" si="241"/>
        <v>0</v>
      </c>
      <c r="JK138" s="218">
        <f t="shared" si="242"/>
        <v>37.097757159086569</v>
      </c>
      <c r="JL138" s="251">
        <f t="shared" si="243"/>
        <v>0</v>
      </c>
      <c r="JM138" s="259">
        <f t="shared" si="244"/>
        <v>37.097757159086569</v>
      </c>
      <c r="JN138" s="218"/>
      <c r="JO138" s="260"/>
      <c r="JP138" s="255">
        <f t="shared" si="135"/>
        <v>1.8641514520493929</v>
      </c>
      <c r="JQ138" s="203">
        <f t="shared" si="136"/>
        <v>38.961908611135961</v>
      </c>
      <c r="JR138" s="144">
        <f t="shared" si="137"/>
        <v>-474.92959292767296</v>
      </c>
      <c r="JS138" s="139">
        <v>1</v>
      </c>
      <c r="JT138" s="1" t="s">
        <v>52</v>
      </c>
    </row>
    <row r="139" spans="1:280" ht="20.100000000000001" customHeight="1" x14ac:dyDescent="0.25">
      <c r="A139" s="29">
        <v>91</v>
      </c>
      <c r="B139" s="29" t="s">
        <v>207</v>
      </c>
      <c r="C139" s="50">
        <v>1245.6600000000001</v>
      </c>
      <c r="D139" s="43">
        <v>1586.2129124649193</v>
      </c>
      <c r="E139" s="29" t="s">
        <v>208</v>
      </c>
      <c r="F139" s="51">
        <v>43496</v>
      </c>
      <c r="G139" s="49">
        <v>600</v>
      </c>
      <c r="H139" s="33"/>
      <c r="I139" s="33"/>
      <c r="J139" s="33"/>
      <c r="K139" s="33"/>
      <c r="L139" s="37">
        <v>1258.9100000000001</v>
      </c>
      <c r="M139" s="30">
        <f t="shared" si="129"/>
        <v>13.25</v>
      </c>
      <c r="N139" s="31">
        <f t="shared" si="138"/>
        <v>1.4356473620354884</v>
      </c>
      <c r="O139" s="32">
        <f t="shared" si="139"/>
        <v>14.685647362035489</v>
      </c>
      <c r="P139" s="33">
        <f t="shared" si="140"/>
        <v>14.685647362035489</v>
      </c>
      <c r="Q139" s="33">
        <f t="shared" si="141"/>
        <v>0</v>
      </c>
      <c r="R139" s="33">
        <f t="shared" si="142"/>
        <v>25.553026409941751</v>
      </c>
      <c r="S139" s="33">
        <f t="shared" si="143"/>
        <v>0</v>
      </c>
      <c r="T139" s="56">
        <f t="shared" si="144"/>
        <v>25.553026409941751</v>
      </c>
      <c r="U139" s="59">
        <f t="shared" si="130"/>
        <v>1011.765938874861</v>
      </c>
      <c r="V139" s="34">
        <v>1</v>
      </c>
      <c r="W139" s="29" t="s">
        <v>52</v>
      </c>
      <c r="X139" s="1">
        <v>91</v>
      </c>
      <c r="Y139" s="1" t="s">
        <v>207</v>
      </c>
      <c r="Z139" s="1" t="s">
        <v>208</v>
      </c>
      <c r="AA139" s="89">
        <v>43521</v>
      </c>
      <c r="AB139" s="90"/>
      <c r="AC139" s="1">
        <v>1294.78</v>
      </c>
      <c r="AD139" s="1"/>
      <c r="AE139" s="1"/>
      <c r="AF139" s="1"/>
      <c r="AG139" s="1"/>
      <c r="AH139" s="98">
        <f t="shared" si="145"/>
        <v>1294.78</v>
      </c>
      <c r="AI139" s="30">
        <f t="shared" si="146"/>
        <v>35.869999999999891</v>
      </c>
      <c r="AJ139" s="31">
        <f t="shared" si="147"/>
        <v>11.952053862535562</v>
      </c>
      <c r="AK139" s="32">
        <f t="shared" si="148"/>
        <v>47.822053862535455</v>
      </c>
      <c r="AL139" s="33">
        <f t="shared" si="149"/>
        <v>47.822053862535455</v>
      </c>
      <c r="AM139" s="33">
        <f t="shared" si="150"/>
        <v>0</v>
      </c>
      <c r="AN139" s="33">
        <f t="shared" si="151"/>
        <v>84.166814798062404</v>
      </c>
      <c r="AO139" s="33">
        <f t="shared" si="152"/>
        <v>0</v>
      </c>
      <c r="AP139" s="56">
        <f t="shared" si="153"/>
        <v>84.166814798062404</v>
      </c>
      <c r="AQ139" s="118">
        <f t="shared" si="154"/>
        <v>0.29371294724071006</v>
      </c>
      <c r="AR139" s="120">
        <f t="shared" si="155"/>
        <v>0</v>
      </c>
      <c r="AS139" s="125">
        <f t="shared" si="156"/>
        <v>84.460527745303111</v>
      </c>
      <c r="AT139" s="122">
        <f t="shared" si="157"/>
        <v>1096.226466620164</v>
      </c>
      <c r="AU139" s="34">
        <v>1</v>
      </c>
      <c r="AV139" s="29" t="s">
        <v>52</v>
      </c>
      <c r="AW139" s="1">
        <v>91</v>
      </c>
      <c r="AX139" s="1" t="s">
        <v>207</v>
      </c>
      <c r="AY139" s="1" t="s">
        <v>208</v>
      </c>
      <c r="AZ139" s="89">
        <v>43555</v>
      </c>
      <c r="BA139" s="90"/>
      <c r="BB139" s="1">
        <v>1305.22</v>
      </c>
      <c r="BC139" s="1"/>
      <c r="BD139" s="1"/>
      <c r="BE139" s="1"/>
      <c r="BF139" s="1"/>
      <c r="BG139" s="98">
        <f t="shared" si="158"/>
        <v>1305.22</v>
      </c>
      <c r="BH139" s="30">
        <f t="shared" si="159"/>
        <v>10.440000000000055</v>
      </c>
      <c r="BI139" s="31">
        <f t="shared" si="160"/>
        <v>-4.7025341712601474</v>
      </c>
      <c r="BJ139" s="32">
        <f t="shared" si="161"/>
        <v>5.7374658287399072</v>
      </c>
      <c r="BK139" s="33">
        <f t="shared" si="162"/>
        <v>5.7374658287399072</v>
      </c>
      <c r="BL139" s="33">
        <f t="shared" si="163"/>
        <v>0</v>
      </c>
      <c r="BM139" s="33">
        <f t="shared" si="164"/>
        <v>10.097939858582237</v>
      </c>
      <c r="BN139" s="33">
        <f t="shared" si="165"/>
        <v>0</v>
      </c>
      <c r="BO139" s="56">
        <f t="shared" si="166"/>
        <v>10.097939858582237</v>
      </c>
      <c r="BP139" s="122">
        <f t="shared" si="167"/>
        <v>1106.3244064787464</v>
      </c>
      <c r="BQ139" s="34">
        <v>1</v>
      </c>
      <c r="BR139" s="29" t="s">
        <v>52</v>
      </c>
      <c r="BS139" s="1">
        <v>91</v>
      </c>
      <c r="BT139" s="1" t="s">
        <v>207</v>
      </c>
      <c r="BU139" s="1" t="s">
        <v>208</v>
      </c>
      <c r="BV139" s="89">
        <v>43585</v>
      </c>
      <c r="BW139" s="90"/>
      <c r="BX139" s="104">
        <v>1392.58</v>
      </c>
      <c r="BY139" s="104"/>
      <c r="BZ139" s="104"/>
      <c r="CA139" s="104"/>
      <c r="CB139" s="104"/>
      <c r="CC139" s="137">
        <v>1392.58</v>
      </c>
      <c r="CD139" s="138">
        <f t="shared" si="168"/>
        <v>87.3599999999999</v>
      </c>
      <c r="CE139" s="141">
        <f t="shared" si="169"/>
        <v>10.483231253577822</v>
      </c>
      <c r="CF139" s="142">
        <f t="shared" si="170"/>
        <v>97.843231253577727</v>
      </c>
      <c r="CG139" s="104">
        <f t="shared" si="171"/>
        <v>97.843231253577727</v>
      </c>
      <c r="CH139" s="104">
        <v>0</v>
      </c>
      <c r="CI139" s="104">
        <f t="shared" si="172"/>
        <v>174.16095163136836</v>
      </c>
      <c r="CJ139" s="104">
        <v>0</v>
      </c>
      <c r="CK139" s="143">
        <f t="shared" si="173"/>
        <v>174.16095163136836</v>
      </c>
      <c r="CL139" s="144">
        <f t="shared" si="174"/>
        <v>1280.4853581101147</v>
      </c>
      <c r="CM139" s="139">
        <v>1</v>
      </c>
      <c r="CN139" s="1" t="s">
        <v>52</v>
      </c>
      <c r="CO139" s="1">
        <v>91</v>
      </c>
      <c r="CP139" s="1" t="s">
        <v>207</v>
      </c>
      <c r="CQ139" s="1" t="s">
        <v>208</v>
      </c>
      <c r="CR139" s="89">
        <v>43616</v>
      </c>
      <c r="CS139" s="153">
        <v>1500</v>
      </c>
      <c r="CT139" s="104">
        <v>1452.82</v>
      </c>
      <c r="CU139" s="104"/>
      <c r="CV139" s="104"/>
      <c r="CW139" s="104"/>
      <c r="CX139" s="104"/>
      <c r="CY139" s="137">
        <v>1452.82</v>
      </c>
      <c r="CZ139" s="104"/>
      <c r="DA139" s="138">
        <f t="shared" si="175"/>
        <v>60.240000000000009</v>
      </c>
      <c r="DB139" s="141">
        <f t="shared" si="176"/>
        <v>7.2288166822053181</v>
      </c>
      <c r="DC139" s="142">
        <f t="shared" si="177"/>
        <v>67.468816682205329</v>
      </c>
      <c r="DD139" s="104">
        <f t="shared" si="178"/>
        <v>67.468816682205329</v>
      </c>
      <c r="DE139" s="104">
        <v>0</v>
      </c>
      <c r="DF139" s="104">
        <f t="shared" si="179"/>
        <v>118.74511736068138</v>
      </c>
      <c r="DG139" s="104">
        <v>0</v>
      </c>
      <c r="DH139" s="104">
        <f t="shared" si="180"/>
        <v>-1.9568646250715562</v>
      </c>
      <c r="DI139" s="143">
        <f t="shared" si="181"/>
        <v>116.78825273560982</v>
      </c>
      <c r="DJ139" s="144">
        <f t="shared" si="182"/>
        <v>-102.72638915427548</v>
      </c>
      <c r="DK139" s="139">
        <v>1</v>
      </c>
      <c r="DL139" s="1" t="s">
        <v>52</v>
      </c>
      <c r="DM139" s="157">
        <v>91</v>
      </c>
      <c r="DN139" s="158" t="s">
        <v>207</v>
      </c>
      <c r="DO139" s="158" t="s">
        <v>208</v>
      </c>
      <c r="DP139" s="171">
        <v>500</v>
      </c>
      <c r="DQ139" s="159">
        <v>43646</v>
      </c>
      <c r="DR139" s="160">
        <v>1515.77</v>
      </c>
      <c r="DS139" s="161"/>
      <c r="DT139" s="161"/>
      <c r="DU139" s="161"/>
      <c r="DV139" s="162"/>
      <c r="DW139" s="163">
        <f t="shared" si="131"/>
        <v>1515.77</v>
      </c>
      <c r="DX139" s="138">
        <f t="shared" si="183"/>
        <v>62.950000000000045</v>
      </c>
      <c r="DY139" s="141">
        <f t="shared" si="184"/>
        <v>7.5540164692134963</v>
      </c>
      <c r="DZ139" s="142">
        <f t="shared" si="185"/>
        <v>70.504016469213539</v>
      </c>
      <c r="EA139" s="104">
        <f t="shared" si="186"/>
        <v>70.504016469213539</v>
      </c>
      <c r="EB139" s="104">
        <v>0</v>
      </c>
      <c r="EC139" s="104">
        <f t="shared" si="187"/>
        <v>124.08706898581583</v>
      </c>
      <c r="ED139" s="104">
        <v>0</v>
      </c>
      <c r="EE139" s="143">
        <f t="shared" si="188"/>
        <v>124.08706898581583</v>
      </c>
      <c r="EF139" s="144">
        <f t="shared" si="189"/>
        <v>-478.63932016845962</v>
      </c>
      <c r="EG139" s="139">
        <v>1</v>
      </c>
      <c r="EH139" s="1" t="s">
        <v>52</v>
      </c>
      <c r="EI139" s="1">
        <v>92</v>
      </c>
      <c r="EJ139" s="1" t="s">
        <v>207</v>
      </c>
      <c r="EK139" s="1" t="s">
        <v>208</v>
      </c>
      <c r="EL139" s="89">
        <v>43677</v>
      </c>
      <c r="EM139" s="90">
        <v>500</v>
      </c>
      <c r="EN139" s="104">
        <v>1564.54</v>
      </c>
      <c r="EO139" s="104"/>
      <c r="EP139" s="104"/>
      <c r="EQ139" s="104"/>
      <c r="ER139" s="104"/>
      <c r="ES139" s="137">
        <v>1564.54</v>
      </c>
      <c r="ET139" s="138">
        <f t="shared" si="190"/>
        <v>48.769999999999982</v>
      </c>
      <c r="EU139" s="141">
        <f t="shared" si="191"/>
        <v>5.8524088621668264</v>
      </c>
      <c r="EV139" s="96">
        <f t="shared" si="192"/>
        <v>54.622408862166807</v>
      </c>
      <c r="EW139" s="104">
        <f t="shared" si="193"/>
        <v>54.622408862166807</v>
      </c>
      <c r="EX139" s="104">
        <v>0</v>
      </c>
      <c r="EY139" s="104">
        <f t="shared" si="194"/>
        <v>98.866560040521918</v>
      </c>
      <c r="EZ139" s="104">
        <v>0</v>
      </c>
      <c r="FA139" s="143">
        <f t="shared" si="195"/>
        <v>98.866560040521918</v>
      </c>
      <c r="FB139" s="144">
        <f t="shared" si="196"/>
        <v>-879.77276012793766</v>
      </c>
      <c r="FC139" s="139">
        <v>1</v>
      </c>
      <c r="FD139" s="1" t="s">
        <v>52</v>
      </c>
      <c r="FE139" s="157">
        <v>92</v>
      </c>
      <c r="FF139" s="158" t="s">
        <v>207</v>
      </c>
      <c r="FG139" s="158" t="s">
        <v>208</v>
      </c>
      <c r="FH139" s="159">
        <v>43708</v>
      </c>
      <c r="FI139" s="188"/>
      <c r="FJ139" s="160">
        <v>1620.28</v>
      </c>
      <c r="FK139" s="186"/>
      <c r="FL139" s="186"/>
      <c r="FM139" s="186"/>
      <c r="FN139" s="186"/>
      <c r="FO139" s="187">
        <f t="shared" si="132"/>
        <v>1620.28</v>
      </c>
      <c r="FP139" s="138">
        <f t="shared" si="197"/>
        <v>55.740000000000009</v>
      </c>
      <c r="FQ139" s="141">
        <f t="shared" si="198"/>
        <v>6.6888113945206875</v>
      </c>
      <c r="FR139" s="96">
        <f t="shared" si="199"/>
        <v>62.428811394520693</v>
      </c>
      <c r="FS139" s="104">
        <f t="shared" si="200"/>
        <v>62.428811394520693</v>
      </c>
      <c r="FT139" s="104">
        <v>0</v>
      </c>
      <c r="FU139" s="104">
        <f t="shared" si="201"/>
        <v>112.99614862408245</v>
      </c>
      <c r="FV139" s="104">
        <v>0</v>
      </c>
      <c r="FW139" s="143">
        <f t="shared" si="202"/>
        <v>112.99614862408245</v>
      </c>
      <c r="FX139" s="144">
        <f t="shared" si="203"/>
        <v>-766.77661150385518</v>
      </c>
      <c r="FY139" s="139">
        <v>1</v>
      </c>
      <c r="FZ139" s="1" t="s">
        <v>52</v>
      </c>
      <c r="GA139" s="1">
        <v>92</v>
      </c>
      <c r="GB139" s="1" t="s">
        <v>207</v>
      </c>
      <c r="GC139" s="1" t="s">
        <v>208</v>
      </c>
      <c r="GD139" s="89">
        <v>43735</v>
      </c>
      <c r="GE139" s="90"/>
      <c r="GF139" s="104">
        <v>1714.54</v>
      </c>
      <c r="GG139" s="104"/>
      <c r="GH139" s="104"/>
      <c r="GI139" s="104"/>
      <c r="GJ139" s="104"/>
      <c r="GK139" s="137">
        <v>1714.54</v>
      </c>
      <c r="GL139" s="138">
        <f t="shared" si="204"/>
        <v>94.259999999999991</v>
      </c>
      <c r="GM139" s="141">
        <f t="shared" si="205"/>
        <v>11.311186343187801</v>
      </c>
      <c r="GN139" s="142">
        <f t="shared" si="206"/>
        <v>105.57118634318779</v>
      </c>
      <c r="GO139" s="104">
        <f t="shared" si="207"/>
        <v>105.57118634318779</v>
      </c>
      <c r="GP139" s="104">
        <f t="shared" si="208"/>
        <v>0</v>
      </c>
      <c r="GQ139" s="218">
        <f t="shared" si="209"/>
        <v>191.08384728116991</v>
      </c>
      <c r="GR139" s="218">
        <f t="shared" si="210"/>
        <v>0</v>
      </c>
      <c r="GS139" s="143">
        <f t="shared" si="211"/>
        <v>191.08384728116991</v>
      </c>
      <c r="GT139" s="103">
        <f t="shared" si="212"/>
        <v>7.8195020759049783</v>
      </c>
      <c r="GU139" s="203">
        <f t="shared" si="213"/>
        <v>198.90334935707489</v>
      </c>
      <c r="GV139" s="144">
        <f t="shared" si="214"/>
        <v>-567.87326214678023</v>
      </c>
      <c r="GW139" s="140">
        <v>1</v>
      </c>
      <c r="GX139" s="1" t="s">
        <v>52</v>
      </c>
      <c r="GY139" s="157">
        <v>92</v>
      </c>
      <c r="GZ139" s="158" t="s">
        <v>207</v>
      </c>
      <c r="HA139" s="158" t="s">
        <v>208</v>
      </c>
      <c r="HB139" s="159">
        <v>43771</v>
      </c>
      <c r="HC139" s="188"/>
      <c r="HD139" s="160">
        <v>1937.66</v>
      </c>
      <c r="HE139" s="186"/>
      <c r="HF139" s="186"/>
      <c r="HG139" s="186"/>
      <c r="HH139" s="227"/>
      <c r="HI139" s="229">
        <f t="shared" si="133"/>
        <v>1937.66</v>
      </c>
      <c r="HJ139" s="138">
        <f t="shared" si="215"/>
        <v>223.12000000000012</v>
      </c>
      <c r="HK139" s="141">
        <f t="shared" si="216"/>
        <v>26.774382927767391</v>
      </c>
      <c r="HL139" s="96">
        <f t="shared" si="217"/>
        <v>249.89438292776751</v>
      </c>
      <c r="HM139" s="104">
        <f t="shared" si="218"/>
        <v>110</v>
      </c>
      <c r="HN139" s="104">
        <f t="shared" si="219"/>
        <v>139.89438292776751</v>
      </c>
      <c r="HO139" s="218">
        <f t="shared" si="220"/>
        <v>199.1</v>
      </c>
      <c r="HP139" s="218">
        <f t="shared" si="221"/>
        <v>326.71110887396486</v>
      </c>
      <c r="HQ139" s="143">
        <f t="shared" si="222"/>
        <v>525.81110887396483</v>
      </c>
      <c r="HR139" s="104">
        <f t="shared" si="223"/>
        <v>28.834318280987809</v>
      </c>
      <c r="HS139" s="203">
        <f t="shared" si="224"/>
        <v>554.64542715495259</v>
      </c>
      <c r="HT139" s="234">
        <f t="shared" si="225"/>
        <v>-13.227834991827649</v>
      </c>
      <c r="HU139" s="139">
        <v>1</v>
      </c>
      <c r="HV139" s="1" t="s">
        <v>52</v>
      </c>
      <c r="HW139" s="1">
        <v>92</v>
      </c>
      <c r="HX139" s="1" t="s">
        <v>207</v>
      </c>
      <c r="HY139" s="1" t="s">
        <v>208</v>
      </c>
      <c r="HZ139" s="89">
        <v>43795</v>
      </c>
      <c r="IA139" s="90"/>
      <c r="IB139" s="104">
        <v>1937.66</v>
      </c>
      <c r="IC139" s="186"/>
      <c r="ID139" s="186"/>
      <c r="IE139" s="186"/>
      <c r="IF139" s="186"/>
      <c r="IG139" s="229">
        <f t="shared" si="134"/>
        <v>1937.66</v>
      </c>
      <c r="IH139" s="138">
        <f t="shared" si="226"/>
        <v>0</v>
      </c>
      <c r="II139" s="141">
        <f t="shared" si="227"/>
        <v>0</v>
      </c>
      <c r="IJ139" s="142">
        <f t="shared" si="228"/>
        <v>0</v>
      </c>
      <c r="IK139" s="104">
        <f t="shared" si="229"/>
        <v>0</v>
      </c>
      <c r="IL139" s="104">
        <f t="shared" si="230"/>
        <v>0</v>
      </c>
      <c r="IM139" s="218">
        <f t="shared" si="231"/>
        <v>0</v>
      </c>
      <c r="IN139" s="218">
        <f t="shared" si="232"/>
        <v>0</v>
      </c>
      <c r="IO139" s="143">
        <f t="shared" si="233"/>
        <v>0</v>
      </c>
      <c r="IP139" s="104">
        <f t="shared" si="234"/>
        <v>0</v>
      </c>
      <c r="IQ139" s="203">
        <f t="shared" si="235"/>
        <v>0</v>
      </c>
      <c r="IR139" s="144">
        <f t="shared" si="236"/>
        <v>-13.227834991827649</v>
      </c>
      <c r="IS139" s="139">
        <v>1</v>
      </c>
      <c r="IT139" s="1" t="s">
        <v>52</v>
      </c>
      <c r="IU139" s="1">
        <v>92</v>
      </c>
      <c r="IV139" s="1" t="s">
        <v>207</v>
      </c>
      <c r="IW139" s="1" t="s">
        <v>208</v>
      </c>
      <c r="IX139" s="89">
        <v>43830</v>
      </c>
      <c r="IY139" s="153"/>
      <c r="IZ139" s="104">
        <v>1981.5900000000001</v>
      </c>
      <c r="JA139" s="104"/>
      <c r="JB139" s="104"/>
      <c r="JC139" s="104"/>
      <c r="JD139" s="104"/>
      <c r="JE139" s="137">
        <v>1981.5900000000001</v>
      </c>
      <c r="JF139" s="138">
        <f t="shared" si="237"/>
        <v>43.930000000000064</v>
      </c>
      <c r="JG139" s="141">
        <f t="shared" si="238"/>
        <v>5.2715962321854084</v>
      </c>
      <c r="JH139" s="96">
        <f t="shared" si="239"/>
        <v>49.201596232185473</v>
      </c>
      <c r="JI139" s="104">
        <f t="shared" si="240"/>
        <v>49.201596232185473</v>
      </c>
      <c r="JJ139" s="104">
        <f t="shared" si="241"/>
        <v>0</v>
      </c>
      <c r="JK139" s="218">
        <f t="shared" si="242"/>
        <v>89.054889180255714</v>
      </c>
      <c r="JL139" s="251">
        <f t="shared" si="243"/>
        <v>0</v>
      </c>
      <c r="JM139" s="259">
        <f t="shared" si="244"/>
        <v>89.054889180255714</v>
      </c>
      <c r="JN139" s="218"/>
      <c r="JO139" s="260"/>
      <c r="JP139" s="255">
        <f t="shared" si="135"/>
        <v>4.4749821469142166</v>
      </c>
      <c r="JQ139" s="203">
        <f t="shared" si="136"/>
        <v>93.529871327169928</v>
      </c>
      <c r="JR139" s="144">
        <f t="shared" si="137"/>
        <v>80.302036335342279</v>
      </c>
      <c r="JS139" s="139">
        <v>1</v>
      </c>
      <c r="JT139" s="1" t="s">
        <v>52</v>
      </c>
    </row>
    <row r="140" spans="1:280" ht="20.100000000000001" customHeight="1" x14ac:dyDescent="0.25">
      <c r="A140" s="29">
        <v>92</v>
      </c>
      <c r="B140" s="29" t="s">
        <v>209</v>
      </c>
      <c r="C140" s="50">
        <v>40.29</v>
      </c>
      <c r="D140" s="43">
        <v>-56.002686909640268</v>
      </c>
      <c r="E140" s="29" t="s">
        <v>210</v>
      </c>
      <c r="F140" s="51">
        <v>43496</v>
      </c>
      <c r="G140" s="49"/>
      <c r="H140" s="33"/>
      <c r="I140" s="33"/>
      <c r="J140" s="33"/>
      <c r="K140" s="33"/>
      <c r="L140" s="37">
        <v>43.910000000000004</v>
      </c>
      <c r="M140" s="30">
        <f t="shared" si="129"/>
        <v>3.6200000000000045</v>
      </c>
      <c r="N140" s="31">
        <f t="shared" si="138"/>
        <v>0.39222969438252636</v>
      </c>
      <c r="O140" s="32">
        <f t="shared" si="139"/>
        <v>4.0122296943825306</v>
      </c>
      <c r="P140" s="33">
        <f t="shared" si="140"/>
        <v>4.0122296943825306</v>
      </c>
      <c r="Q140" s="33">
        <f t="shared" si="141"/>
        <v>0</v>
      </c>
      <c r="R140" s="33">
        <f t="shared" si="142"/>
        <v>6.9812796682256035</v>
      </c>
      <c r="S140" s="33">
        <f t="shared" si="143"/>
        <v>0</v>
      </c>
      <c r="T140" s="56">
        <f t="shared" si="144"/>
        <v>6.9812796682256035</v>
      </c>
      <c r="U140" s="59">
        <f t="shared" si="130"/>
        <v>-49.021407241414664</v>
      </c>
      <c r="V140" s="34">
        <v>1</v>
      </c>
      <c r="W140" s="29" t="s">
        <v>52</v>
      </c>
      <c r="X140" s="1">
        <v>92</v>
      </c>
      <c r="Y140" s="1" t="s">
        <v>209</v>
      </c>
      <c r="Z140" s="1" t="s">
        <v>210</v>
      </c>
      <c r="AA140" s="89">
        <v>43521</v>
      </c>
      <c r="AB140" s="90"/>
      <c r="AC140" s="1">
        <v>45.06</v>
      </c>
      <c r="AD140" s="1"/>
      <c r="AE140" s="1"/>
      <c r="AF140" s="1"/>
      <c r="AG140" s="1"/>
      <c r="AH140" s="98">
        <f t="shared" si="145"/>
        <v>45.06</v>
      </c>
      <c r="AI140" s="30">
        <f t="shared" si="146"/>
        <v>1.1499999999999986</v>
      </c>
      <c r="AJ140" s="31">
        <f t="shared" si="147"/>
        <v>0.38318544582982772</v>
      </c>
      <c r="AK140" s="32">
        <f t="shared" si="148"/>
        <v>1.5331854458298264</v>
      </c>
      <c r="AL140" s="33">
        <f t="shared" si="149"/>
        <v>1.5331854458298264</v>
      </c>
      <c r="AM140" s="33">
        <f t="shared" si="150"/>
        <v>0</v>
      </c>
      <c r="AN140" s="33">
        <f t="shared" si="151"/>
        <v>2.6984063846604944</v>
      </c>
      <c r="AO140" s="33">
        <f t="shared" si="152"/>
        <v>0</v>
      </c>
      <c r="AP140" s="56">
        <f t="shared" si="153"/>
        <v>2.6984063846604944</v>
      </c>
      <c r="AQ140" s="118">
        <f t="shared" si="154"/>
        <v>8.0244593887650595E-2</v>
      </c>
      <c r="AR140" s="120">
        <f t="shared" si="155"/>
        <v>0</v>
      </c>
      <c r="AS140" s="125">
        <f t="shared" si="156"/>
        <v>2.778650978548145</v>
      </c>
      <c r="AT140" s="122">
        <f t="shared" si="157"/>
        <v>-46.242756262866521</v>
      </c>
      <c r="AU140" s="34">
        <v>1</v>
      </c>
      <c r="AV140" s="29" t="s">
        <v>52</v>
      </c>
      <c r="AW140" s="1">
        <v>92</v>
      </c>
      <c r="AX140" s="1" t="s">
        <v>209</v>
      </c>
      <c r="AY140" s="1" t="s">
        <v>210</v>
      </c>
      <c r="AZ140" s="89">
        <v>43555</v>
      </c>
      <c r="BA140" s="90"/>
      <c r="BB140" s="1">
        <v>45.6</v>
      </c>
      <c r="BC140" s="1"/>
      <c r="BD140" s="1"/>
      <c r="BE140" s="1"/>
      <c r="BF140" s="1"/>
      <c r="BG140" s="98">
        <f t="shared" si="158"/>
        <v>45.6</v>
      </c>
      <c r="BH140" s="30">
        <f t="shared" si="159"/>
        <v>0.53999999999999915</v>
      </c>
      <c r="BI140" s="31">
        <f t="shared" si="160"/>
        <v>-0.24323452609966115</v>
      </c>
      <c r="BJ140" s="32">
        <f t="shared" si="161"/>
        <v>0.29676547390033803</v>
      </c>
      <c r="BK140" s="33">
        <f t="shared" si="162"/>
        <v>0.29676547390033803</v>
      </c>
      <c r="BL140" s="33">
        <f t="shared" si="163"/>
        <v>0</v>
      </c>
      <c r="BM140" s="33">
        <f t="shared" si="164"/>
        <v>0.52230723406459489</v>
      </c>
      <c r="BN140" s="33">
        <f t="shared" si="165"/>
        <v>0</v>
      </c>
      <c r="BO140" s="56">
        <f t="shared" si="166"/>
        <v>0.52230723406459489</v>
      </c>
      <c r="BP140" s="122">
        <f t="shared" si="167"/>
        <v>-45.720449028801923</v>
      </c>
      <c r="BQ140" s="34">
        <v>1</v>
      </c>
      <c r="BR140" s="29" t="s">
        <v>52</v>
      </c>
      <c r="BS140" s="1">
        <v>92</v>
      </c>
      <c r="BT140" s="1" t="s">
        <v>209</v>
      </c>
      <c r="BU140" s="1" t="s">
        <v>210</v>
      </c>
      <c r="BV140" s="89">
        <v>43585</v>
      </c>
      <c r="BW140" s="90"/>
      <c r="BX140" s="104">
        <v>46.59</v>
      </c>
      <c r="BY140" s="104"/>
      <c r="BZ140" s="104"/>
      <c r="CA140" s="104"/>
      <c r="CB140" s="104"/>
      <c r="CC140" s="137">
        <v>46.59</v>
      </c>
      <c r="CD140" s="138">
        <f t="shared" si="168"/>
        <v>0.99000000000000199</v>
      </c>
      <c r="CE140" s="141">
        <f t="shared" si="169"/>
        <v>0.11880035417859519</v>
      </c>
      <c r="CF140" s="142">
        <f t="shared" si="170"/>
        <v>1.1088003541785971</v>
      </c>
      <c r="CG140" s="104">
        <f t="shared" si="171"/>
        <v>1.1088003541785971</v>
      </c>
      <c r="CH140" s="104">
        <v>0</v>
      </c>
      <c r="CI140" s="104">
        <f t="shared" si="172"/>
        <v>1.9736646304379029</v>
      </c>
      <c r="CJ140" s="104">
        <v>0</v>
      </c>
      <c r="CK140" s="143">
        <f t="shared" si="173"/>
        <v>1.9736646304379029</v>
      </c>
      <c r="CL140" s="144">
        <f t="shared" si="174"/>
        <v>-43.746784398364021</v>
      </c>
      <c r="CM140" s="139">
        <v>1</v>
      </c>
      <c r="CN140" s="1" t="s">
        <v>52</v>
      </c>
      <c r="CO140" s="1">
        <v>92</v>
      </c>
      <c r="CP140" s="1" t="s">
        <v>209</v>
      </c>
      <c r="CQ140" s="1" t="s">
        <v>210</v>
      </c>
      <c r="CR140" s="89">
        <v>43616</v>
      </c>
      <c r="CS140" s="153"/>
      <c r="CT140" s="104">
        <v>50.64</v>
      </c>
      <c r="CU140" s="104"/>
      <c r="CV140" s="104"/>
      <c r="CW140" s="104"/>
      <c r="CX140" s="104"/>
      <c r="CY140" s="137">
        <v>50.64</v>
      </c>
      <c r="CZ140" s="104"/>
      <c r="DA140" s="138">
        <f t="shared" si="175"/>
        <v>4.0499999999999972</v>
      </c>
      <c r="DB140" s="141">
        <f t="shared" si="176"/>
        <v>0.48600112156260811</v>
      </c>
      <c r="DC140" s="142">
        <f t="shared" si="177"/>
        <v>4.536001121562605</v>
      </c>
      <c r="DD140" s="104">
        <f t="shared" si="178"/>
        <v>4.536001121562605</v>
      </c>
      <c r="DE140" s="104">
        <v>0</v>
      </c>
      <c r="DF140" s="104">
        <f t="shared" si="179"/>
        <v>7.9833619739501849</v>
      </c>
      <c r="DG140" s="104">
        <v>0</v>
      </c>
      <c r="DH140" s="104">
        <f t="shared" si="180"/>
        <v>-2.2176007083571963E-2</v>
      </c>
      <c r="DI140" s="143">
        <f t="shared" si="181"/>
        <v>7.961185966866613</v>
      </c>
      <c r="DJ140" s="144">
        <f t="shared" si="182"/>
        <v>-35.785598431497405</v>
      </c>
      <c r="DK140" s="139">
        <v>1</v>
      </c>
      <c r="DL140" s="1" t="s">
        <v>52</v>
      </c>
      <c r="DM140" s="157">
        <v>92</v>
      </c>
      <c r="DN140" s="158" t="s">
        <v>209</v>
      </c>
      <c r="DO140" s="158" t="s">
        <v>210</v>
      </c>
      <c r="DP140" s="171"/>
      <c r="DQ140" s="159">
        <v>43646</v>
      </c>
      <c r="DR140" s="160">
        <v>59.32</v>
      </c>
      <c r="DS140" s="161"/>
      <c r="DT140" s="161"/>
      <c r="DU140" s="161"/>
      <c r="DV140" s="162"/>
      <c r="DW140" s="163">
        <f t="shared" si="131"/>
        <v>59.32</v>
      </c>
      <c r="DX140" s="138">
        <f t="shared" si="183"/>
        <v>8.68</v>
      </c>
      <c r="DY140" s="141">
        <f t="shared" si="184"/>
        <v>1.0416022708939334</v>
      </c>
      <c r="DZ140" s="142">
        <f t="shared" si="185"/>
        <v>9.7216022708939338</v>
      </c>
      <c r="EA140" s="104">
        <f t="shared" si="186"/>
        <v>9.7216022708939338</v>
      </c>
      <c r="EB140" s="104">
        <v>0</v>
      </c>
      <c r="EC140" s="104">
        <f t="shared" si="187"/>
        <v>17.110019996773325</v>
      </c>
      <c r="ED140" s="104">
        <v>0</v>
      </c>
      <c r="EE140" s="143">
        <f t="shared" si="188"/>
        <v>17.110019996773325</v>
      </c>
      <c r="EF140" s="144">
        <f t="shared" si="189"/>
        <v>-18.675578434724081</v>
      </c>
      <c r="EG140" s="139">
        <v>1</v>
      </c>
      <c r="EH140" s="1" t="s">
        <v>52</v>
      </c>
      <c r="EI140" s="1">
        <v>93</v>
      </c>
      <c r="EJ140" s="1" t="s">
        <v>209</v>
      </c>
      <c r="EK140" s="1" t="s">
        <v>210</v>
      </c>
      <c r="EL140" s="89">
        <v>43677</v>
      </c>
      <c r="EM140" s="90"/>
      <c r="EN140" s="104">
        <v>70.55</v>
      </c>
      <c r="EO140" s="104"/>
      <c r="EP140" s="104"/>
      <c r="EQ140" s="104"/>
      <c r="ER140" s="104"/>
      <c r="ES140" s="137">
        <v>70.55</v>
      </c>
      <c r="ET140" s="138">
        <f t="shared" si="190"/>
        <v>11.229999999999997</v>
      </c>
      <c r="EU140" s="141">
        <f t="shared" si="191"/>
        <v>1.3476020406424742</v>
      </c>
      <c r="EV140" s="96">
        <f t="shared" si="192"/>
        <v>12.577602040642471</v>
      </c>
      <c r="EW140" s="104">
        <f t="shared" si="193"/>
        <v>12.577602040642471</v>
      </c>
      <c r="EX140" s="104">
        <v>0</v>
      </c>
      <c r="EY140" s="104">
        <f t="shared" si="194"/>
        <v>22.765459693562875</v>
      </c>
      <c r="EZ140" s="104">
        <v>0</v>
      </c>
      <c r="FA140" s="143">
        <f t="shared" si="195"/>
        <v>22.765459693562875</v>
      </c>
      <c r="FB140" s="144">
        <f t="shared" si="196"/>
        <v>4.0898812588387941</v>
      </c>
      <c r="FC140" s="139">
        <v>1</v>
      </c>
      <c r="FD140" s="1" t="s">
        <v>52</v>
      </c>
      <c r="FE140" s="157">
        <v>93</v>
      </c>
      <c r="FF140" s="158" t="s">
        <v>209</v>
      </c>
      <c r="FG140" s="158" t="s">
        <v>210</v>
      </c>
      <c r="FH140" s="159">
        <v>43708</v>
      </c>
      <c r="FI140" s="188"/>
      <c r="FJ140" s="160">
        <v>81.290000000000006</v>
      </c>
      <c r="FK140" s="186"/>
      <c r="FL140" s="186"/>
      <c r="FM140" s="186"/>
      <c r="FN140" s="186"/>
      <c r="FO140" s="187">
        <f t="shared" si="132"/>
        <v>81.290000000000006</v>
      </c>
      <c r="FP140" s="138">
        <f t="shared" si="197"/>
        <v>10.740000000000009</v>
      </c>
      <c r="FQ140" s="141">
        <f t="shared" si="198"/>
        <v>1.2888021954996811</v>
      </c>
      <c r="FR140" s="96">
        <f t="shared" si="199"/>
        <v>12.02880219549969</v>
      </c>
      <c r="FS140" s="104">
        <f t="shared" si="200"/>
        <v>12.02880219549969</v>
      </c>
      <c r="FT140" s="104">
        <v>0</v>
      </c>
      <c r="FU140" s="104">
        <f t="shared" si="201"/>
        <v>21.772131973854439</v>
      </c>
      <c r="FV140" s="104">
        <v>0</v>
      </c>
      <c r="FW140" s="143">
        <f t="shared" si="202"/>
        <v>21.772131973854439</v>
      </c>
      <c r="FX140" s="144">
        <f t="shared" si="203"/>
        <v>25.862013232693233</v>
      </c>
      <c r="FY140" s="139">
        <v>1</v>
      </c>
      <c r="FZ140" s="1" t="s">
        <v>52</v>
      </c>
      <c r="GA140" s="1">
        <v>93</v>
      </c>
      <c r="GB140" s="1" t="s">
        <v>209</v>
      </c>
      <c r="GC140" s="1" t="s">
        <v>210</v>
      </c>
      <c r="GD140" s="89">
        <v>43735</v>
      </c>
      <c r="GE140" s="90"/>
      <c r="GF140" s="104">
        <v>92.74</v>
      </c>
      <c r="GG140" s="104"/>
      <c r="GH140" s="104"/>
      <c r="GI140" s="104"/>
      <c r="GJ140" s="104"/>
      <c r="GK140" s="137">
        <v>92.74</v>
      </c>
      <c r="GL140" s="138">
        <f t="shared" si="204"/>
        <v>11.449999999999989</v>
      </c>
      <c r="GM140" s="141">
        <f t="shared" si="205"/>
        <v>1.3739983410725674</v>
      </c>
      <c r="GN140" s="142">
        <f t="shared" si="206"/>
        <v>12.823998341072556</v>
      </c>
      <c r="GO140" s="104">
        <f t="shared" si="207"/>
        <v>12.823998341072556</v>
      </c>
      <c r="GP140" s="104">
        <f t="shared" si="208"/>
        <v>0</v>
      </c>
      <c r="GQ140" s="218">
        <f t="shared" si="209"/>
        <v>23.211436997341327</v>
      </c>
      <c r="GR140" s="218">
        <f t="shared" si="210"/>
        <v>0</v>
      </c>
      <c r="GS140" s="143">
        <f t="shared" si="211"/>
        <v>23.211436997341327</v>
      </c>
      <c r="GT140" s="103">
        <f t="shared" si="212"/>
        <v>0.94985464427235222</v>
      </c>
      <c r="GU140" s="203">
        <f t="shared" si="213"/>
        <v>24.16129164161368</v>
      </c>
      <c r="GV140" s="144">
        <f t="shared" si="214"/>
        <v>50.023304874306916</v>
      </c>
      <c r="GW140" s="140">
        <v>1</v>
      </c>
      <c r="GX140" s="1" t="s">
        <v>52</v>
      </c>
      <c r="GY140" s="157">
        <v>93</v>
      </c>
      <c r="GZ140" s="158" t="s">
        <v>209</v>
      </c>
      <c r="HA140" s="158" t="s">
        <v>210</v>
      </c>
      <c r="HB140" s="159">
        <v>43771</v>
      </c>
      <c r="HC140" s="188"/>
      <c r="HD140" s="160">
        <v>98.87</v>
      </c>
      <c r="HE140" s="186"/>
      <c r="HF140" s="186"/>
      <c r="HG140" s="186"/>
      <c r="HH140" s="227"/>
      <c r="HI140" s="229">
        <f t="shared" si="133"/>
        <v>98.87</v>
      </c>
      <c r="HJ140" s="138">
        <f t="shared" si="215"/>
        <v>6.1300000000000097</v>
      </c>
      <c r="HK140" s="141">
        <f t="shared" si="216"/>
        <v>0.73559953095739639</v>
      </c>
      <c r="HL140" s="96">
        <f t="shared" si="217"/>
        <v>6.8655995309574056</v>
      </c>
      <c r="HM140" s="104">
        <f t="shared" si="218"/>
        <v>6.8655995309574056</v>
      </c>
      <c r="HN140" s="104">
        <f t="shared" si="219"/>
        <v>0</v>
      </c>
      <c r="HO140" s="218">
        <f t="shared" si="220"/>
        <v>12.426735151032904</v>
      </c>
      <c r="HP140" s="218">
        <f t="shared" si="221"/>
        <v>0</v>
      </c>
      <c r="HQ140" s="143">
        <f t="shared" si="222"/>
        <v>12.426735151032904</v>
      </c>
      <c r="HR140" s="104">
        <f t="shared" si="223"/>
        <v>0.68145467163248763</v>
      </c>
      <c r="HS140" s="203">
        <f t="shared" si="224"/>
        <v>13.108189822665391</v>
      </c>
      <c r="HT140" s="234">
        <f t="shared" si="225"/>
        <v>63.131494696972311</v>
      </c>
      <c r="HU140" s="139">
        <v>1</v>
      </c>
      <c r="HV140" s="1" t="s">
        <v>52</v>
      </c>
      <c r="HW140" s="1">
        <v>93</v>
      </c>
      <c r="HX140" s="1" t="s">
        <v>209</v>
      </c>
      <c r="HY140" s="1" t="s">
        <v>210</v>
      </c>
      <c r="HZ140" s="89">
        <v>43795</v>
      </c>
      <c r="IA140" s="90"/>
      <c r="IB140" s="104">
        <v>100.29</v>
      </c>
      <c r="IC140" s="186"/>
      <c r="ID140" s="186"/>
      <c r="IE140" s="186"/>
      <c r="IF140" s="186"/>
      <c r="IG140" s="229">
        <f t="shared" si="134"/>
        <v>100.29</v>
      </c>
      <c r="IH140" s="138">
        <f t="shared" si="226"/>
        <v>1.4200000000000017</v>
      </c>
      <c r="II140" s="141">
        <f t="shared" si="227"/>
        <v>0.17040018215295263</v>
      </c>
      <c r="IJ140" s="142">
        <f t="shared" si="228"/>
        <v>1.5904001821529543</v>
      </c>
      <c r="IK140" s="104">
        <f t="shared" si="229"/>
        <v>1.5904001821529543</v>
      </c>
      <c r="IL140" s="104">
        <f t="shared" si="230"/>
        <v>0</v>
      </c>
      <c r="IM140" s="218">
        <f t="shared" si="231"/>
        <v>2.8786243296968475</v>
      </c>
      <c r="IN140" s="218">
        <f t="shared" si="232"/>
        <v>0</v>
      </c>
      <c r="IO140" s="143">
        <f t="shared" si="233"/>
        <v>2.8786243296968475</v>
      </c>
      <c r="IP140" s="104">
        <f t="shared" si="234"/>
        <v>0.20069476147064913</v>
      </c>
      <c r="IQ140" s="203">
        <f t="shared" si="235"/>
        <v>3.0793190911674966</v>
      </c>
      <c r="IR140" s="144">
        <f t="shared" si="236"/>
        <v>66.210813788139802</v>
      </c>
      <c r="IS140" s="139">
        <v>1</v>
      </c>
      <c r="IT140" s="1" t="s">
        <v>52</v>
      </c>
      <c r="IU140" s="1">
        <v>93</v>
      </c>
      <c r="IV140" s="1" t="s">
        <v>209</v>
      </c>
      <c r="IW140" s="1" t="s">
        <v>210</v>
      </c>
      <c r="IX140" s="89">
        <v>43830</v>
      </c>
      <c r="IY140" s="153"/>
      <c r="IZ140" s="104">
        <v>100.66</v>
      </c>
      <c r="JA140" s="104"/>
      <c r="JB140" s="104"/>
      <c r="JC140" s="104"/>
      <c r="JD140" s="104"/>
      <c r="JE140" s="137">
        <v>100.66</v>
      </c>
      <c r="JF140" s="138">
        <f t="shared" si="237"/>
        <v>0.36999999999999034</v>
      </c>
      <c r="JG140" s="141">
        <f t="shared" si="238"/>
        <v>4.4399968265616832E-2</v>
      </c>
      <c r="JH140" s="96">
        <f t="shared" si="239"/>
        <v>0.41439996826560715</v>
      </c>
      <c r="JI140" s="104">
        <f t="shared" si="240"/>
        <v>0.41439996826560715</v>
      </c>
      <c r="JJ140" s="104">
        <f t="shared" si="241"/>
        <v>0</v>
      </c>
      <c r="JK140" s="218">
        <f t="shared" si="242"/>
        <v>0.75006394256074893</v>
      </c>
      <c r="JL140" s="251">
        <f t="shared" si="243"/>
        <v>0</v>
      </c>
      <c r="JM140" s="259">
        <f t="shared" si="244"/>
        <v>0.75006394256074893</v>
      </c>
      <c r="JN140" s="218"/>
      <c r="JO140" s="260"/>
      <c r="JP140" s="255">
        <f t="shared" si="135"/>
        <v>3.7690493839249127E-2</v>
      </c>
      <c r="JQ140" s="203">
        <f t="shared" si="136"/>
        <v>0.78775443639999809</v>
      </c>
      <c r="JR140" s="144">
        <f t="shared" si="137"/>
        <v>66.998568224539795</v>
      </c>
      <c r="JS140" s="139">
        <v>1</v>
      </c>
      <c r="JT140" s="1" t="s">
        <v>52</v>
      </c>
    </row>
    <row r="141" spans="1:280" ht="20.100000000000001" customHeight="1" x14ac:dyDescent="0.25">
      <c r="A141" s="29">
        <v>93</v>
      </c>
      <c r="B141" s="29" t="s">
        <v>211</v>
      </c>
      <c r="C141" s="50">
        <v>160.81</v>
      </c>
      <c r="D141" s="43">
        <v>-702.59340859978624</v>
      </c>
      <c r="E141" s="29" t="s">
        <v>212</v>
      </c>
      <c r="F141" s="51">
        <v>43496</v>
      </c>
      <c r="G141" s="49"/>
      <c r="H141" s="33"/>
      <c r="I141" s="33"/>
      <c r="J141" s="33"/>
      <c r="K141" s="33"/>
      <c r="L141" s="37">
        <v>178.32</v>
      </c>
      <c r="M141" s="30">
        <f t="shared" si="129"/>
        <v>17.509999999999991</v>
      </c>
      <c r="N141" s="31">
        <f t="shared" si="138"/>
        <v>1.8972215327729349</v>
      </c>
      <c r="O141" s="32">
        <f t="shared" si="139"/>
        <v>19.407221532772926</v>
      </c>
      <c r="P141" s="33">
        <f t="shared" si="140"/>
        <v>19.407221532772926</v>
      </c>
      <c r="Q141" s="33">
        <f t="shared" si="141"/>
        <v>0</v>
      </c>
      <c r="R141" s="33">
        <f t="shared" si="142"/>
        <v>33.768565467024892</v>
      </c>
      <c r="S141" s="33">
        <f t="shared" si="143"/>
        <v>0</v>
      </c>
      <c r="T141" s="56">
        <f t="shared" si="144"/>
        <v>33.768565467024892</v>
      </c>
      <c r="U141" s="59">
        <f t="shared" si="130"/>
        <v>-668.82484313276132</v>
      </c>
      <c r="V141" s="34">
        <v>1</v>
      </c>
      <c r="W141" s="29" t="s">
        <v>52</v>
      </c>
      <c r="X141" s="1">
        <v>93</v>
      </c>
      <c r="Y141" s="1" t="s">
        <v>211</v>
      </c>
      <c r="Z141" s="1" t="s">
        <v>212</v>
      </c>
      <c r="AA141" s="89">
        <v>43521</v>
      </c>
      <c r="AB141" s="90"/>
      <c r="AC141" s="1">
        <v>194.43</v>
      </c>
      <c r="AD141" s="1"/>
      <c r="AE141" s="1"/>
      <c r="AF141" s="1"/>
      <c r="AG141" s="1"/>
      <c r="AH141" s="98">
        <f t="shared" si="145"/>
        <v>194.43</v>
      </c>
      <c r="AI141" s="30">
        <f t="shared" si="146"/>
        <v>16.110000000000014</v>
      </c>
      <c r="AJ141" s="31">
        <f t="shared" si="147"/>
        <v>5.3679282889726414</v>
      </c>
      <c r="AK141" s="32">
        <f t="shared" si="148"/>
        <v>21.477928288972656</v>
      </c>
      <c r="AL141" s="33">
        <f t="shared" si="149"/>
        <v>21.477928288972656</v>
      </c>
      <c r="AM141" s="33">
        <f t="shared" si="150"/>
        <v>0</v>
      </c>
      <c r="AN141" s="33">
        <f t="shared" si="151"/>
        <v>37.801153788591876</v>
      </c>
      <c r="AO141" s="33">
        <f t="shared" si="152"/>
        <v>0</v>
      </c>
      <c r="AP141" s="56">
        <f t="shared" si="153"/>
        <v>37.801153788591876</v>
      </c>
      <c r="AQ141" s="118">
        <f t="shared" si="154"/>
        <v>0.38814443065545845</v>
      </c>
      <c r="AR141" s="120">
        <f t="shared" si="155"/>
        <v>0</v>
      </c>
      <c r="AS141" s="125">
        <f t="shared" si="156"/>
        <v>38.189298219247334</v>
      </c>
      <c r="AT141" s="122">
        <f t="shared" si="157"/>
        <v>-630.63554491351397</v>
      </c>
      <c r="AU141" s="34">
        <v>1</v>
      </c>
      <c r="AV141" s="29" t="s">
        <v>52</v>
      </c>
      <c r="AW141" s="1">
        <v>93</v>
      </c>
      <c r="AX141" s="1" t="s">
        <v>211</v>
      </c>
      <c r="AY141" s="1" t="s">
        <v>212</v>
      </c>
      <c r="AZ141" s="89">
        <v>43555</v>
      </c>
      <c r="BA141" s="90"/>
      <c r="BB141" s="1">
        <v>204.4</v>
      </c>
      <c r="BC141" s="1"/>
      <c r="BD141" s="1"/>
      <c r="BE141" s="1"/>
      <c r="BF141" s="1"/>
      <c r="BG141" s="98">
        <f t="shared" si="158"/>
        <v>204.4</v>
      </c>
      <c r="BH141" s="30">
        <f t="shared" si="159"/>
        <v>9.9699999999999989</v>
      </c>
      <c r="BI141" s="31">
        <f t="shared" si="160"/>
        <v>-4.4908300466918982</v>
      </c>
      <c r="BJ141" s="32">
        <f t="shared" si="161"/>
        <v>5.4791699533081006</v>
      </c>
      <c r="BK141" s="33">
        <f t="shared" si="162"/>
        <v>5.4791699533081006</v>
      </c>
      <c r="BL141" s="33">
        <f t="shared" si="163"/>
        <v>0</v>
      </c>
      <c r="BM141" s="33">
        <f t="shared" si="164"/>
        <v>9.6433391178222578</v>
      </c>
      <c r="BN141" s="33">
        <f t="shared" si="165"/>
        <v>0</v>
      </c>
      <c r="BO141" s="56">
        <f t="shared" si="166"/>
        <v>9.6433391178222578</v>
      </c>
      <c r="BP141" s="122">
        <f t="shared" si="167"/>
        <v>-620.99220579569169</v>
      </c>
      <c r="BQ141" s="34">
        <v>1</v>
      </c>
      <c r="BR141" s="29" t="s">
        <v>52</v>
      </c>
      <c r="BS141" s="1">
        <v>93</v>
      </c>
      <c r="BT141" s="1" t="s">
        <v>211</v>
      </c>
      <c r="BU141" s="1" t="s">
        <v>212</v>
      </c>
      <c r="BV141" s="89">
        <v>43585</v>
      </c>
      <c r="BW141" s="90"/>
      <c r="BX141" s="104">
        <v>216.42000000000002</v>
      </c>
      <c r="BY141" s="104"/>
      <c r="BZ141" s="104"/>
      <c r="CA141" s="104"/>
      <c r="CB141" s="104"/>
      <c r="CC141" s="137">
        <v>216.42000000000002</v>
      </c>
      <c r="CD141" s="138">
        <f t="shared" si="168"/>
        <v>12.02000000000001</v>
      </c>
      <c r="CE141" s="141">
        <f t="shared" si="169"/>
        <v>1.4424043002290026</v>
      </c>
      <c r="CF141" s="142">
        <f t="shared" si="170"/>
        <v>13.462404300229013</v>
      </c>
      <c r="CG141" s="104">
        <f t="shared" si="171"/>
        <v>13.462404300229013</v>
      </c>
      <c r="CH141" s="104">
        <v>0</v>
      </c>
      <c r="CI141" s="104">
        <f t="shared" si="172"/>
        <v>23.963079654407643</v>
      </c>
      <c r="CJ141" s="104">
        <v>0</v>
      </c>
      <c r="CK141" s="143">
        <f t="shared" si="173"/>
        <v>23.963079654407643</v>
      </c>
      <c r="CL141" s="144">
        <f t="shared" si="174"/>
        <v>-597.029126141284</v>
      </c>
      <c r="CM141" s="139">
        <v>1</v>
      </c>
      <c r="CN141" s="1" t="s">
        <v>52</v>
      </c>
      <c r="CO141" s="1">
        <v>93</v>
      </c>
      <c r="CP141" s="1" t="s">
        <v>211</v>
      </c>
      <c r="CQ141" s="1" t="s">
        <v>212</v>
      </c>
      <c r="CR141" s="89">
        <v>43615</v>
      </c>
      <c r="CS141" s="153"/>
      <c r="CT141" s="104">
        <v>234.20000000000002</v>
      </c>
      <c r="CU141" s="104"/>
      <c r="CV141" s="104"/>
      <c r="CW141" s="104"/>
      <c r="CX141" s="104"/>
      <c r="CY141" s="137">
        <v>234.20000000000002</v>
      </c>
      <c r="CZ141" s="104"/>
      <c r="DA141" s="138">
        <f t="shared" si="175"/>
        <v>17.78</v>
      </c>
      <c r="DB141" s="141">
        <f t="shared" si="176"/>
        <v>2.1336049237983157</v>
      </c>
      <c r="DC141" s="142">
        <f t="shared" si="177"/>
        <v>19.913604923798317</v>
      </c>
      <c r="DD141" s="104">
        <f t="shared" si="178"/>
        <v>19.913604923798317</v>
      </c>
      <c r="DE141" s="104">
        <v>0</v>
      </c>
      <c r="DF141" s="104">
        <f t="shared" si="179"/>
        <v>35.047944665885041</v>
      </c>
      <c r="DG141" s="104">
        <v>0</v>
      </c>
      <c r="DH141" s="104">
        <f t="shared" si="180"/>
        <v>-0.2692480860045805</v>
      </c>
      <c r="DI141" s="143">
        <f t="shared" si="181"/>
        <v>34.77869657988046</v>
      </c>
      <c r="DJ141" s="144">
        <f t="shared" si="182"/>
        <v>-562.25042956140351</v>
      </c>
      <c r="DK141" s="139">
        <v>1</v>
      </c>
      <c r="DL141" s="1" t="s">
        <v>52</v>
      </c>
      <c r="DM141" s="157">
        <v>93</v>
      </c>
      <c r="DN141" s="158" t="s">
        <v>211</v>
      </c>
      <c r="DO141" s="158" t="s">
        <v>212</v>
      </c>
      <c r="DP141" s="171"/>
      <c r="DQ141" s="159">
        <v>43646</v>
      </c>
      <c r="DR141" s="160">
        <v>251.45000000000002</v>
      </c>
      <c r="DS141" s="161"/>
      <c r="DT141" s="161"/>
      <c r="DU141" s="161"/>
      <c r="DV141" s="162"/>
      <c r="DW141" s="163">
        <f t="shared" si="131"/>
        <v>251.45000000000002</v>
      </c>
      <c r="DX141" s="138">
        <f t="shared" si="183"/>
        <v>17.25</v>
      </c>
      <c r="DY141" s="141">
        <f t="shared" si="184"/>
        <v>2.0700045130092568</v>
      </c>
      <c r="DZ141" s="142">
        <f t="shared" si="185"/>
        <v>19.320004513009255</v>
      </c>
      <c r="EA141" s="104">
        <f t="shared" si="186"/>
        <v>19.320004513009255</v>
      </c>
      <c r="EB141" s="104">
        <v>0</v>
      </c>
      <c r="EC141" s="104">
        <f t="shared" si="187"/>
        <v>34.003207942896289</v>
      </c>
      <c r="ED141" s="104">
        <v>0</v>
      </c>
      <c r="EE141" s="143">
        <f t="shared" si="188"/>
        <v>34.003207942896289</v>
      </c>
      <c r="EF141" s="144">
        <f t="shared" si="189"/>
        <v>-528.24722161850718</v>
      </c>
      <c r="EG141" s="139">
        <v>1</v>
      </c>
      <c r="EH141" s="1" t="s">
        <v>52</v>
      </c>
      <c r="EI141" s="1">
        <v>94</v>
      </c>
      <c r="EJ141" s="1" t="s">
        <v>211</v>
      </c>
      <c r="EK141" s="1" t="s">
        <v>212</v>
      </c>
      <c r="EL141" s="89">
        <v>43677</v>
      </c>
      <c r="EM141" s="90"/>
      <c r="EN141" s="104">
        <v>277.45</v>
      </c>
      <c r="EO141" s="104"/>
      <c r="EP141" s="104"/>
      <c r="EQ141" s="104"/>
      <c r="ER141" s="104"/>
      <c r="ES141" s="137">
        <v>277.45</v>
      </c>
      <c r="ET141" s="138">
        <f t="shared" si="190"/>
        <v>25.999999999999972</v>
      </c>
      <c r="EU141" s="141">
        <f t="shared" si="191"/>
        <v>3.1200047245506948</v>
      </c>
      <c r="EV141" s="96">
        <f t="shared" si="192"/>
        <v>29.120004724550668</v>
      </c>
      <c r="EW141" s="104">
        <f t="shared" si="193"/>
        <v>29.120004724550668</v>
      </c>
      <c r="EX141" s="104">
        <v>0</v>
      </c>
      <c r="EY141" s="104">
        <f t="shared" si="194"/>
        <v>52.707208551436707</v>
      </c>
      <c r="EZ141" s="104">
        <v>0</v>
      </c>
      <c r="FA141" s="143">
        <f t="shared" si="195"/>
        <v>52.707208551436707</v>
      </c>
      <c r="FB141" s="144">
        <f t="shared" si="196"/>
        <v>-475.5400130670705</v>
      </c>
      <c r="FC141" s="139">
        <v>1</v>
      </c>
      <c r="FD141" s="1" t="s">
        <v>52</v>
      </c>
      <c r="FE141" s="157">
        <v>94</v>
      </c>
      <c r="FF141" s="158" t="s">
        <v>211</v>
      </c>
      <c r="FG141" s="158" t="s">
        <v>212</v>
      </c>
      <c r="FH141" s="159">
        <v>43708</v>
      </c>
      <c r="FI141" s="188"/>
      <c r="FJ141" s="160">
        <v>310.67</v>
      </c>
      <c r="FK141" s="186"/>
      <c r="FL141" s="186"/>
      <c r="FM141" s="186"/>
      <c r="FN141" s="186"/>
      <c r="FO141" s="187">
        <f t="shared" si="132"/>
        <v>310.67</v>
      </c>
      <c r="FP141" s="138">
        <f t="shared" si="197"/>
        <v>33.220000000000027</v>
      </c>
      <c r="FQ141" s="141">
        <f t="shared" si="198"/>
        <v>3.9864067909217327</v>
      </c>
      <c r="FR141" s="96">
        <f t="shared" si="199"/>
        <v>37.206406790921761</v>
      </c>
      <c r="FS141" s="104">
        <f t="shared" si="200"/>
        <v>37.206406790921761</v>
      </c>
      <c r="FT141" s="104">
        <v>0</v>
      </c>
      <c r="FU141" s="104">
        <f t="shared" si="201"/>
        <v>67.343596291568389</v>
      </c>
      <c r="FV141" s="104">
        <v>0</v>
      </c>
      <c r="FW141" s="143">
        <f t="shared" si="202"/>
        <v>67.343596291568389</v>
      </c>
      <c r="FX141" s="144">
        <f t="shared" si="203"/>
        <v>-408.19641677550214</v>
      </c>
      <c r="FY141" s="139">
        <v>1</v>
      </c>
      <c r="FZ141" s="1" t="s">
        <v>52</v>
      </c>
      <c r="GA141" s="1">
        <v>94</v>
      </c>
      <c r="GB141" s="1" t="s">
        <v>211</v>
      </c>
      <c r="GC141" s="1" t="s">
        <v>212</v>
      </c>
      <c r="GD141" s="89">
        <v>43735</v>
      </c>
      <c r="GE141" s="90"/>
      <c r="GF141" s="104">
        <v>314.17</v>
      </c>
      <c r="GG141" s="104"/>
      <c r="GH141" s="104"/>
      <c r="GI141" s="104"/>
      <c r="GJ141" s="104"/>
      <c r="GK141" s="137">
        <v>314.17</v>
      </c>
      <c r="GL141" s="138">
        <f t="shared" si="204"/>
        <v>3.5</v>
      </c>
      <c r="GM141" s="141">
        <f t="shared" si="205"/>
        <v>0.41999949290427868</v>
      </c>
      <c r="GN141" s="142">
        <f t="shared" si="206"/>
        <v>3.9199994929042785</v>
      </c>
      <c r="GO141" s="104">
        <f t="shared" si="207"/>
        <v>3.9199994929042785</v>
      </c>
      <c r="GP141" s="104">
        <f t="shared" si="208"/>
        <v>0</v>
      </c>
      <c r="GQ141" s="218">
        <f t="shared" si="209"/>
        <v>7.0951990821567446</v>
      </c>
      <c r="GR141" s="218">
        <f t="shared" si="210"/>
        <v>0</v>
      </c>
      <c r="GS141" s="143">
        <f t="shared" si="211"/>
        <v>7.0951990821567446</v>
      </c>
      <c r="GT141" s="103">
        <f t="shared" si="212"/>
        <v>0.29034858121862323</v>
      </c>
      <c r="GU141" s="203">
        <f t="shared" si="213"/>
        <v>7.3855476633753678</v>
      </c>
      <c r="GV141" s="144">
        <f t="shared" si="214"/>
        <v>-400.8108691121268</v>
      </c>
      <c r="GW141" s="140">
        <v>1</v>
      </c>
      <c r="GX141" s="1" t="s">
        <v>52</v>
      </c>
      <c r="GY141" s="157">
        <v>94</v>
      </c>
      <c r="GZ141" s="158" t="s">
        <v>211</v>
      </c>
      <c r="HA141" s="158" t="s">
        <v>212</v>
      </c>
      <c r="HB141" s="159">
        <v>43771</v>
      </c>
      <c r="HC141" s="188"/>
      <c r="HD141" s="160">
        <v>331.2</v>
      </c>
      <c r="HE141" s="186"/>
      <c r="HF141" s="186"/>
      <c r="HG141" s="186"/>
      <c r="HH141" s="227"/>
      <c r="HI141" s="229">
        <f t="shared" si="133"/>
        <v>331.2</v>
      </c>
      <c r="HJ141" s="138">
        <f t="shared" si="215"/>
        <v>17.029999999999973</v>
      </c>
      <c r="HK141" s="141">
        <f t="shared" si="216"/>
        <v>2.0435986969338371</v>
      </c>
      <c r="HL141" s="96">
        <f t="shared" si="217"/>
        <v>19.073598696933811</v>
      </c>
      <c r="HM141" s="104">
        <f t="shared" si="218"/>
        <v>19.073598696933811</v>
      </c>
      <c r="HN141" s="104">
        <f t="shared" si="219"/>
        <v>0</v>
      </c>
      <c r="HO141" s="218">
        <f t="shared" si="220"/>
        <v>34.523213641450198</v>
      </c>
      <c r="HP141" s="218">
        <f t="shared" si="221"/>
        <v>0</v>
      </c>
      <c r="HQ141" s="143">
        <f t="shared" si="222"/>
        <v>34.523213641450198</v>
      </c>
      <c r="HR141" s="104">
        <f t="shared" si="223"/>
        <v>1.8931766815499556</v>
      </c>
      <c r="HS141" s="203">
        <f t="shared" si="224"/>
        <v>36.416390323000151</v>
      </c>
      <c r="HT141" s="234">
        <f t="shared" si="225"/>
        <v>-364.39447878912665</v>
      </c>
      <c r="HU141" s="139">
        <v>1</v>
      </c>
      <c r="HV141" s="1" t="s">
        <v>52</v>
      </c>
      <c r="HW141" s="1">
        <v>94</v>
      </c>
      <c r="HX141" s="1" t="s">
        <v>211</v>
      </c>
      <c r="HY141" s="1" t="s">
        <v>212</v>
      </c>
      <c r="HZ141" s="89">
        <v>43795</v>
      </c>
      <c r="IA141" s="90"/>
      <c r="IB141" s="104">
        <v>338.58</v>
      </c>
      <c r="IC141" s="186"/>
      <c r="ID141" s="186"/>
      <c r="IE141" s="186"/>
      <c r="IF141" s="186"/>
      <c r="IG141" s="229">
        <f t="shared" si="134"/>
        <v>338.58</v>
      </c>
      <c r="IH141" s="138">
        <f t="shared" si="226"/>
        <v>7.3799999999999955</v>
      </c>
      <c r="II141" s="141">
        <f t="shared" si="227"/>
        <v>0.8856009466822452</v>
      </c>
      <c r="IJ141" s="142">
        <f t="shared" si="228"/>
        <v>8.2656009466822411</v>
      </c>
      <c r="IK141" s="104">
        <f t="shared" si="229"/>
        <v>8.2656009466822411</v>
      </c>
      <c r="IL141" s="104">
        <f t="shared" si="230"/>
        <v>0</v>
      </c>
      <c r="IM141" s="218">
        <f t="shared" si="231"/>
        <v>14.960737713494856</v>
      </c>
      <c r="IN141" s="218">
        <f t="shared" si="232"/>
        <v>0</v>
      </c>
      <c r="IO141" s="143">
        <f t="shared" si="233"/>
        <v>14.960737713494856</v>
      </c>
      <c r="IP141" s="104">
        <f t="shared" si="234"/>
        <v>1.0430474222911181</v>
      </c>
      <c r="IQ141" s="203">
        <f t="shared" si="235"/>
        <v>16.003785135785975</v>
      </c>
      <c r="IR141" s="144">
        <f t="shared" si="236"/>
        <v>-348.39069365334069</v>
      </c>
      <c r="IS141" s="139">
        <v>1</v>
      </c>
      <c r="IT141" s="1" t="s">
        <v>52</v>
      </c>
      <c r="IU141" s="1">
        <v>94</v>
      </c>
      <c r="IV141" s="1" t="s">
        <v>211</v>
      </c>
      <c r="IW141" s="1" t="s">
        <v>212</v>
      </c>
      <c r="IX141" s="89">
        <v>43830</v>
      </c>
      <c r="IY141" s="153"/>
      <c r="IZ141" s="104">
        <v>342.27</v>
      </c>
      <c r="JA141" s="104"/>
      <c r="JB141" s="104"/>
      <c r="JC141" s="104"/>
      <c r="JD141" s="104"/>
      <c r="JE141" s="137">
        <v>342.27</v>
      </c>
      <c r="JF141" s="138">
        <f t="shared" si="237"/>
        <v>3.6899999999999977</v>
      </c>
      <c r="JG141" s="141">
        <f t="shared" si="238"/>
        <v>0.44279968351386567</v>
      </c>
      <c r="JH141" s="96">
        <f t="shared" si="239"/>
        <v>4.1327996835138636</v>
      </c>
      <c r="JI141" s="104">
        <f t="shared" si="240"/>
        <v>4.1327996835138636</v>
      </c>
      <c r="JJ141" s="104">
        <f t="shared" si="241"/>
        <v>0</v>
      </c>
      <c r="JK141" s="218">
        <f t="shared" si="242"/>
        <v>7.4803674271600933</v>
      </c>
      <c r="JL141" s="251">
        <f t="shared" si="243"/>
        <v>0</v>
      </c>
      <c r="JM141" s="259">
        <f t="shared" si="244"/>
        <v>7.4803674271600933</v>
      </c>
      <c r="JN141" s="218"/>
      <c r="JO141" s="260"/>
      <c r="JP141" s="255">
        <f t="shared" si="135"/>
        <v>0.37588627639684552</v>
      </c>
      <c r="JQ141" s="203">
        <f t="shared" si="136"/>
        <v>7.8562537035569386</v>
      </c>
      <c r="JR141" s="144">
        <f t="shared" si="137"/>
        <v>-340.53443994978375</v>
      </c>
      <c r="JS141" s="139">
        <v>1</v>
      </c>
      <c r="JT141" s="1" t="s">
        <v>52</v>
      </c>
    </row>
    <row r="142" spans="1:280" ht="20.100000000000001" customHeight="1" x14ac:dyDescent="0.25">
      <c r="A142" s="29">
        <v>94</v>
      </c>
      <c r="B142" s="29" t="s">
        <v>213</v>
      </c>
      <c r="C142" s="50">
        <v>103.4</v>
      </c>
      <c r="D142" s="43">
        <v>178.08732292354247</v>
      </c>
      <c r="E142" s="29" t="s">
        <v>214</v>
      </c>
      <c r="F142" s="51">
        <v>43496</v>
      </c>
      <c r="G142" s="49"/>
      <c r="H142" s="33"/>
      <c r="I142" s="33"/>
      <c r="J142" s="33"/>
      <c r="K142" s="33"/>
      <c r="L142" s="37">
        <v>103.82000000000001</v>
      </c>
      <c r="M142" s="30">
        <f t="shared" si="129"/>
        <v>0.42000000000000171</v>
      </c>
      <c r="N142" s="31">
        <f t="shared" si="138"/>
        <v>4.5507312607917551E-2</v>
      </c>
      <c r="O142" s="32">
        <f t="shared" si="139"/>
        <v>0.46550731260791928</v>
      </c>
      <c r="P142" s="33">
        <f t="shared" si="140"/>
        <v>0.46550731260791928</v>
      </c>
      <c r="Q142" s="33">
        <f t="shared" si="141"/>
        <v>0</v>
      </c>
      <c r="R142" s="33">
        <f t="shared" si="142"/>
        <v>0.80998272393777959</v>
      </c>
      <c r="S142" s="33">
        <f t="shared" si="143"/>
        <v>0</v>
      </c>
      <c r="T142" s="56">
        <f t="shared" si="144"/>
        <v>0.80998272393777959</v>
      </c>
      <c r="U142" s="59">
        <f t="shared" si="130"/>
        <v>178.89730564748027</v>
      </c>
      <c r="V142" s="34">
        <v>1</v>
      </c>
      <c r="W142" s="29" t="s">
        <v>52</v>
      </c>
      <c r="X142" s="1">
        <v>94</v>
      </c>
      <c r="Y142" s="1" t="s">
        <v>213</v>
      </c>
      <c r="Z142" s="1" t="s">
        <v>214</v>
      </c>
      <c r="AA142" s="89">
        <v>43521</v>
      </c>
      <c r="AB142" s="90"/>
      <c r="AC142" s="1">
        <v>103.9</v>
      </c>
      <c r="AD142" s="1"/>
      <c r="AE142" s="1"/>
      <c r="AF142" s="1"/>
      <c r="AG142" s="1"/>
      <c r="AH142" s="98">
        <f t="shared" si="145"/>
        <v>103.9</v>
      </c>
      <c r="AI142" s="30">
        <f t="shared" si="146"/>
        <v>7.9999999999998295E-2</v>
      </c>
      <c r="AJ142" s="31">
        <f t="shared" si="147"/>
        <v>2.6656378840335306E-2</v>
      </c>
      <c r="AK142" s="32">
        <f t="shared" si="148"/>
        <v>0.1066563788403336</v>
      </c>
      <c r="AL142" s="33">
        <f t="shared" si="149"/>
        <v>0.1066563788403336</v>
      </c>
      <c r="AM142" s="33">
        <f t="shared" si="150"/>
        <v>0</v>
      </c>
      <c r="AN142" s="33">
        <f t="shared" si="151"/>
        <v>0.18771522675898714</v>
      </c>
      <c r="AO142" s="33">
        <f t="shared" si="152"/>
        <v>0</v>
      </c>
      <c r="AP142" s="56">
        <f t="shared" si="153"/>
        <v>0.18771522675898714</v>
      </c>
      <c r="AQ142" s="118">
        <f t="shared" si="154"/>
        <v>9.3101462521583134E-3</v>
      </c>
      <c r="AR142" s="120">
        <f t="shared" si="155"/>
        <v>0</v>
      </c>
      <c r="AS142" s="125">
        <f t="shared" si="156"/>
        <v>0.19702537301114545</v>
      </c>
      <c r="AT142" s="122">
        <f t="shared" si="157"/>
        <v>179.09433102049141</v>
      </c>
      <c r="AU142" s="34">
        <v>1</v>
      </c>
      <c r="AV142" s="29" t="s">
        <v>52</v>
      </c>
      <c r="AW142" s="1">
        <v>94</v>
      </c>
      <c r="AX142" s="1" t="s">
        <v>213</v>
      </c>
      <c r="AY142" s="1" t="s">
        <v>214</v>
      </c>
      <c r="AZ142" s="89">
        <v>43555</v>
      </c>
      <c r="BA142" s="90"/>
      <c r="BB142" s="1">
        <v>105.04</v>
      </c>
      <c r="BC142" s="1"/>
      <c r="BD142" s="1"/>
      <c r="BE142" s="1"/>
      <c r="BF142" s="1"/>
      <c r="BG142" s="98">
        <f t="shared" si="158"/>
        <v>105.04</v>
      </c>
      <c r="BH142" s="30">
        <f t="shared" si="159"/>
        <v>1.1400000000000006</v>
      </c>
      <c r="BI142" s="31">
        <f t="shared" si="160"/>
        <v>-0.51349511065484121</v>
      </c>
      <c r="BJ142" s="32">
        <f t="shared" si="161"/>
        <v>0.62650488934515935</v>
      </c>
      <c r="BK142" s="33">
        <f t="shared" si="162"/>
        <v>0.62650488934515935</v>
      </c>
      <c r="BL142" s="33">
        <f t="shared" si="163"/>
        <v>0</v>
      </c>
      <c r="BM142" s="33">
        <f t="shared" si="164"/>
        <v>1.1026486052474804</v>
      </c>
      <c r="BN142" s="33">
        <f t="shared" si="165"/>
        <v>0</v>
      </c>
      <c r="BO142" s="56">
        <f t="shared" si="166"/>
        <v>1.1026486052474804</v>
      </c>
      <c r="BP142" s="122">
        <f t="shared" si="167"/>
        <v>180.19697962573889</v>
      </c>
      <c r="BQ142" s="34">
        <v>1</v>
      </c>
      <c r="BR142" s="29" t="s">
        <v>52</v>
      </c>
      <c r="BS142" s="1">
        <v>94</v>
      </c>
      <c r="BT142" s="1" t="s">
        <v>213</v>
      </c>
      <c r="BU142" s="1" t="s">
        <v>214</v>
      </c>
      <c r="BV142" s="89">
        <v>43585</v>
      </c>
      <c r="BW142" s="90"/>
      <c r="BX142" s="104">
        <v>105.67</v>
      </c>
      <c r="BY142" s="104"/>
      <c r="BZ142" s="104"/>
      <c r="CA142" s="104"/>
      <c r="CB142" s="104"/>
      <c r="CC142" s="137">
        <v>105.67</v>
      </c>
      <c r="CD142" s="138">
        <f t="shared" si="168"/>
        <v>0.62999999999999545</v>
      </c>
      <c r="CE142" s="141">
        <f t="shared" si="169"/>
        <v>7.5600225386378062E-2</v>
      </c>
      <c r="CF142" s="142">
        <f t="shared" si="170"/>
        <v>0.70560022538637357</v>
      </c>
      <c r="CG142" s="104">
        <f t="shared" si="171"/>
        <v>0.70560022538637357</v>
      </c>
      <c r="CH142" s="104">
        <v>0</v>
      </c>
      <c r="CI142" s="104">
        <f t="shared" si="172"/>
        <v>1.255968401187745</v>
      </c>
      <c r="CJ142" s="104">
        <v>0</v>
      </c>
      <c r="CK142" s="143">
        <f t="shared" si="173"/>
        <v>1.255968401187745</v>
      </c>
      <c r="CL142" s="144">
        <f t="shared" si="174"/>
        <v>181.45294802692663</v>
      </c>
      <c r="CM142" s="139">
        <v>1</v>
      </c>
      <c r="CN142" s="1" t="s">
        <v>52</v>
      </c>
      <c r="CO142" s="1">
        <v>94</v>
      </c>
      <c r="CP142" s="1" t="s">
        <v>213</v>
      </c>
      <c r="CQ142" s="1" t="s">
        <v>214</v>
      </c>
      <c r="CR142" s="89">
        <v>43615</v>
      </c>
      <c r="CS142" s="153">
        <v>207.3</v>
      </c>
      <c r="CT142" s="104">
        <v>105.95</v>
      </c>
      <c r="CU142" s="104"/>
      <c r="CV142" s="104"/>
      <c r="CW142" s="104"/>
      <c r="CX142" s="104"/>
      <c r="CY142" s="137">
        <v>105.95</v>
      </c>
      <c r="CZ142" s="104"/>
      <c r="DA142" s="138">
        <f t="shared" si="175"/>
        <v>0.28000000000000114</v>
      </c>
      <c r="DB142" s="141">
        <f t="shared" si="176"/>
        <v>3.3600077540131092E-2</v>
      </c>
      <c r="DC142" s="142">
        <f t="shared" si="177"/>
        <v>0.31360007754013225</v>
      </c>
      <c r="DD142" s="104">
        <f t="shared" si="178"/>
        <v>0.31360007754013225</v>
      </c>
      <c r="DE142" s="104">
        <v>0</v>
      </c>
      <c r="DF142" s="104">
        <f t="shared" si="179"/>
        <v>0.55193613647063278</v>
      </c>
      <c r="DG142" s="104">
        <v>0</v>
      </c>
      <c r="DH142" s="104">
        <f t="shared" si="180"/>
        <v>-1.4112004507727484E-2</v>
      </c>
      <c r="DI142" s="143">
        <f t="shared" si="181"/>
        <v>0.53782413196290524</v>
      </c>
      <c r="DJ142" s="144">
        <f t="shared" si="182"/>
        <v>-25.30922784111047</v>
      </c>
      <c r="DK142" s="139">
        <v>1</v>
      </c>
      <c r="DL142" s="1" t="s">
        <v>52</v>
      </c>
      <c r="DM142" s="157">
        <v>94</v>
      </c>
      <c r="DN142" s="158" t="s">
        <v>213</v>
      </c>
      <c r="DO142" s="158" t="s">
        <v>214</v>
      </c>
      <c r="DP142" s="171"/>
      <c r="DQ142" s="159">
        <v>43646</v>
      </c>
      <c r="DR142" s="160">
        <v>135.72999999999999</v>
      </c>
      <c r="DS142" s="161"/>
      <c r="DT142" s="161"/>
      <c r="DU142" s="161"/>
      <c r="DV142" s="162"/>
      <c r="DW142" s="163">
        <f t="shared" si="131"/>
        <v>135.72999999999999</v>
      </c>
      <c r="DX142" s="138">
        <f t="shared" si="183"/>
        <v>29.779999999999987</v>
      </c>
      <c r="DY142" s="141">
        <f t="shared" si="184"/>
        <v>3.5736077911545303</v>
      </c>
      <c r="DZ142" s="142">
        <f t="shared" si="185"/>
        <v>33.353607791154516</v>
      </c>
      <c r="EA142" s="104">
        <f t="shared" si="186"/>
        <v>33.353607791154516</v>
      </c>
      <c r="EB142" s="104">
        <v>0</v>
      </c>
      <c r="EC142" s="104">
        <f t="shared" si="187"/>
        <v>58.702349712431946</v>
      </c>
      <c r="ED142" s="104">
        <v>0</v>
      </c>
      <c r="EE142" s="143">
        <f t="shared" si="188"/>
        <v>58.702349712431946</v>
      </c>
      <c r="EF142" s="144">
        <f t="shared" si="189"/>
        <v>33.393121871321476</v>
      </c>
      <c r="EG142" s="139">
        <v>1</v>
      </c>
      <c r="EH142" s="1" t="s">
        <v>52</v>
      </c>
      <c r="EI142" s="1">
        <v>95</v>
      </c>
      <c r="EJ142" s="1" t="s">
        <v>213</v>
      </c>
      <c r="EK142" s="1" t="s">
        <v>214</v>
      </c>
      <c r="EL142" s="89">
        <v>43677</v>
      </c>
      <c r="EM142" s="90"/>
      <c r="EN142" s="104">
        <v>166.46</v>
      </c>
      <c r="EO142" s="104"/>
      <c r="EP142" s="104"/>
      <c r="EQ142" s="104"/>
      <c r="ER142" s="104"/>
      <c r="ES142" s="137">
        <v>166.46</v>
      </c>
      <c r="ET142" s="138">
        <f t="shared" si="190"/>
        <v>30.730000000000018</v>
      </c>
      <c r="EU142" s="141">
        <f t="shared" si="191"/>
        <v>3.6876055840555004</v>
      </c>
      <c r="EV142" s="96">
        <f t="shared" si="192"/>
        <v>34.417605584055522</v>
      </c>
      <c r="EW142" s="104">
        <f t="shared" si="193"/>
        <v>34.417605584055522</v>
      </c>
      <c r="EX142" s="104">
        <v>0</v>
      </c>
      <c r="EY142" s="104">
        <f t="shared" si="194"/>
        <v>62.295866107140498</v>
      </c>
      <c r="EZ142" s="104">
        <v>0</v>
      </c>
      <c r="FA142" s="143">
        <f t="shared" si="195"/>
        <v>62.295866107140498</v>
      </c>
      <c r="FB142" s="144">
        <f t="shared" si="196"/>
        <v>95.688987978461967</v>
      </c>
      <c r="FC142" s="139">
        <v>1</v>
      </c>
      <c r="FD142" s="1" t="s">
        <v>52</v>
      </c>
      <c r="FE142" s="157">
        <v>95</v>
      </c>
      <c r="FF142" s="158" t="s">
        <v>213</v>
      </c>
      <c r="FG142" s="158" t="s">
        <v>214</v>
      </c>
      <c r="FH142" s="159">
        <v>43708</v>
      </c>
      <c r="FI142" s="188"/>
      <c r="FJ142" s="160">
        <v>217.03</v>
      </c>
      <c r="FK142" s="186"/>
      <c r="FL142" s="186"/>
      <c r="FM142" s="186"/>
      <c r="FN142" s="186"/>
      <c r="FO142" s="187">
        <f t="shared" si="132"/>
        <v>217.03</v>
      </c>
      <c r="FP142" s="138">
        <f t="shared" si="197"/>
        <v>50.569999999999993</v>
      </c>
      <c r="FQ142" s="141">
        <f t="shared" si="198"/>
        <v>6.0684103376553828</v>
      </c>
      <c r="FR142" s="96">
        <f t="shared" si="199"/>
        <v>56.638410337655372</v>
      </c>
      <c r="FS142" s="104">
        <f t="shared" si="200"/>
        <v>56.638410337655372</v>
      </c>
      <c r="FT142" s="104">
        <v>0</v>
      </c>
      <c r="FU142" s="104">
        <f t="shared" si="201"/>
        <v>102.51552271115622</v>
      </c>
      <c r="FV142" s="104">
        <v>0</v>
      </c>
      <c r="FW142" s="143">
        <f t="shared" si="202"/>
        <v>102.51552271115622</v>
      </c>
      <c r="FX142" s="144">
        <f t="shared" si="203"/>
        <v>198.20451068961819</v>
      </c>
      <c r="FY142" s="139">
        <v>1</v>
      </c>
      <c r="FZ142" s="1" t="s">
        <v>52</v>
      </c>
      <c r="GA142" s="1">
        <v>95</v>
      </c>
      <c r="GB142" s="1" t="s">
        <v>213</v>
      </c>
      <c r="GC142" s="1" t="s">
        <v>214</v>
      </c>
      <c r="GD142" s="89">
        <v>43735</v>
      </c>
      <c r="GE142" s="90"/>
      <c r="GF142" s="104">
        <v>244.48000000000002</v>
      </c>
      <c r="GG142" s="104"/>
      <c r="GH142" s="104"/>
      <c r="GI142" s="104"/>
      <c r="GJ142" s="104"/>
      <c r="GK142" s="137">
        <v>244.48000000000002</v>
      </c>
      <c r="GL142" s="138">
        <f t="shared" si="204"/>
        <v>27.450000000000017</v>
      </c>
      <c r="GM142" s="141">
        <f t="shared" si="205"/>
        <v>3.2939960229207017</v>
      </c>
      <c r="GN142" s="142">
        <f t="shared" si="206"/>
        <v>30.743996022920719</v>
      </c>
      <c r="GO142" s="104">
        <f t="shared" si="207"/>
        <v>30.743996022920719</v>
      </c>
      <c r="GP142" s="104">
        <f t="shared" si="208"/>
        <v>0</v>
      </c>
      <c r="GQ142" s="218">
        <f t="shared" si="209"/>
        <v>55.646632801486504</v>
      </c>
      <c r="GR142" s="218">
        <f t="shared" si="210"/>
        <v>0</v>
      </c>
      <c r="GS142" s="143">
        <f t="shared" si="211"/>
        <v>55.646632801486504</v>
      </c>
      <c r="GT142" s="103">
        <f t="shared" si="212"/>
        <v>2.2771624441289178</v>
      </c>
      <c r="GU142" s="203">
        <f t="shared" si="213"/>
        <v>57.923795245615423</v>
      </c>
      <c r="GV142" s="144">
        <f t="shared" si="214"/>
        <v>256.12830593523358</v>
      </c>
      <c r="GW142" s="140">
        <v>1</v>
      </c>
      <c r="GX142" s="1" t="s">
        <v>52</v>
      </c>
      <c r="GY142" s="157">
        <v>95</v>
      </c>
      <c r="GZ142" s="158" t="s">
        <v>213</v>
      </c>
      <c r="HA142" s="158" t="s">
        <v>214</v>
      </c>
      <c r="HB142" s="159">
        <v>43771</v>
      </c>
      <c r="HC142" s="188"/>
      <c r="HD142" s="160">
        <v>279.16000000000003</v>
      </c>
      <c r="HE142" s="186"/>
      <c r="HF142" s="186"/>
      <c r="HG142" s="186"/>
      <c r="HH142" s="227"/>
      <c r="HI142" s="229">
        <f t="shared" si="133"/>
        <v>279.16000000000003</v>
      </c>
      <c r="HJ142" s="138">
        <f t="shared" si="215"/>
        <v>34.680000000000007</v>
      </c>
      <c r="HK142" s="141">
        <f t="shared" si="216"/>
        <v>4.1615973464278095</v>
      </c>
      <c r="HL142" s="96">
        <f t="shared" si="217"/>
        <v>38.841597346427818</v>
      </c>
      <c r="HM142" s="104">
        <f t="shared" si="218"/>
        <v>38.841597346427818</v>
      </c>
      <c r="HN142" s="104">
        <f t="shared" si="219"/>
        <v>0</v>
      </c>
      <c r="HO142" s="218">
        <f t="shared" si="220"/>
        <v>70.303291197034355</v>
      </c>
      <c r="HP142" s="218">
        <f t="shared" si="221"/>
        <v>0</v>
      </c>
      <c r="HQ142" s="143">
        <f t="shared" si="222"/>
        <v>70.303291197034355</v>
      </c>
      <c r="HR142" s="104">
        <f t="shared" si="223"/>
        <v>3.8552770003612791</v>
      </c>
      <c r="HS142" s="203">
        <f t="shared" si="224"/>
        <v>74.158568197395638</v>
      </c>
      <c r="HT142" s="234">
        <f t="shared" si="225"/>
        <v>330.28687413262924</v>
      </c>
      <c r="HU142" s="139">
        <v>1</v>
      </c>
      <c r="HV142" s="1" t="s">
        <v>52</v>
      </c>
      <c r="HW142" s="1">
        <v>95</v>
      </c>
      <c r="HX142" s="1" t="s">
        <v>213</v>
      </c>
      <c r="HY142" s="1" t="s">
        <v>214</v>
      </c>
      <c r="HZ142" s="89">
        <v>43795</v>
      </c>
      <c r="IA142" s="90"/>
      <c r="IB142" s="104">
        <v>282.86</v>
      </c>
      <c r="IC142" s="186"/>
      <c r="ID142" s="186"/>
      <c r="IE142" s="186"/>
      <c r="IF142" s="186"/>
      <c r="IG142" s="229">
        <f t="shared" si="134"/>
        <v>282.86</v>
      </c>
      <c r="IH142" s="138">
        <f t="shared" si="226"/>
        <v>3.6999999999999886</v>
      </c>
      <c r="II142" s="141">
        <f t="shared" si="227"/>
        <v>0.44400047462388881</v>
      </c>
      <c r="IJ142" s="142">
        <f t="shared" si="228"/>
        <v>4.1440004746238772</v>
      </c>
      <c r="IK142" s="104">
        <f t="shared" si="229"/>
        <v>4.1440004746238772</v>
      </c>
      <c r="IL142" s="104">
        <f t="shared" si="230"/>
        <v>0</v>
      </c>
      <c r="IM142" s="218">
        <f t="shared" si="231"/>
        <v>7.5006408590692182</v>
      </c>
      <c r="IN142" s="218">
        <f t="shared" si="232"/>
        <v>0</v>
      </c>
      <c r="IO142" s="143">
        <f t="shared" si="233"/>
        <v>7.5006408590692182</v>
      </c>
      <c r="IP142" s="104">
        <f t="shared" si="234"/>
        <v>0.52293705453619621</v>
      </c>
      <c r="IQ142" s="203">
        <f t="shared" si="235"/>
        <v>8.0235779136054148</v>
      </c>
      <c r="IR142" s="144">
        <f t="shared" si="236"/>
        <v>338.31045204623467</v>
      </c>
      <c r="IS142" s="139">
        <v>1</v>
      </c>
      <c r="IT142" s="1" t="s">
        <v>52</v>
      </c>
      <c r="IU142" s="1">
        <v>95</v>
      </c>
      <c r="IV142" s="1" t="s">
        <v>213</v>
      </c>
      <c r="IW142" s="1" t="s">
        <v>214</v>
      </c>
      <c r="IX142" s="89">
        <v>43830</v>
      </c>
      <c r="IY142" s="153"/>
      <c r="IZ142" s="104">
        <v>326.56</v>
      </c>
      <c r="JA142" s="104"/>
      <c r="JB142" s="104"/>
      <c r="JC142" s="104"/>
      <c r="JD142" s="104"/>
      <c r="JE142" s="137">
        <v>326.56</v>
      </c>
      <c r="JF142" s="138">
        <f t="shared" si="237"/>
        <v>43.699999999999989</v>
      </c>
      <c r="JG142" s="141">
        <f t="shared" si="238"/>
        <v>5.2439962519121774</v>
      </c>
      <c r="JH142" s="96">
        <f t="shared" si="239"/>
        <v>48.943996251912168</v>
      </c>
      <c r="JI142" s="104">
        <f t="shared" si="240"/>
        <v>48.943996251912168</v>
      </c>
      <c r="JJ142" s="104">
        <f t="shared" si="241"/>
        <v>0</v>
      </c>
      <c r="JK142" s="218">
        <f t="shared" si="242"/>
        <v>88.588633215961025</v>
      </c>
      <c r="JL142" s="251">
        <f t="shared" si="243"/>
        <v>0</v>
      </c>
      <c r="JM142" s="259">
        <f t="shared" si="244"/>
        <v>88.588633215961025</v>
      </c>
      <c r="JN142" s="218"/>
      <c r="JO142" s="260"/>
      <c r="JP142" s="255">
        <f t="shared" si="135"/>
        <v>4.4515529210141338</v>
      </c>
      <c r="JQ142" s="203">
        <f t="shared" si="136"/>
        <v>93.040186136975166</v>
      </c>
      <c r="JR142" s="144">
        <f t="shared" si="137"/>
        <v>431.35063818320987</v>
      </c>
      <c r="JS142" s="139">
        <v>1</v>
      </c>
      <c r="JT142" s="1" t="s">
        <v>52</v>
      </c>
    </row>
    <row r="143" spans="1:280" s="12" customFormat="1" ht="20.100000000000001" customHeight="1" x14ac:dyDescent="0.25">
      <c r="A143" s="29">
        <v>95</v>
      </c>
      <c r="B143" s="29" t="s">
        <v>226</v>
      </c>
      <c r="C143" s="50">
        <v>0.41000000000000003</v>
      </c>
      <c r="D143" s="43">
        <v>0.75362820507845063</v>
      </c>
      <c r="E143" s="29" t="s">
        <v>227</v>
      </c>
      <c r="F143" s="51">
        <v>43496</v>
      </c>
      <c r="G143" s="49"/>
      <c r="H143" s="33"/>
      <c r="I143" s="33"/>
      <c r="J143" s="33"/>
      <c r="K143" s="33"/>
      <c r="L143" s="37">
        <v>0.41000000000000003</v>
      </c>
      <c r="M143" s="30">
        <f t="shared" si="129"/>
        <v>0</v>
      </c>
      <c r="N143" s="31">
        <f t="shared" si="138"/>
        <v>0</v>
      </c>
      <c r="O143" s="32">
        <f t="shared" si="139"/>
        <v>0</v>
      </c>
      <c r="P143" s="33">
        <f t="shared" si="140"/>
        <v>0</v>
      </c>
      <c r="Q143" s="33">
        <f t="shared" si="141"/>
        <v>0</v>
      </c>
      <c r="R143" s="33">
        <f t="shared" si="142"/>
        <v>0</v>
      </c>
      <c r="S143" s="33">
        <f t="shared" si="143"/>
        <v>0</v>
      </c>
      <c r="T143" s="56">
        <f t="shared" si="144"/>
        <v>0</v>
      </c>
      <c r="U143" s="59">
        <f t="shared" si="130"/>
        <v>0.75362820507845063</v>
      </c>
      <c r="V143" s="34">
        <v>1</v>
      </c>
      <c r="W143" s="29" t="s">
        <v>52</v>
      </c>
      <c r="X143" s="29">
        <v>95</v>
      </c>
      <c r="Y143" s="29" t="s">
        <v>226</v>
      </c>
      <c r="Z143" s="29" t="s">
        <v>227</v>
      </c>
      <c r="AA143" s="92">
        <v>43521</v>
      </c>
      <c r="AB143" s="93"/>
      <c r="AC143" s="29">
        <v>0.41000000000000003</v>
      </c>
      <c r="AD143" s="29"/>
      <c r="AE143" s="29"/>
      <c r="AF143" s="29"/>
      <c r="AG143" s="29"/>
      <c r="AH143" s="98">
        <f t="shared" si="145"/>
        <v>0.41000000000000003</v>
      </c>
      <c r="AI143" s="30">
        <f t="shared" si="146"/>
        <v>0</v>
      </c>
      <c r="AJ143" s="31">
        <f t="shared" si="147"/>
        <v>0</v>
      </c>
      <c r="AK143" s="32">
        <f t="shared" si="148"/>
        <v>0</v>
      </c>
      <c r="AL143" s="33">
        <f t="shared" si="149"/>
        <v>0</v>
      </c>
      <c r="AM143" s="33">
        <f t="shared" si="150"/>
        <v>0</v>
      </c>
      <c r="AN143" s="33">
        <f t="shared" si="151"/>
        <v>0</v>
      </c>
      <c r="AO143" s="33">
        <f t="shared" si="152"/>
        <v>0</v>
      </c>
      <c r="AP143" s="56">
        <f t="shared" si="153"/>
        <v>0</v>
      </c>
      <c r="AQ143" s="118">
        <f t="shared" si="154"/>
        <v>0</v>
      </c>
      <c r="AR143" s="120">
        <f t="shared" si="155"/>
        <v>0</v>
      </c>
      <c r="AS143" s="125">
        <f t="shared" si="156"/>
        <v>0</v>
      </c>
      <c r="AT143" s="122">
        <f t="shared" si="157"/>
        <v>0.75362820507845063</v>
      </c>
      <c r="AU143" s="34">
        <v>1</v>
      </c>
      <c r="AV143" s="29" t="s">
        <v>52</v>
      </c>
      <c r="AW143" s="29">
        <v>95</v>
      </c>
      <c r="AX143" s="29" t="s">
        <v>226</v>
      </c>
      <c r="AY143" s="29" t="s">
        <v>227</v>
      </c>
      <c r="AZ143" s="92">
        <v>43555</v>
      </c>
      <c r="BA143" s="93"/>
      <c r="BB143" s="29">
        <v>0.41000000000000003</v>
      </c>
      <c r="BC143" s="29"/>
      <c r="BD143" s="29"/>
      <c r="BE143" s="29"/>
      <c r="BF143" s="29"/>
      <c r="BG143" s="98">
        <f t="shared" si="158"/>
        <v>0.41000000000000003</v>
      </c>
      <c r="BH143" s="30">
        <f t="shared" si="159"/>
        <v>0</v>
      </c>
      <c r="BI143" s="31">
        <f t="shared" si="160"/>
        <v>0</v>
      </c>
      <c r="BJ143" s="32">
        <f t="shared" si="161"/>
        <v>0</v>
      </c>
      <c r="BK143" s="33">
        <f t="shared" si="162"/>
        <v>0</v>
      </c>
      <c r="BL143" s="33">
        <f t="shared" si="163"/>
        <v>0</v>
      </c>
      <c r="BM143" s="33">
        <f t="shared" si="164"/>
        <v>0</v>
      </c>
      <c r="BN143" s="33">
        <f t="shared" si="165"/>
        <v>0</v>
      </c>
      <c r="BO143" s="56">
        <f t="shared" si="166"/>
        <v>0</v>
      </c>
      <c r="BP143" s="122">
        <f t="shared" si="167"/>
        <v>0.75362820507845063</v>
      </c>
      <c r="BQ143" s="34">
        <v>1</v>
      </c>
      <c r="BR143" s="29" t="s">
        <v>52</v>
      </c>
      <c r="BS143" s="29">
        <v>95</v>
      </c>
      <c r="BT143" s="29" t="s">
        <v>226</v>
      </c>
      <c r="BU143" s="29" t="s">
        <v>227</v>
      </c>
      <c r="BV143" s="92">
        <v>43585</v>
      </c>
      <c r="BW143" s="93"/>
      <c r="BX143" s="33">
        <v>0.41000000000000003</v>
      </c>
      <c r="BY143" s="33"/>
      <c r="BZ143" s="33"/>
      <c r="CA143" s="33"/>
      <c r="CB143" s="33"/>
      <c r="CC143" s="37">
        <v>0.41000000000000003</v>
      </c>
      <c r="CD143" s="138">
        <f t="shared" si="168"/>
        <v>0</v>
      </c>
      <c r="CE143" s="141">
        <f t="shared" si="169"/>
        <v>0</v>
      </c>
      <c r="CF143" s="142">
        <f t="shared" si="170"/>
        <v>0</v>
      </c>
      <c r="CG143" s="104">
        <f t="shared" si="171"/>
        <v>0</v>
      </c>
      <c r="CH143" s="33">
        <v>0</v>
      </c>
      <c r="CI143" s="104">
        <f t="shared" si="172"/>
        <v>0</v>
      </c>
      <c r="CJ143" s="33">
        <v>0</v>
      </c>
      <c r="CK143" s="143">
        <f t="shared" si="173"/>
        <v>0</v>
      </c>
      <c r="CL143" s="144">
        <f t="shared" si="174"/>
        <v>0.75362820507845063</v>
      </c>
      <c r="CM143" s="34">
        <v>1</v>
      </c>
      <c r="CN143" s="29" t="s">
        <v>52</v>
      </c>
      <c r="CO143" s="29">
        <v>95</v>
      </c>
      <c r="CP143" s="29" t="s">
        <v>226</v>
      </c>
      <c r="CQ143" s="29" t="s">
        <v>227</v>
      </c>
      <c r="CR143" s="92">
        <v>43616</v>
      </c>
      <c r="CS143" s="154"/>
      <c r="CT143" s="33">
        <v>0.41000000000000003</v>
      </c>
      <c r="CU143" s="33"/>
      <c r="CV143" s="33"/>
      <c r="CW143" s="33"/>
      <c r="CX143" s="33"/>
      <c r="CY143" s="37">
        <v>0.41000000000000003</v>
      </c>
      <c r="CZ143" s="33"/>
      <c r="DA143" s="138">
        <f t="shared" si="175"/>
        <v>0</v>
      </c>
      <c r="DB143" s="141">
        <f t="shared" si="176"/>
        <v>0</v>
      </c>
      <c r="DC143" s="142">
        <f t="shared" si="177"/>
        <v>0</v>
      </c>
      <c r="DD143" s="104">
        <f t="shared" si="178"/>
        <v>0</v>
      </c>
      <c r="DE143" s="33">
        <v>0</v>
      </c>
      <c r="DF143" s="104">
        <f t="shared" si="179"/>
        <v>0</v>
      </c>
      <c r="DG143" s="33">
        <v>0</v>
      </c>
      <c r="DH143" s="104">
        <f t="shared" si="180"/>
        <v>0</v>
      </c>
      <c r="DI143" s="143">
        <f t="shared" si="181"/>
        <v>0</v>
      </c>
      <c r="DJ143" s="144">
        <f t="shared" si="182"/>
        <v>0.75362820507845063</v>
      </c>
      <c r="DK143" s="34">
        <v>1</v>
      </c>
      <c r="DL143" s="29" t="s">
        <v>52</v>
      </c>
      <c r="DM143" s="157">
        <v>95</v>
      </c>
      <c r="DN143" s="158" t="s">
        <v>226</v>
      </c>
      <c r="DO143" s="158" t="s">
        <v>227</v>
      </c>
      <c r="DP143" s="171"/>
      <c r="DQ143" s="159">
        <v>43646</v>
      </c>
      <c r="DR143" s="160">
        <v>0.41000000000000003</v>
      </c>
      <c r="DS143" s="161"/>
      <c r="DT143" s="161"/>
      <c r="DU143" s="161"/>
      <c r="DV143" s="162"/>
      <c r="DW143" s="163">
        <f t="shared" si="131"/>
        <v>0.41000000000000003</v>
      </c>
      <c r="DX143" s="138">
        <f t="shared" si="183"/>
        <v>0</v>
      </c>
      <c r="DY143" s="141">
        <f t="shared" si="184"/>
        <v>0</v>
      </c>
      <c r="DZ143" s="142">
        <f t="shared" si="185"/>
        <v>0</v>
      </c>
      <c r="EA143" s="104">
        <f t="shared" si="186"/>
        <v>0</v>
      </c>
      <c r="EB143" s="33">
        <v>0</v>
      </c>
      <c r="EC143" s="104">
        <f t="shared" si="187"/>
        <v>0</v>
      </c>
      <c r="ED143" s="33">
        <v>0</v>
      </c>
      <c r="EE143" s="143">
        <f t="shared" si="188"/>
        <v>0</v>
      </c>
      <c r="EF143" s="144">
        <f t="shared" si="189"/>
        <v>0.75362820507845063</v>
      </c>
      <c r="EG143" s="34">
        <v>1</v>
      </c>
      <c r="EH143" s="1" t="s">
        <v>52</v>
      </c>
      <c r="EI143" s="29">
        <v>96</v>
      </c>
      <c r="EJ143" s="29" t="s">
        <v>226</v>
      </c>
      <c r="EK143" s="29" t="s">
        <v>227</v>
      </c>
      <c r="EL143" s="92">
        <v>43677</v>
      </c>
      <c r="EM143" s="93"/>
      <c r="EN143" s="33">
        <v>0.41000000000000003</v>
      </c>
      <c r="EO143" s="33"/>
      <c r="EP143" s="33"/>
      <c r="EQ143" s="33"/>
      <c r="ER143" s="33"/>
      <c r="ES143" s="37">
        <v>0.41000000000000003</v>
      </c>
      <c r="ET143" s="138">
        <f t="shared" si="190"/>
        <v>0</v>
      </c>
      <c r="EU143" s="141">
        <f t="shared" si="191"/>
        <v>0</v>
      </c>
      <c r="EV143" s="96">
        <f t="shared" si="192"/>
        <v>0</v>
      </c>
      <c r="EW143" s="104">
        <f t="shared" si="193"/>
        <v>0</v>
      </c>
      <c r="EX143" s="33">
        <v>0</v>
      </c>
      <c r="EY143" s="104">
        <f t="shared" si="194"/>
        <v>0</v>
      </c>
      <c r="EZ143" s="33">
        <v>0</v>
      </c>
      <c r="FA143" s="143">
        <f t="shared" si="195"/>
        <v>0</v>
      </c>
      <c r="FB143" s="144">
        <f t="shared" si="196"/>
        <v>0.75362820507845063</v>
      </c>
      <c r="FC143" s="34">
        <v>1</v>
      </c>
      <c r="FD143" s="29" t="s">
        <v>52</v>
      </c>
      <c r="FE143" s="157">
        <v>96</v>
      </c>
      <c r="FF143" s="158" t="s">
        <v>226</v>
      </c>
      <c r="FG143" s="158" t="s">
        <v>227</v>
      </c>
      <c r="FH143" s="159">
        <v>43708</v>
      </c>
      <c r="FI143" s="188"/>
      <c r="FJ143" s="160">
        <v>0.41000000000000003</v>
      </c>
      <c r="FK143" s="186"/>
      <c r="FL143" s="186"/>
      <c r="FM143" s="186"/>
      <c r="FN143" s="186"/>
      <c r="FO143" s="187">
        <f t="shared" si="132"/>
        <v>0.41000000000000003</v>
      </c>
      <c r="FP143" s="138">
        <f t="shared" si="197"/>
        <v>0</v>
      </c>
      <c r="FQ143" s="141">
        <f t="shared" si="198"/>
        <v>0</v>
      </c>
      <c r="FR143" s="96">
        <f t="shared" si="199"/>
        <v>0</v>
      </c>
      <c r="FS143" s="104">
        <f t="shared" si="200"/>
        <v>0</v>
      </c>
      <c r="FT143" s="33">
        <v>0</v>
      </c>
      <c r="FU143" s="104">
        <f t="shared" si="201"/>
        <v>0</v>
      </c>
      <c r="FV143" s="33">
        <v>0</v>
      </c>
      <c r="FW143" s="143">
        <f t="shared" si="202"/>
        <v>0</v>
      </c>
      <c r="FX143" s="144">
        <f t="shared" si="203"/>
        <v>0.75362820507845063</v>
      </c>
      <c r="FY143" s="34">
        <v>1</v>
      </c>
      <c r="FZ143" s="29" t="s">
        <v>52</v>
      </c>
      <c r="GA143" s="29">
        <v>96</v>
      </c>
      <c r="GB143" s="29" t="s">
        <v>226</v>
      </c>
      <c r="GC143" s="29" t="s">
        <v>227</v>
      </c>
      <c r="GD143" s="92">
        <v>43735</v>
      </c>
      <c r="GE143" s="93"/>
      <c r="GF143" s="33">
        <v>2.59</v>
      </c>
      <c r="GG143" s="33"/>
      <c r="GH143" s="33"/>
      <c r="GI143" s="33"/>
      <c r="GJ143" s="33"/>
      <c r="GK143" s="37">
        <v>2.59</v>
      </c>
      <c r="GL143" s="138">
        <f t="shared" si="204"/>
        <v>2.1799999999999997</v>
      </c>
      <c r="GM143" s="141">
        <f t="shared" si="205"/>
        <v>0.26159968415180784</v>
      </c>
      <c r="GN143" s="142">
        <f t="shared" si="206"/>
        <v>2.4415996841518077</v>
      </c>
      <c r="GO143" s="104">
        <f t="shared" si="207"/>
        <v>2.4415996841518077</v>
      </c>
      <c r="GP143" s="104">
        <f t="shared" si="208"/>
        <v>0</v>
      </c>
      <c r="GQ143" s="218">
        <f t="shared" si="209"/>
        <v>4.4192954283147721</v>
      </c>
      <c r="GR143" s="218">
        <f t="shared" si="210"/>
        <v>0</v>
      </c>
      <c r="GS143" s="143">
        <f t="shared" si="211"/>
        <v>4.4192954283147721</v>
      </c>
      <c r="GT143" s="103">
        <f t="shared" si="212"/>
        <v>0.18084568773045673</v>
      </c>
      <c r="GU143" s="203">
        <f t="shared" si="213"/>
        <v>4.6001411160452292</v>
      </c>
      <c r="GV143" s="144">
        <f t="shared" si="214"/>
        <v>5.3537693211236803</v>
      </c>
      <c r="GW143" s="38">
        <v>1</v>
      </c>
      <c r="GX143" s="1" t="s">
        <v>52</v>
      </c>
      <c r="GY143" s="157">
        <v>96</v>
      </c>
      <c r="GZ143" s="158" t="s">
        <v>226</v>
      </c>
      <c r="HA143" s="158" t="s">
        <v>227</v>
      </c>
      <c r="HB143" s="159">
        <v>43771</v>
      </c>
      <c r="HC143" s="188"/>
      <c r="HD143" s="160">
        <v>2.59</v>
      </c>
      <c r="HE143" s="186"/>
      <c r="HF143" s="186"/>
      <c r="HG143" s="186"/>
      <c r="HH143" s="227"/>
      <c r="HI143" s="229">
        <f t="shared" si="133"/>
        <v>2.59</v>
      </c>
      <c r="HJ143" s="138">
        <f t="shared" si="215"/>
        <v>0</v>
      </c>
      <c r="HK143" s="141">
        <f t="shared" si="216"/>
        <v>0</v>
      </c>
      <c r="HL143" s="96">
        <f t="shared" si="217"/>
        <v>0</v>
      </c>
      <c r="HM143" s="104">
        <f t="shared" si="218"/>
        <v>0</v>
      </c>
      <c r="HN143" s="104">
        <f t="shared" si="219"/>
        <v>0</v>
      </c>
      <c r="HO143" s="218">
        <f t="shared" si="220"/>
        <v>0</v>
      </c>
      <c r="HP143" s="218">
        <f t="shared" si="221"/>
        <v>0</v>
      </c>
      <c r="HQ143" s="143">
        <f t="shared" si="222"/>
        <v>0</v>
      </c>
      <c r="HR143" s="104">
        <f t="shared" si="223"/>
        <v>0</v>
      </c>
      <c r="HS143" s="203">
        <f t="shared" si="224"/>
        <v>0</v>
      </c>
      <c r="HT143" s="234">
        <f t="shared" si="225"/>
        <v>5.3537693211236803</v>
      </c>
      <c r="HU143" s="34">
        <v>1</v>
      </c>
      <c r="HV143" s="29" t="s">
        <v>52</v>
      </c>
      <c r="HW143" s="1">
        <v>96</v>
      </c>
      <c r="HX143" s="1" t="s">
        <v>226</v>
      </c>
      <c r="HY143" s="1" t="s">
        <v>227</v>
      </c>
      <c r="HZ143" s="89">
        <v>43795</v>
      </c>
      <c r="IA143" s="90"/>
      <c r="IB143" s="104">
        <v>2.59</v>
      </c>
      <c r="IC143" s="186"/>
      <c r="ID143" s="186"/>
      <c r="IE143" s="186"/>
      <c r="IF143" s="186"/>
      <c r="IG143" s="229">
        <f t="shared" si="134"/>
        <v>2.59</v>
      </c>
      <c r="IH143" s="138">
        <f t="shared" si="226"/>
        <v>0</v>
      </c>
      <c r="II143" s="141">
        <f t="shared" si="227"/>
        <v>0</v>
      </c>
      <c r="IJ143" s="142">
        <f t="shared" si="228"/>
        <v>0</v>
      </c>
      <c r="IK143" s="104">
        <f t="shared" si="229"/>
        <v>0</v>
      </c>
      <c r="IL143" s="104">
        <f t="shared" si="230"/>
        <v>0</v>
      </c>
      <c r="IM143" s="218">
        <f t="shared" si="231"/>
        <v>0</v>
      </c>
      <c r="IN143" s="218">
        <f t="shared" si="232"/>
        <v>0</v>
      </c>
      <c r="IO143" s="143">
        <f t="shared" si="233"/>
        <v>0</v>
      </c>
      <c r="IP143" s="104">
        <f t="shared" si="234"/>
        <v>0</v>
      </c>
      <c r="IQ143" s="203">
        <f t="shared" si="235"/>
        <v>0</v>
      </c>
      <c r="IR143" s="144">
        <f t="shared" si="236"/>
        <v>5.3537693211236803</v>
      </c>
      <c r="IS143" s="34">
        <v>1</v>
      </c>
      <c r="IT143" s="29" t="s">
        <v>52</v>
      </c>
      <c r="IU143" s="29">
        <v>96</v>
      </c>
      <c r="IV143" s="29" t="s">
        <v>226</v>
      </c>
      <c r="IW143" s="29" t="s">
        <v>227</v>
      </c>
      <c r="IX143" s="92">
        <v>43830</v>
      </c>
      <c r="IY143" s="154"/>
      <c r="IZ143" s="33">
        <v>2.59</v>
      </c>
      <c r="JA143" s="33"/>
      <c r="JB143" s="33"/>
      <c r="JC143" s="33"/>
      <c r="JD143" s="33"/>
      <c r="JE143" s="37">
        <v>2.59</v>
      </c>
      <c r="JF143" s="138">
        <f t="shared" si="237"/>
        <v>0</v>
      </c>
      <c r="JG143" s="141">
        <f t="shared" si="238"/>
        <v>0</v>
      </c>
      <c r="JH143" s="96">
        <f t="shared" si="239"/>
        <v>0</v>
      </c>
      <c r="JI143" s="104">
        <f t="shared" si="240"/>
        <v>0</v>
      </c>
      <c r="JJ143" s="104">
        <f t="shared" si="241"/>
        <v>0</v>
      </c>
      <c r="JK143" s="218">
        <f t="shared" si="242"/>
        <v>0</v>
      </c>
      <c r="JL143" s="251">
        <f t="shared" si="243"/>
        <v>0</v>
      </c>
      <c r="JM143" s="259">
        <f t="shared" si="244"/>
        <v>0</v>
      </c>
      <c r="JN143" s="218"/>
      <c r="JO143" s="260"/>
      <c r="JP143" s="255">
        <f t="shared" si="135"/>
        <v>0</v>
      </c>
      <c r="JQ143" s="203">
        <f t="shared" si="136"/>
        <v>0</v>
      </c>
      <c r="JR143" s="144">
        <f t="shared" si="137"/>
        <v>5.3537693211236803</v>
      </c>
      <c r="JS143" s="34">
        <v>1</v>
      </c>
      <c r="JT143" s="29" t="s">
        <v>52</v>
      </c>
    </row>
    <row r="144" spans="1:280" s="12" customFormat="1" ht="20.100000000000001" customHeight="1" x14ac:dyDescent="0.25">
      <c r="A144" s="29">
        <v>96</v>
      </c>
      <c r="B144" s="29" t="s">
        <v>228</v>
      </c>
      <c r="C144" s="50">
        <v>1.1400000000000001</v>
      </c>
      <c r="D144" s="43">
        <v>2.1006025514282229</v>
      </c>
      <c r="E144" s="29" t="s">
        <v>229</v>
      </c>
      <c r="F144" s="51">
        <v>43496</v>
      </c>
      <c r="G144" s="49"/>
      <c r="H144" s="33"/>
      <c r="I144" s="33"/>
      <c r="J144" s="33"/>
      <c r="K144" s="33"/>
      <c r="L144" s="37">
        <v>1.1400000000000001</v>
      </c>
      <c r="M144" s="30">
        <f t="shared" ref="M144:M153" si="245">L144-C144</f>
        <v>0</v>
      </c>
      <c r="N144" s="31">
        <f t="shared" si="138"/>
        <v>0</v>
      </c>
      <c r="O144" s="32">
        <f t="shared" si="139"/>
        <v>0</v>
      </c>
      <c r="P144" s="33">
        <f t="shared" si="140"/>
        <v>0</v>
      </c>
      <c r="Q144" s="33">
        <f t="shared" si="141"/>
        <v>0</v>
      </c>
      <c r="R144" s="33">
        <f t="shared" si="142"/>
        <v>0</v>
      </c>
      <c r="S144" s="33">
        <f t="shared" si="143"/>
        <v>0</v>
      </c>
      <c r="T144" s="85">
        <f t="shared" si="144"/>
        <v>0</v>
      </c>
      <c r="U144" s="86">
        <f t="shared" ref="U144:U153" si="246">D144-G144+T144</f>
        <v>2.1006025514282229</v>
      </c>
      <c r="V144" s="34">
        <v>1</v>
      </c>
      <c r="W144" s="29" t="s">
        <v>52</v>
      </c>
      <c r="X144" s="29">
        <v>96</v>
      </c>
      <c r="Y144" s="29" t="s">
        <v>228</v>
      </c>
      <c r="Z144" s="29" t="s">
        <v>229</v>
      </c>
      <c r="AA144" s="92">
        <v>43521</v>
      </c>
      <c r="AB144" s="93"/>
      <c r="AC144" s="29">
        <v>1.1400000000000001</v>
      </c>
      <c r="AD144" s="29"/>
      <c r="AE144" s="29"/>
      <c r="AF144" s="29"/>
      <c r="AG144" s="29"/>
      <c r="AH144" s="98">
        <f t="shared" si="145"/>
        <v>1.1400000000000001</v>
      </c>
      <c r="AI144" s="30">
        <f t="shared" si="146"/>
        <v>0</v>
      </c>
      <c r="AJ144" s="31">
        <f t="shared" si="147"/>
        <v>0</v>
      </c>
      <c r="AK144" s="32">
        <f t="shared" si="148"/>
        <v>0</v>
      </c>
      <c r="AL144" s="33">
        <f t="shared" si="149"/>
        <v>0</v>
      </c>
      <c r="AM144" s="33">
        <f t="shared" si="150"/>
        <v>0</v>
      </c>
      <c r="AN144" s="33">
        <f t="shared" si="151"/>
        <v>0</v>
      </c>
      <c r="AO144" s="33">
        <f t="shared" si="152"/>
        <v>0</v>
      </c>
      <c r="AP144" s="56">
        <f t="shared" si="153"/>
        <v>0</v>
      </c>
      <c r="AQ144" s="118">
        <f t="shared" si="154"/>
        <v>0</v>
      </c>
      <c r="AR144" s="120">
        <f t="shared" si="155"/>
        <v>0</v>
      </c>
      <c r="AS144" s="125">
        <f t="shared" si="156"/>
        <v>0</v>
      </c>
      <c r="AT144" s="122">
        <f t="shared" si="157"/>
        <v>2.1006025514282229</v>
      </c>
      <c r="AU144" s="34">
        <v>1</v>
      </c>
      <c r="AV144" s="29" t="s">
        <v>52</v>
      </c>
      <c r="AW144" s="29">
        <v>96</v>
      </c>
      <c r="AX144" s="29" t="s">
        <v>228</v>
      </c>
      <c r="AY144" s="29" t="s">
        <v>229</v>
      </c>
      <c r="AZ144" s="92">
        <v>43555</v>
      </c>
      <c r="BA144" s="93"/>
      <c r="BB144" s="29">
        <v>1.1400000000000001</v>
      </c>
      <c r="BC144" s="29"/>
      <c r="BD144" s="29"/>
      <c r="BE144" s="29"/>
      <c r="BF144" s="29"/>
      <c r="BG144" s="98">
        <f t="shared" si="158"/>
        <v>1.1400000000000001</v>
      </c>
      <c r="BH144" s="30">
        <f t="shared" si="159"/>
        <v>0</v>
      </c>
      <c r="BI144" s="31">
        <f t="shared" si="160"/>
        <v>0</v>
      </c>
      <c r="BJ144" s="32">
        <f t="shared" si="161"/>
        <v>0</v>
      </c>
      <c r="BK144" s="33">
        <f t="shared" si="162"/>
        <v>0</v>
      </c>
      <c r="BL144" s="33">
        <f t="shared" si="163"/>
        <v>0</v>
      </c>
      <c r="BM144" s="33">
        <f t="shared" si="164"/>
        <v>0</v>
      </c>
      <c r="BN144" s="33">
        <f t="shared" si="165"/>
        <v>0</v>
      </c>
      <c r="BO144" s="56">
        <f t="shared" si="166"/>
        <v>0</v>
      </c>
      <c r="BP144" s="122">
        <f t="shared" si="167"/>
        <v>2.1006025514282229</v>
      </c>
      <c r="BQ144" s="34">
        <v>1</v>
      </c>
      <c r="BR144" s="29" t="s">
        <v>52</v>
      </c>
      <c r="BS144" s="29">
        <v>96</v>
      </c>
      <c r="BT144" s="29" t="s">
        <v>228</v>
      </c>
      <c r="BU144" s="29" t="s">
        <v>229</v>
      </c>
      <c r="BV144" s="92">
        <v>43585</v>
      </c>
      <c r="BW144" s="93"/>
      <c r="BX144" s="33">
        <v>1.1400000000000001</v>
      </c>
      <c r="BY144" s="33"/>
      <c r="BZ144" s="33"/>
      <c r="CA144" s="33"/>
      <c r="CB144" s="33"/>
      <c r="CC144" s="37">
        <v>1.1400000000000001</v>
      </c>
      <c r="CD144" s="138">
        <f t="shared" si="168"/>
        <v>0</v>
      </c>
      <c r="CE144" s="141">
        <f t="shared" si="169"/>
        <v>0</v>
      </c>
      <c r="CF144" s="142">
        <f t="shared" si="170"/>
        <v>0</v>
      </c>
      <c r="CG144" s="104">
        <f t="shared" si="171"/>
        <v>0</v>
      </c>
      <c r="CH144" s="33">
        <v>0</v>
      </c>
      <c r="CI144" s="104">
        <f t="shared" si="172"/>
        <v>0</v>
      </c>
      <c r="CJ144" s="33">
        <v>0</v>
      </c>
      <c r="CK144" s="143">
        <f t="shared" si="173"/>
        <v>0</v>
      </c>
      <c r="CL144" s="144">
        <f t="shared" si="174"/>
        <v>2.1006025514282229</v>
      </c>
      <c r="CM144" s="34">
        <v>1</v>
      </c>
      <c r="CN144" s="29" t="s">
        <v>52</v>
      </c>
      <c r="CO144" s="29">
        <v>96</v>
      </c>
      <c r="CP144" s="29" t="s">
        <v>228</v>
      </c>
      <c r="CQ144" s="29" t="s">
        <v>229</v>
      </c>
      <c r="CR144" s="92">
        <v>43616</v>
      </c>
      <c r="CS144" s="154"/>
      <c r="CT144" s="33">
        <v>1.17</v>
      </c>
      <c r="CU144" s="33"/>
      <c r="CV144" s="33"/>
      <c r="CW144" s="33"/>
      <c r="CX144" s="33"/>
      <c r="CY144" s="37">
        <v>1.17</v>
      </c>
      <c r="CZ144" s="33"/>
      <c r="DA144" s="138">
        <f t="shared" si="175"/>
        <v>2.9999999999999805E-2</v>
      </c>
      <c r="DB144" s="141">
        <f t="shared" si="176"/>
        <v>3.6000083078711505E-3</v>
      </c>
      <c r="DC144" s="142">
        <f t="shared" si="177"/>
        <v>3.3600008307870952E-2</v>
      </c>
      <c r="DD144" s="104">
        <f t="shared" si="178"/>
        <v>3.3600008307870952E-2</v>
      </c>
      <c r="DE144" s="33">
        <v>0</v>
      </c>
      <c r="DF144" s="104">
        <f t="shared" si="179"/>
        <v>5.9136014621852875E-2</v>
      </c>
      <c r="DG144" s="33">
        <v>0</v>
      </c>
      <c r="DH144" s="104">
        <f t="shared" si="180"/>
        <v>0</v>
      </c>
      <c r="DI144" s="143">
        <f t="shared" si="181"/>
        <v>5.9136014621852875E-2</v>
      </c>
      <c r="DJ144" s="144">
        <f t="shared" si="182"/>
        <v>2.1597385660500756</v>
      </c>
      <c r="DK144" s="34">
        <v>1</v>
      </c>
      <c r="DL144" s="29" t="s">
        <v>52</v>
      </c>
      <c r="DM144" s="157">
        <v>96</v>
      </c>
      <c r="DN144" s="158" t="s">
        <v>228</v>
      </c>
      <c r="DO144" s="158" t="s">
        <v>229</v>
      </c>
      <c r="DP144" s="171"/>
      <c r="DQ144" s="159">
        <v>43646</v>
      </c>
      <c r="DR144" s="160">
        <v>1.8</v>
      </c>
      <c r="DS144" s="161"/>
      <c r="DT144" s="161"/>
      <c r="DU144" s="161"/>
      <c r="DV144" s="162"/>
      <c r="DW144" s="163">
        <f t="shared" si="131"/>
        <v>1.8</v>
      </c>
      <c r="DX144" s="138">
        <f t="shared" si="183"/>
        <v>0.63000000000000012</v>
      </c>
      <c r="DY144" s="141">
        <f t="shared" si="184"/>
        <v>7.5600164822946792E-2</v>
      </c>
      <c r="DZ144" s="142">
        <f t="shared" si="185"/>
        <v>0.70560016482294685</v>
      </c>
      <c r="EA144" s="104">
        <f t="shared" si="186"/>
        <v>0.70560016482294685</v>
      </c>
      <c r="EB144" s="33">
        <v>0</v>
      </c>
      <c r="EC144" s="104">
        <f t="shared" si="187"/>
        <v>1.2418562900883865</v>
      </c>
      <c r="ED144" s="33">
        <v>0</v>
      </c>
      <c r="EE144" s="143">
        <f t="shared" si="188"/>
        <v>1.2418562900883865</v>
      </c>
      <c r="EF144" s="144">
        <f t="shared" si="189"/>
        <v>3.4015948561384621</v>
      </c>
      <c r="EG144" s="34">
        <v>1</v>
      </c>
      <c r="EH144" s="1" t="s">
        <v>52</v>
      </c>
      <c r="EI144" s="29">
        <v>97</v>
      </c>
      <c r="EJ144" s="29" t="s">
        <v>228</v>
      </c>
      <c r="EK144" s="29" t="s">
        <v>229</v>
      </c>
      <c r="EL144" s="92">
        <v>43677</v>
      </c>
      <c r="EM144" s="93"/>
      <c r="EN144" s="33">
        <v>2.2000000000000002</v>
      </c>
      <c r="EO144" s="33"/>
      <c r="EP144" s="33"/>
      <c r="EQ144" s="33"/>
      <c r="ER144" s="33"/>
      <c r="ES144" s="37">
        <v>2.2000000000000002</v>
      </c>
      <c r="ET144" s="138">
        <f t="shared" si="190"/>
        <v>0.40000000000000013</v>
      </c>
      <c r="EU144" s="141">
        <f t="shared" si="191"/>
        <v>4.800007268539537E-2</v>
      </c>
      <c r="EV144" s="96">
        <f t="shared" si="192"/>
        <v>0.44800007268539549</v>
      </c>
      <c r="EW144" s="104">
        <f t="shared" si="193"/>
        <v>0.44800007268539549</v>
      </c>
      <c r="EX144" s="33">
        <v>0</v>
      </c>
      <c r="EY144" s="104">
        <f t="shared" si="194"/>
        <v>0.81088013156056582</v>
      </c>
      <c r="EZ144" s="33">
        <v>0</v>
      </c>
      <c r="FA144" s="143">
        <f t="shared" si="195"/>
        <v>0.81088013156056582</v>
      </c>
      <c r="FB144" s="144">
        <f t="shared" si="196"/>
        <v>4.2124749876990277</v>
      </c>
      <c r="FC144" s="34">
        <v>1</v>
      </c>
      <c r="FD144" s="29" t="s">
        <v>52</v>
      </c>
      <c r="FE144" s="157">
        <v>97</v>
      </c>
      <c r="FF144" s="158" t="s">
        <v>228</v>
      </c>
      <c r="FG144" s="158" t="s">
        <v>229</v>
      </c>
      <c r="FH144" s="159">
        <v>43708</v>
      </c>
      <c r="FI144" s="188">
        <v>30</v>
      </c>
      <c r="FJ144" s="160">
        <v>2.61</v>
      </c>
      <c r="FK144" s="186"/>
      <c r="FL144" s="186"/>
      <c r="FM144" s="186"/>
      <c r="FN144" s="186"/>
      <c r="FO144" s="187">
        <f t="shared" si="132"/>
        <v>2.61</v>
      </c>
      <c r="FP144" s="138">
        <f t="shared" si="197"/>
        <v>0.4099999999999997</v>
      </c>
      <c r="FQ144" s="141">
        <f t="shared" si="198"/>
        <v>4.9200083813302466E-2</v>
      </c>
      <c r="FR144" s="96">
        <f t="shared" si="199"/>
        <v>0.45920008381330218</v>
      </c>
      <c r="FS144" s="104">
        <f t="shared" si="200"/>
        <v>0.45920008381330218</v>
      </c>
      <c r="FT144" s="33">
        <v>0</v>
      </c>
      <c r="FU144" s="104">
        <f t="shared" si="201"/>
        <v>0.83115215170207701</v>
      </c>
      <c r="FV144" s="33">
        <v>0</v>
      </c>
      <c r="FW144" s="143">
        <f t="shared" si="202"/>
        <v>0.83115215170207701</v>
      </c>
      <c r="FX144" s="144">
        <f t="shared" si="203"/>
        <v>-24.956372860598893</v>
      </c>
      <c r="FY144" s="34">
        <v>1</v>
      </c>
      <c r="FZ144" s="29" t="s">
        <v>52</v>
      </c>
      <c r="GA144" s="29">
        <v>97</v>
      </c>
      <c r="GB144" s="29" t="s">
        <v>228</v>
      </c>
      <c r="GC144" s="29" t="s">
        <v>229</v>
      </c>
      <c r="GD144" s="92">
        <v>43735</v>
      </c>
      <c r="GE144" s="93"/>
      <c r="GF144" s="33">
        <v>2.83</v>
      </c>
      <c r="GG144" s="33"/>
      <c r="GH144" s="33"/>
      <c r="GI144" s="33"/>
      <c r="GJ144" s="33"/>
      <c r="GK144" s="37">
        <v>2.83</v>
      </c>
      <c r="GL144" s="138">
        <f t="shared" si="204"/>
        <v>0.2200000000000002</v>
      </c>
      <c r="GM144" s="141">
        <f t="shared" si="205"/>
        <v>2.6399968125411826E-2</v>
      </c>
      <c r="GN144" s="142">
        <f t="shared" si="206"/>
        <v>0.24639996812541201</v>
      </c>
      <c r="GO144" s="104">
        <f t="shared" si="207"/>
        <v>0.24639996812541201</v>
      </c>
      <c r="GP144" s="104">
        <f t="shared" si="208"/>
        <v>0</v>
      </c>
      <c r="GQ144" s="218">
        <f t="shared" si="209"/>
        <v>0.44598394230699573</v>
      </c>
      <c r="GR144" s="218">
        <f t="shared" si="210"/>
        <v>0</v>
      </c>
      <c r="GS144" s="143">
        <f t="shared" si="211"/>
        <v>0.44598394230699573</v>
      </c>
      <c r="GT144" s="103">
        <f t="shared" si="212"/>
        <v>1.825048224802776E-2</v>
      </c>
      <c r="GU144" s="203">
        <f t="shared" si="213"/>
        <v>0.46423442455502351</v>
      </c>
      <c r="GV144" s="144">
        <f t="shared" si="214"/>
        <v>-24.49213843604387</v>
      </c>
      <c r="GW144" s="38">
        <v>1</v>
      </c>
      <c r="GX144" s="1" t="s">
        <v>52</v>
      </c>
      <c r="GY144" s="157">
        <v>97</v>
      </c>
      <c r="GZ144" s="158" t="s">
        <v>228</v>
      </c>
      <c r="HA144" s="158" t="s">
        <v>229</v>
      </c>
      <c r="HB144" s="159">
        <v>43771</v>
      </c>
      <c r="HC144" s="188"/>
      <c r="HD144" s="160">
        <v>2.84</v>
      </c>
      <c r="HE144" s="186"/>
      <c r="HF144" s="186"/>
      <c r="HG144" s="186"/>
      <c r="HH144" s="227"/>
      <c r="HI144" s="229">
        <f t="shared" si="133"/>
        <v>2.84</v>
      </c>
      <c r="HJ144" s="138">
        <f t="shared" si="215"/>
        <v>9.9999999999997868E-3</v>
      </c>
      <c r="HK144" s="141">
        <f t="shared" si="216"/>
        <v>1.1999992348407497E-3</v>
      </c>
      <c r="HL144" s="96">
        <f t="shared" si="217"/>
        <v>1.1199999234840536E-2</v>
      </c>
      <c r="HM144" s="104">
        <f t="shared" si="218"/>
        <v>1.1199999234840536E-2</v>
      </c>
      <c r="HN144" s="104">
        <f t="shared" si="219"/>
        <v>0</v>
      </c>
      <c r="HO144" s="218">
        <f t="shared" si="220"/>
        <v>2.0271998615061373E-2</v>
      </c>
      <c r="HP144" s="218">
        <f t="shared" si="221"/>
        <v>0</v>
      </c>
      <c r="HQ144" s="143">
        <f t="shared" si="222"/>
        <v>2.0271998615061373E-2</v>
      </c>
      <c r="HR144" s="104">
        <f t="shared" si="223"/>
        <v>1.111671568731602E-3</v>
      </c>
      <c r="HS144" s="203">
        <f t="shared" si="224"/>
        <v>2.1383670183792974E-2</v>
      </c>
      <c r="HT144" s="234">
        <f t="shared" si="225"/>
        <v>-24.470754765860079</v>
      </c>
      <c r="HU144" s="34">
        <v>1</v>
      </c>
      <c r="HV144" s="29" t="s">
        <v>52</v>
      </c>
      <c r="HW144" s="1">
        <v>97</v>
      </c>
      <c r="HX144" s="1" t="s">
        <v>228</v>
      </c>
      <c r="HY144" s="1" t="s">
        <v>229</v>
      </c>
      <c r="HZ144" s="89">
        <v>43795</v>
      </c>
      <c r="IA144" s="90"/>
      <c r="IB144" s="104">
        <v>2.84</v>
      </c>
      <c r="IC144" s="186"/>
      <c r="ID144" s="186"/>
      <c r="IE144" s="186"/>
      <c r="IF144" s="186"/>
      <c r="IG144" s="229">
        <f t="shared" si="134"/>
        <v>2.84</v>
      </c>
      <c r="IH144" s="138">
        <f t="shared" si="226"/>
        <v>0</v>
      </c>
      <c r="II144" s="141">
        <f t="shared" si="227"/>
        <v>0</v>
      </c>
      <c r="IJ144" s="142">
        <f t="shared" si="228"/>
        <v>0</v>
      </c>
      <c r="IK144" s="104">
        <f t="shared" si="229"/>
        <v>0</v>
      </c>
      <c r="IL144" s="104">
        <f t="shared" si="230"/>
        <v>0</v>
      </c>
      <c r="IM144" s="218">
        <f t="shared" si="231"/>
        <v>0</v>
      </c>
      <c r="IN144" s="218">
        <f t="shared" si="232"/>
        <v>0</v>
      </c>
      <c r="IO144" s="143">
        <f t="shared" si="233"/>
        <v>0</v>
      </c>
      <c r="IP144" s="104">
        <f t="shared" si="234"/>
        <v>0</v>
      </c>
      <c r="IQ144" s="203">
        <f t="shared" si="235"/>
        <v>0</v>
      </c>
      <c r="IR144" s="144">
        <f t="shared" si="236"/>
        <v>-24.470754765860079</v>
      </c>
      <c r="IS144" s="34">
        <v>1</v>
      </c>
      <c r="IT144" s="29" t="s">
        <v>52</v>
      </c>
      <c r="IU144" s="29">
        <v>97</v>
      </c>
      <c r="IV144" s="29" t="s">
        <v>228</v>
      </c>
      <c r="IW144" s="29" t="s">
        <v>229</v>
      </c>
      <c r="IX144" s="92">
        <v>43830</v>
      </c>
      <c r="IY144" s="154"/>
      <c r="IZ144" s="33">
        <v>2.84</v>
      </c>
      <c r="JA144" s="33"/>
      <c r="JB144" s="33"/>
      <c r="JC144" s="33"/>
      <c r="JD144" s="33"/>
      <c r="JE144" s="37">
        <v>2.84</v>
      </c>
      <c r="JF144" s="138">
        <f t="shared" si="237"/>
        <v>0</v>
      </c>
      <c r="JG144" s="141">
        <f t="shared" si="238"/>
        <v>0</v>
      </c>
      <c r="JH144" s="96">
        <f t="shared" si="239"/>
        <v>0</v>
      </c>
      <c r="JI144" s="104">
        <f t="shared" si="240"/>
        <v>0</v>
      </c>
      <c r="JJ144" s="104">
        <f t="shared" si="241"/>
        <v>0</v>
      </c>
      <c r="JK144" s="218">
        <f t="shared" si="242"/>
        <v>0</v>
      </c>
      <c r="JL144" s="251">
        <f t="shared" si="243"/>
        <v>0</v>
      </c>
      <c r="JM144" s="259">
        <f t="shared" si="244"/>
        <v>0</v>
      </c>
      <c r="JN144" s="218"/>
      <c r="JO144" s="260"/>
      <c r="JP144" s="255">
        <f t="shared" ref="JP144:JP164" si="247">$IY$4/$IY$6*JM144</f>
        <v>0</v>
      </c>
      <c r="JQ144" s="203">
        <f t="shared" ref="JQ144:JQ164" si="248">JM144+JP144</f>
        <v>0</v>
      </c>
      <c r="JR144" s="144">
        <f t="shared" ref="JR144:JR164" si="249">IR144-IY144+JQ144</f>
        <v>-24.470754765860079</v>
      </c>
      <c r="JS144" s="34">
        <v>1</v>
      </c>
      <c r="JT144" s="29" t="s">
        <v>52</v>
      </c>
    </row>
    <row r="145" spans="1:280" ht="20.100000000000001" customHeight="1" x14ac:dyDescent="0.25">
      <c r="A145" s="29">
        <v>97</v>
      </c>
      <c r="B145" s="29" t="s">
        <v>230</v>
      </c>
      <c r="C145" s="50">
        <v>11.59</v>
      </c>
      <c r="D145" s="43">
        <v>-478.66552183317566</v>
      </c>
      <c r="E145" s="29" t="s">
        <v>231</v>
      </c>
      <c r="F145" s="51">
        <v>43496</v>
      </c>
      <c r="G145" s="49"/>
      <c r="H145" s="33"/>
      <c r="I145" s="33"/>
      <c r="J145" s="33"/>
      <c r="K145" s="33"/>
      <c r="L145" s="37">
        <v>11.59</v>
      </c>
      <c r="M145" s="30">
        <f t="shared" si="245"/>
        <v>0</v>
      </c>
      <c r="N145" s="31">
        <f t="shared" si="138"/>
        <v>0</v>
      </c>
      <c r="O145" s="32">
        <f t="shared" si="139"/>
        <v>0</v>
      </c>
      <c r="P145" s="33">
        <f t="shared" si="140"/>
        <v>0</v>
      </c>
      <c r="Q145" s="33">
        <f t="shared" si="141"/>
        <v>0</v>
      </c>
      <c r="R145" s="33">
        <f t="shared" si="142"/>
        <v>0</v>
      </c>
      <c r="S145" s="33">
        <f t="shared" si="143"/>
        <v>0</v>
      </c>
      <c r="T145" s="56">
        <f t="shared" si="144"/>
        <v>0</v>
      </c>
      <c r="U145" s="59">
        <f t="shared" si="246"/>
        <v>-478.66552183317566</v>
      </c>
      <c r="V145" s="34">
        <v>1</v>
      </c>
      <c r="W145" s="29" t="s">
        <v>52</v>
      </c>
      <c r="X145" s="1">
        <v>97</v>
      </c>
      <c r="Y145" s="1" t="s">
        <v>230</v>
      </c>
      <c r="Z145" s="1" t="s">
        <v>231</v>
      </c>
      <c r="AA145" s="89">
        <v>43521</v>
      </c>
      <c r="AB145" s="90"/>
      <c r="AC145" s="1">
        <v>11.59</v>
      </c>
      <c r="AD145" s="1"/>
      <c r="AE145" s="1"/>
      <c r="AF145" s="1"/>
      <c r="AG145" s="1"/>
      <c r="AH145" s="98">
        <f t="shared" si="145"/>
        <v>11.59</v>
      </c>
      <c r="AI145" s="30">
        <f t="shared" si="146"/>
        <v>0</v>
      </c>
      <c r="AJ145" s="31">
        <f t="shared" si="147"/>
        <v>0</v>
      </c>
      <c r="AK145" s="32">
        <f t="shared" si="148"/>
        <v>0</v>
      </c>
      <c r="AL145" s="33">
        <f t="shared" si="149"/>
        <v>0</v>
      </c>
      <c r="AM145" s="33">
        <f t="shared" si="150"/>
        <v>0</v>
      </c>
      <c r="AN145" s="33">
        <f t="shared" si="151"/>
        <v>0</v>
      </c>
      <c r="AO145" s="33">
        <f t="shared" si="152"/>
        <v>0</v>
      </c>
      <c r="AP145" s="56">
        <f t="shared" si="153"/>
        <v>0</v>
      </c>
      <c r="AQ145" s="118">
        <f t="shared" si="154"/>
        <v>0</v>
      </c>
      <c r="AR145" s="120">
        <f t="shared" si="155"/>
        <v>0</v>
      </c>
      <c r="AS145" s="125">
        <f t="shared" si="156"/>
        <v>0</v>
      </c>
      <c r="AT145" s="122">
        <f t="shared" si="157"/>
        <v>-478.66552183317566</v>
      </c>
      <c r="AU145" s="34">
        <v>1</v>
      </c>
      <c r="AV145" s="29" t="s">
        <v>52</v>
      </c>
      <c r="AW145" s="1">
        <v>97</v>
      </c>
      <c r="AX145" s="1" t="s">
        <v>230</v>
      </c>
      <c r="AY145" s="1" t="s">
        <v>231</v>
      </c>
      <c r="AZ145" s="89">
        <v>43555</v>
      </c>
      <c r="BA145" s="90"/>
      <c r="BB145" s="1">
        <v>11.59</v>
      </c>
      <c r="BC145" s="1"/>
      <c r="BD145" s="1"/>
      <c r="BE145" s="1"/>
      <c r="BF145" s="1"/>
      <c r="BG145" s="98">
        <f t="shared" si="158"/>
        <v>11.59</v>
      </c>
      <c r="BH145" s="30">
        <f t="shared" si="159"/>
        <v>0</v>
      </c>
      <c r="BI145" s="31">
        <f t="shared" si="160"/>
        <v>0</v>
      </c>
      <c r="BJ145" s="32">
        <f t="shared" si="161"/>
        <v>0</v>
      </c>
      <c r="BK145" s="33">
        <f t="shared" si="162"/>
        <v>0</v>
      </c>
      <c r="BL145" s="33">
        <f t="shared" si="163"/>
        <v>0</v>
      </c>
      <c r="BM145" s="33">
        <f t="shared" si="164"/>
        <v>0</v>
      </c>
      <c r="BN145" s="33">
        <f t="shared" si="165"/>
        <v>0</v>
      </c>
      <c r="BO145" s="56">
        <f t="shared" si="166"/>
        <v>0</v>
      </c>
      <c r="BP145" s="122">
        <f t="shared" si="167"/>
        <v>-478.66552183317566</v>
      </c>
      <c r="BQ145" s="34">
        <v>1</v>
      </c>
      <c r="BR145" s="29" t="s">
        <v>52</v>
      </c>
      <c r="BS145" s="1">
        <v>97</v>
      </c>
      <c r="BT145" s="1" t="s">
        <v>303</v>
      </c>
      <c r="BU145" s="1" t="s">
        <v>231</v>
      </c>
      <c r="BV145" s="89">
        <v>43585</v>
      </c>
      <c r="BW145" s="90"/>
      <c r="BX145" s="104">
        <v>11.59</v>
      </c>
      <c r="BY145" s="104"/>
      <c r="BZ145" s="104"/>
      <c r="CA145" s="104"/>
      <c r="CB145" s="104"/>
      <c r="CC145" s="137">
        <v>11.59</v>
      </c>
      <c r="CD145" s="138">
        <f t="shared" si="168"/>
        <v>0</v>
      </c>
      <c r="CE145" s="141">
        <f t="shared" si="169"/>
        <v>0</v>
      </c>
      <c r="CF145" s="142">
        <f t="shared" si="170"/>
        <v>0</v>
      </c>
      <c r="CG145" s="104">
        <f t="shared" si="171"/>
        <v>0</v>
      </c>
      <c r="CH145" s="104">
        <v>0</v>
      </c>
      <c r="CI145" s="104">
        <f t="shared" si="172"/>
        <v>0</v>
      </c>
      <c r="CJ145" s="104">
        <v>0</v>
      </c>
      <c r="CK145" s="143">
        <f t="shared" si="173"/>
        <v>0</v>
      </c>
      <c r="CL145" s="144">
        <f t="shared" si="174"/>
        <v>-478.66552183317566</v>
      </c>
      <c r="CM145" s="139">
        <v>1</v>
      </c>
      <c r="CN145" s="1" t="s">
        <v>52</v>
      </c>
      <c r="CO145" s="1">
        <v>97</v>
      </c>
      <c r="CP145" s="1" t="s">
        <v>230</v>
      </c>
      <c r="CQ145" s="1" t="s">
        <v>231</v>
      </c>
      <c r="CR145" s="89">
        <v>43616</v>
      </c>
      <c r="CS145" s="153"/>
      <c r="CT145" s="104">
        <v>13.06</v>
      </c>
      <c r="CU145" s="104"/>
      <c r="CV145" s="104"/>
      <c r="CW145" s="104"/>
      <c r="CX145" s="104"/>
      <c r="CY145" s="137">
        <v>13.06</v>
      </c>
      <c r="CZ145" s="104"/>
      <c r="DA145" s="138">
        <f t="shared" si="175"/>
        <v>1.4700000000000006</v>
      </c>
      <c r="DB145" s="141">
        <f t="shared" si="176"/>
        <v>0.1764004070856876</v>
      </c>
      <c r="DC145" s="142">
        <f t="shared" si="177"/>
        <v>1.6464004070856881</v>
      </c>
      <c r="DD145" s="104">
        <f t="shared" si="178"/>
        <v>1.6464004070856881</v>
      </c>
      <c r="DE145" s="104">
        <v>0</v>
      </c>
      <c r="DF145" s="104">
        <f t="shared" si="179"/>
        <v>2.8976647164708109</v>
      </c>
      <c r="DG145" s="104">
        <v>0</v>
      </c>
      <c r="DH145" s="104">
        <f t="shared" si="180"/>
        <v>0</v>
      </c>
      <c r="DI145" s="143">
        <f t="shared" si="181"/>
        <v>2.8976647164708109</v>
      </c>
      <c r="DJ145" s="144">
        <f t="shared" si="182"/>
        <v>-475.76785711670487</v>
      </c>
      <c r="DK145" s="139">
        <v>1</v>
      </c>
      <c r="DL145" s="1" t="s">
        <v>52</v>
      </c>
      <c r="DM145" s="157">
        <v>97</v>
      </c>
      <c r="DN145" s="158" t="s">
        <v>230</v>
      </c>
      <c r="DO145" s="158" t="s">
        <v>231</v>
      </c>
      <c r="DP145" s="171"/>
      <c r="DQ145" s="159">
        <v>43646</v>
      </c>
      <c r="DR145" s="160">
        <v>15.93</v>
      </c>
      <c r="DS145" s="161"/>
      <c r="DT145" s="161"/>
      <c r="DU145" s="161"/>
      <c r="DV145" s="162"/>
      <c r="DW145" s="163">
        <f t="shared" si="131"/>
        <v>15.93</v>
      </c>
      <c r="DX145" s="138">
        <f t="shared" si="183"/>
        <v>2.8699999999999992</v>
      </c>
      <c r="DY145" s="141">
        <f t="shared" si="184"/>
        <v>0.34440075086009075</v>
      </c>
      <c r="DZ145" s="142">
        <f t="shared" si="185"/>
        <v>3.21440075086009</v>
      </c>
      <c r="EA145" s="104">
        <f t="shared" si="186"/>
        <v>3.21440075086009</v>
      </c>
      <c r="EB145" s="104">
        <v>0</v>
      </c>
      <c r="EC145" s="104">
        <f t="shared" si="187"/>
        <v>5.6573453215137581</v>
      </c>
      <c r="ED145" s="104">
        <v>0</v>
      </c>
      <c r="EE145" s="143">
        <f t="shared" si="188"/>
        <v>5.6573453215137581</v>
      </c>
      <c r="EF145" s="144">
        <f t="shared" si="189"/>
        <v>-470.11051179519114</v>
      </c>
      <c r="EG145" s="139">
        <v>1</v>
      </c>
      <c r="EH145" s="1" t="s">
        <v>52</v>
      </c>
      <c r="EI145" s="1">
        <v>98</v>
      </c>
      <c r="EJ145" s="1" t="s">
        <v>230</v>
      </c>
      <c r="EK145" s="1" t="s">
        <v>231</v>
      </c>
      <c r="EL145" s="89">
        <v>43677</v>
      </c>
      <c r="EM145" s="90"/>
      <c r="EN145" s="104">
        <v>33.03</v>
      </c>
      <c r="EO145" s="104"/>
      <c r="EP145" s="104"/>
      <c r="EQ145" s="104"/>
      <c r="ER145" s="104"/>
      <c r="ES145" s="137">
        <v>33.03</v>
      </c>
      <c r="ET145" s="138">
        <f t="shared" si="190"/>
        <v>17.100000000000001</v>
      </c>
      <c r="EU145" s="141">
        <f t="shared" si="191"/>
        <v>2.0520031073006515</v>
      </c>
      <c r="EV145" s="96">
        <f t="shared" si="192"/>
        <v>19.152003107300654</v>
      </c>
      <c r="EW145" s="104">
        <f t="shared" si="193"/>
        <v>19.152003107300654</v>
      </c>
      <c r="EX145" s="104">
        <v>0</v>
      </c>
      <c r="EY145" s="104">
        <f t="shared" si="194"/>
        <v>34.665125624214184</v>
      </c>
      <c r="EZ145" s="104">
        <v>0</v>
      </c>
      <c r="FA145" s="143">
        <f t="shared" si="195"/>
        <v>34.665125624214184</v>
      </c>
      <c r="FB145" s="144">
        <f t="shared" si="196"/>
        <v>-435.44538617097697</v>
      </c>
      <c r="FC145" s="139">
        <v>1</v>
      </c>
      <c r="FD145" s="1" t="s">
        <v>52</v>
      </c>
      <c r="FE145" s="157">
        <v>98</v>
      </c>
      <c r="FF145" s="158" t="s">
        <v>230</v>
      </c>
      <c r="FG145" s="158" t="s">
        <v>231</v>
      </c>
      <c r="FH145" s="159">
        <v>43708</v>
      </c>
      <c r="FI145" s="188">
        <v>530</v>
      </c>
      <c r="FJ145" s="160">
        <v>36.53</v>
      </c>
      <c r="FK145" s="186"/>
      <c r="FL145" s="186"/>
      <c r="FM145" s="186"/>
      <c r="FN145" s="186"/>
      <c r="FO145" s="187">
        <f t="shared" si="132"/>
        <v>36.53</v>
      </c>
      <c r="FP145" s="138">
        <f t="shared" si="197"/>
        <v>3.5</v>
      </c>
      <c r="FQ145" s="141">
        <f t="shared" si="198"/>
        <v>0.42000071547941159</v>
      </c>
      <c r="FR145" s="96">
        <f t="shared" si="199"/>
        <v>3.9200007154794116</v>
      </c>
      <c r="FS145" s="104">
        <f t="shared" si="200"/>
        <v>3.9200007154794116</v>
      </c>
      <c r="FT145" s="104">
        <v>0</v>
      </c>
      <c r="FU145" s="104">
        <f t="shared" si="201"/>
        <v>7.095201295017735</v>
      </c>
      <c r="FV145" s="104">
        <v>0</v>
      </c>
      <c r="FW145" s="143">
        <f t="shared" si="202"/>
        <v>7.095201295017735</v>
      </c>
      <c r="FX145" s="144">
        <f t="shared" si="203"/>
        <v>-958.35018487595914</v>
      </c>
      <c r="FY145" s="139">
        <v>1</v>
      </c>
      <c r="FZ145" s="1" t="s">
        <v>52</v>
      </c>
      <c r="GA145" s="1">
        <v>98</v>
      </c>
      <c r="GB145" s="1" t="s">
        <v>230</v>
      </c>
      <c r="GC145" s="1" t="s">
        <v>231</v>
      </c>
      <c r="GD145" s="89">
        <v>43735</v>
      </c>
      <c r="GE145" s="90"/>
      <c r="GF145" s="104">
        <v>36.869999999999997</v>
      </c>
      <c r="GG145" s="104"/>
      <c r="GH145" s="104"/>
      <c r="GI145" s="104"/>
      <c r="GJ145" s="104"/>
      <c r="GK145" s="137">
        <v>36.869999999999997</v>
      </c>
      <c r="GL145" s="138">
        <f t="shared" si="204"/>
        <v>0.33999999999999631</v>
      </c>
      <c r="GM145" s="141">
        <f t="shared" si="205"/>
        <v>4.0799950739272339E-2</v>
      </c>
      <c r="GN145" s="142">
        <f t="shared" si="206"/>
        <v>0.38079995073926864</v>
      </c>
      <c r="GO145" s="104">
        <f t="shared" si="207"/>
        <v>0.38079995073926864</v>
      </c>
      <c r="GP145" s="104">
        <f t="shared" si="208"/>
        <v>0</v>
      </c>
      <c r="GQ145" s="218">
        <f t="shared" si="209"/>
        <v>0.68924791083807624</v>
      </c>
      <c r="GR145" s="218">
        <f t="shared" si="210"/>
        <v>0</v>
      </c>
      <c r="GS145" s="143">
        <f t="shared" si="211"/>
        <v>0.68924791083807624</v>
      </c>
      <c r="GT145" s="103">
        <f t="shared" si="212"/>
        <v>2.8205290746951661E-2</v>
      </c>
      <c r="GU145" s="203">
        <f t="shared" si="213"/>
        <v>0.7174532015850279</v>
      </c>
      <c r="GV145" s="144">
        <f t="shared" si="214"/>
        <v>-957.6327316743741</v>
      </c>
      <c r="GW145" s="140">
        <v>1</v>
      </c>
      <c r="GX145" s="1" t="s">
        <v>52</v>
      </c>
      <c r="GY145" s="157">
        <v>98</v>
      </c>
      <c r="GZ145" s="158" t="s">
        <v>230</v>
      </c>
      <c r="HA145" s="158" t="s">
        <v>231</v>
      </c>
      <c r="HB145" s="159">
        <v>43771</v>
      </c>
      <c r="HC145" s="188"/>
      <c r="HD145" s="160">
        <v>40.800000000000004</v>
      </c>
      <c r="HE145" s="186"/>
      <c r="HF145" s="186"/>
      <c r="HG145" s="186"/>
      <c r="HH145" s="227"/>
      <c r="HI145" s="229">
        <f t="shared" si="133"/>
        <v>40.800000000000004</v>
      </c>
      <c r="HJ145" s="138">
        <f t="shared" si="215"/>
        <v>3.9300000000000068</v>
      </c>
      <c r="HK145" s="141">
        <f t="shared" si="216"/>
        <v>0.47159969929242546</v>
      </c>
      <c r="HL145" s="96">
        <f t="shared" si="217"/>
        <v>4.401599699292432</v>
      </c>
      <c r="HM145" s="104">
        <f t="shared" si="218"/>
        <v>4.401599699292432</v>
      </c>
      <c r="HN145" s="104">
        <f t="shared" si="219"/>
        <v>0</v>
      </c>
      <c r="HO145" s="218">
        <f t="shared" si="220"/>
        <v>7.9668954557193024</v>
      </c>
      <c r="HP145" s="218">
        <f t="shared" si="221"/>
        <v>0</v>
      </c>
      <c r="HQ145" s="143">
        <f t="shared" si="222"/>
        <v>7.9668954557193024</v>
      </c>
      <c r="HR145" s="104">
        <f t="shared" si="223"/>
        <v>0.43688692651152966</v>
      </c>
      <c r="HS145" s="203">
        <f t="shared" si="224"/>
        <v>8.4037823822308315</v>
      </c>
      <c r="HT145" s="234">
        <f t="shared" si="225"/>
        <v>-949.22894929214328</v>
      </c>
      <c r="HU145" s="139">
        <v>1</v>
      </c>
      <c r="HV145" s="1" t="s">
        <v>52</v>
      </c>
      <c r="HW145" s="1">
        <v>98</v>
      </c>
      <c r="HX145" s="1" t="s">
        <v>230</v>
      </c>
      <c r="HY145" s="1" t="s">
        <v>231</v>
      </c>
      <c r="HZ145" s="89">
        <v>43795</v>
      </c>
      <c r="IA145" s="90"/>
      <c r="IB145" s="104">
        <v>40.800000000000004</v>
      </c>
      <c r="IC145" s="186"/>
      <c r="ID145" s="186"/>
      <c r="IE145" s="186"/>
      <c r="IF145" s="186"/>
      <c r="IG145" s="229">
        <f t="shared" si="134"/>
        <v>40.800000000000004</v>
      </c>
      <c r="IH145" s="138">
        <f t="shared" si="226"/>
        <v>0</v>
      </c>
      <c r="II145" s="141">
        <f t="shared" si="227"/>
        <v>0</v>
      </c>
      <c r="IJ145" s="142">
        <f t="shared" si="228"/>
        <v>0</v>
      </c>
      <c r="IK145" s="104">
        <f t="shared" si="229"/>
        <v>0</v>
      </c>
      <c r="IL145" s="104">
        <f t="shared" si="230"/>
        <v>0</v>
      </c>
      <c r="IM145" s="218">
        <f t="shared" si="231"/>
        <v>0</v>
      </c>
      <c r="IN145" s="218">
        <f t="shared" si="232"/>
        <v>0</v>
      </c>
      <c r="IO145" s="143">
        <f t="shared" si="233"/>
        <v>0</v>
      </c>
      <c r="IP145" s="104">
        <f t="shared" si="234"/>
        <v>0</v>
      </c>
      <c r="IQ145" s="203">
        <f t="shared" si="235"/>
        <v>0</v>
      </c>
      <c r="IR145" s="144">
        <f t="shared" si="236"/>
        <v>-949.22894929214328</v>
      </c>
      <c r="IS145" s="139">
        <v>1</v>
      </c>
      <c r="IT145" s="1" t="s">
        <v>52</v>
      </c>
      <c r="IU145" s="1">
        <v>98</v>
      </c>
      <c r="IV145" s="1" t="s">
        <v>230</v>
      </c>
      <c r="IW145" s="1" t="s">
        <v>231</v>
      </c>
      <c r="IX145" s="89">
        <v>43830</v>
      </c>
      <c r="IY145" s="153"/>
      <c r="IZ145" s="104">
        <v>40.800000000000004</v>
      </c>
      <c r="JA145" s="104"/>
      <c r="JB145" s="104"/>
      <c r="JC145" s="104"/>
      <c r="JD145" s="104"/>
      <c r="JE145" s="137">
        <v>40.800000000000004</v>
      </c>
      <c r="JF145" s="138">
        <f t="shared" si="237"/>
        <v>0</v>
      </c>
      <c r="JG145" s="141">
        <f t="shared" si="238"/>
        <v>0</v>
      </c>
      <c r="JH145" s="96">
        <f t="shared" si="239"/>
        <v>0</v>
      </c>
      <c r="JI145" s="104">
        <f t="shared" si="240"/>
        <v>0</v>
      </c>
      <c r="JJ145" s="104">
        <f t="shared" si="241"/>
        <v>0</v>
      </c>
      <c r="JK145" s="218">
        <f t="shared" si="242"/>
        <v>0</v>
      </c>
      <c r="JL145" s="251">
        <f t="shared" si="243"/>
        <v>0</v>
      </c>
      <c r="JM145" s="259">
        <f t="shared" si="244"/>
        <v>0</v>
      </c>
      <c r="JN145" s="218"/>
      <c r="JO145" s="260"/>
      <c r="JP145" s="255">
        <f t="shared" si="247"/>
        <v>0</v>
      </c>
      <c r="JQ145" s="203">
        <f t="shared" si="248"/>
        <v>0</v>
      </c>
      <c r="JR145" s="144">
        <f t="shared" si="249"/>
        <v>-949.22894929214328</v>
      </c>
      <c r="JS145" s="139">
        <v>1</v>
      </c>
      <c r="JT145" s="1" t="s">
        <v>52</v>
      </c>
    </row>
    <row r="146" spans="1:280" ht="20.100000000000001" customHeight="1" x14ac:dyDescent="0.25">
      <c r="A146" s="29">
        <v>98</v>
      </c>
      <c r="B146" s="29" t="s">
        <v>232</v>
      </c>
      <c r="C146" s="50">
        <v>152.07</v>
      </c>
      <c r="D146" s="43">
        <v>-2724.8575068192172</v>
      </c>
      <c r="E146" s="29" t="s">
        <v>233</v>
      </c>
      <c r="F146" s="51">
        <v>43496</v>
      </c>
      <c r="G146" s="49"/>
      <c r="H146" s="33"/>
      <c r="I146" s="33"/>
      <c r="J146" s="33"/>
      <c r="K146" s="33"/>
      <c r="L146" s="37">
        <v>152.07</v>
      </c>
      <c r="M146" s="30">
        <f t="shared" si="245"/>
        <v>0</v>
      </c>
      <c r="N146" s="31">
        <f t="shared" si="138"/>
        <v>0</v>
      </c>
      <c r="O146" s="32">
        <f t="shared" si="139"/>
        <v>0</v>
      </c>
      <c r="P146" s="33">
        <f t="shared" si="140"/>
        <v>0</v>
      </c>
      <c r="Q146" s="33">
        <f t="shared" si="141"/>
        <v>0</v>
      </c>
      <c r="R146" s="33">
        <f t="shared" si="142"/>
        <v>0</v>
      </c>
      <c r="S146" s="33">
        <f t="shared" si="143"/>
        <v>0</v>
      </c>
      <c r="T146" s="56">
        <f t="shared" si="144"/>
        <v>0</v>
      </c>
      <c r="U146" s="59">
        <f t="shared" si="246"/>
        <v>-2724.8575068192172</v>
      </c>
      <c r="V146" s="34">
        <v>1</v>
      </c>
      <c r="W146" s="29" t="s">
        <v>52</v>
      </c>
      <c r="X146" s="1">
        <v>98</v>
      </c>
      <c r="Y146" s="1" t="s">
        <v>232</v>
      </c>
      <c r="Z146" s="1" t="s">
        <v>233</v>
      </c>
      <c r="AA146" s="89">
        <v>43521</v>
      </c>
      <c r="AB146" s="90"/>
      <c r="AC146" s="1">
        <v>152.07</v>
      </c>
      <c r="AD146" s="1"/>
      <c r="AE146" s="1"/>
      <c r="AF146" s="1"/>
      <c r="AG146" s="1"/>
      <c r="AH146" s="98">
        <f t="shared" si="145"/>
        <v>152.07</v>
      </c>
      <c r="AI146" s="30">
        <f t="shared" si="146"/>
        <v>0</v>
      </c>
      <c r="AJ146" s="31">
        <f t="shared" si="147"/>
        <v>0</v>
      </c>
      <c r="AK146" s="32">
        <f t="shared" si="148"/>
        <v>0</v>
      </c>
      <c r="AL146" s="33">
        <f t="shared" si="149"/>
        <v>0</v>
      </c>
      <c r="AM146" s="33">
        <f t="shared" si="150"/>
        <v>0</v>
      </c>
      <c r="AN146" s="33">
        <f t="shared" si="151"/>
        <v>0</v>
      </c>
      <c r="AO146" s="33">
        <f t="shared" si="152"/>
        <v>0</v>
      </c>
      <c r="AP146" s="56">
        <f t="shared" si="153"/>
        <v>0</v>
      </c>
      <c r="AQ146" s="118">
        <f t="shared" si="154"/>
        <v>0</v>
      </c>
      <c r="AR146" s="120">
        <f t="shared" si="155"/>
        <v>0</v>
      </c>
      <c r="AS146" s="125">
        <f t="shared" si="156"/>
        <v>0</v>
      </c>
      <c r="AT146" s="122">
        <f t="shared" si="157"/>
        <v>-2724.8575068192172</v>
      </c>
      <c r="AU146" s="34">
        <v>1</v>
      </c>
      <c r="AV146" s="29" t="s">
        <v>52</v>
      </c>
      <c r="AW146" s="1">
        <v>98</v>
      </c>
      <c r="AX146" s="1" t="s">
        <v>232</v>
      </c>
      <c r="AY146" s="1" t="s">
        <v>233</v>
      </c>
      <c r="AZ146" s="89">
        <v>43555</v>
      </c>
      <c r="BA146" s="90"/>
      <c r="BB146" s="1">
        <v>152.07</v>
      </c>
      <c r="BC146" s="1"/>
      <c r="BD146" s="1"/>
      <c r="BE146" s="1"/>
      <c r="BF146" s="1"/>
      <c r="BG146" s="98">
        <f t="shared" si="158"/>
        <v>152.07</v>
      </c>
      <c r="BH146" s="30">
        <f t="shared" si="159"/>
        <v>0</v>
      </c>
      <c r="BI146" s="31">
        <f t="shared" si="160"/>
        <v>0</v>
      </c>
      <c r="BJ146" s="32">
        <f t="shared" si="161"/>
        <v>0</v>
      </c>
      <c r="BK146" s="33">
        <f t="shared" si="162"/>
        <v>0</v>
      </c>
      <c r="BL146" s="33">
        <f t="shared" si="163"/>
        <v>0</v>
      </c>
      <c r="BM146" s="33">
        <f t="shared" si="164"/>
        <v>0</v>
      </c>
      <c r="BN146" s="33">
        <f t="shared" si="165"/>
        <v>0</v>
      </c>
      <c r="BO146" s="56">
        <f t="shared" si="166"/>
        <v>0</v>
      </c>
      <c r="BP146" s="122">
        <f t="shared" si="167"/>
        <v>-2724.8575068192172</v>
      </c>
      <c r="BQ146" s="34">
        <v>1</v>
      </c>
      <c r="BR146" s="29" t="s">
        <v>52</v>
      </c>
      <c r="BS146" s="1">
        <v>98</v>
      </c>
      <c r="BT146" s="1" t="s">
        <v>232</v>
      </c>
      <c r="BU146" s="1" t="s">
        <v>233</v>
      </c>
      <c r="BV146" s="89">
        <v>43585</v>
      </c>
      <c r="BW146" s="90"/>
      <c r="BX146" s="104">
        <v>172.8</v>
      </c>
      <c r="BY146" s="104"/>
      <c r="BZ146" s="104"/>
      <c r="CA146" s="104"/>
      <c r="CB146" s="104"/>
      <c r="CC146" s="137">
        <v>172.8</v>
      </c>
      <c r="CD146" s="138">
        <f t="shared" si="168"/>
        <v>20.730000000000018</v>
      </c>
      <c r="CE146" s="141">
        <f t="shared" si="169"/>
        <v>2.4876074162851269</v>
      </c>
      <c r="CF146" s="142">
        <f t="shared" si="170"/>
        <v>23.217607416285144</v>
      </c>
      <c r="CG146" s="104">
        <f t="shared" si="171"/>
        <v>23.217607416285144</v>
      </c>
      <c r="CH146" s="104">
        <v>0</v>
      </c>
      <c r="CI146" s="104">
        <f t="shared" si="172"/>
        <v>41.327341200987554</v>
      </c>
      <c r="CJ146" s="104">
        <v>0</v>
      </c>
      <c r="CK146" s="143">
        <f t="shared" si="173"/>
        <v>41.327341200987554</v>
      </c>
      <c r="CL146" s="144">
        <f t="shared" si="174"/>
        <v>-2683.5301656182296</v>
      </c>
      <c r="CM146" s="139">
        <v>1</v>
      </c>
      <c r="CN146" s="1" t="s">
        <v>52</v>
      </c>
      <c r="CO146" s="1">
        <v>98</v>
      </c>
      <c r="CP146" s="1" t="s">
        <v>232</v>
      </c>
      <c r="CQ146" s="1" t="s">
        <v>233</v>
      </c>
      <c r="CR146" s="89">
        <v>43616</v>
      </c>
      <c r="CS146" s="153"/>
      <c r="CT146" s="104">
        <v>232.39000000000001</v>
      </c>
      <c r="CU146" s="104"/>
      <c r="CV146" s="104"/>
      <c r="CW146" s="104"/>
      <c r="CX146" s="104"/>
      <c r="CY146" s="137">
        <v>232.39000000000001</v>
      </c>
      <c r="CZ146" s="104"/>
      <c r="DA146" s="138">
        <f t="shared" si="175"/>
        <v>59.59</v>
      </c>
      <c r="DB146" s="141">
        <f t="shared" si="176"/>
        <v>7.150816502201442</v>
      </c>
      <c r="DC146" s="142">
        <f t="shared" si="177"/>
        <v>66.74081650220144</v>
      </c>
      <c r="DD146" s="104">
        <f t="shared" si="178"/>
        <v>66.74081650220144</v>
      </c>
      <c r="DE146" s="104">
        <v>0</v>
      </c>
      <c r="DF146" s="104">
        <f t="shared" si="179"/>
        <v>117.46383704387453</v>
      </c>
      <c r="DG146" s="104">
        <v>0</v>
      </c>
      <c r="DH146" s="104">
        <f t="shared" si="180"/>
        <v>-0.46435214832570332</v>
      </c>
      <c r="DI146" s="143">
        <f t="shared" si="181"/>
        <v>116.99948489554883</v>
      </c>
      <c r="DJ146" s="144">
        <f t="shared" si="182"/>
        <v>-2566.5306807226807</v>
      </c>
      <c r="DK146" s="139">
        <v>1</v>
      </c>
      <c r="DL146" s="1" t="s">
        <v>52</v>
      </c>
      <c r="DM146" s="157">
        <v>98</v>
      </c>
      <c r="DN146" s="158" t="s">
        <v>232</v>
      </c>
      <c r="DO146" s="158" t="s">
        <v>233</v>
      </c>
      <c r="DP146" s="171"/>
      <c r="DQ146" s="159">
        <v>43646</v>
      </c>
      <c r="DR146" s="160">
        <v>284.81</v>
      </c>
      <c r="DS146" s="161"/>
      <c r="DT146" s="161"/>
      <c r="DU146" s="161"/>
      <c r="DV146" s="162"/>
      <c r="DW146" s="163">
        <f t="shared" si="131"/>
        <v>284.81</v>
      </c>
      <c r="DX146" s="138">
        <f t="shared" si="183"/>
        <v>52.419999999999987</v>
      </c>
      <c r="DY146" s="141">
        <f t="shared" si="184"/>
        <v>6.2904137143156653</v>
      </c>
      <c r="DZ146" s="142">
        <f t="shared" si="185"/>
        <v>58.710413714315649</v>
      </c>
      <c r="EA146" s="104">
        <f t="shared" si="186"/>
        <v>58.710413714315649</v>
      </c>
      <c r="EB146" s="104">
        <v>0</v>
      </c>
      <c r="EC146" s="104">
        <f t="shared" si="187"/>
        <v>103.33032813719554</v>
      </c>
      <c r="ED146" s="104">
        <v>0</v>
      </c>
      <c r="EE146" s="143">
        <f t="shared" si="188"/>
        <v>103.33032813719554</v>
      </c>
      <c r="EF146" s="144">
        <f t="shared" si="189"/>
        <v>-2463.2003525854852</v>
      </c>
      <c r="EG146" s="139">
        <v>1</v>
      </c>
      <c r="EH146" s="1" t="s">
        <v>52</v>
      </c>
      <c r="EI146" s="1">
        <v>99</v>
      </c>
      <c r="EJ146" s="1" t="s">
        <v>232</v>
      </c>
      <c r="EK146" s="1" t="s">
        <v>233</v>
      </c>
      <c r="EL146" s="89">
        <v>43677</v>
      </c>
      <c r="EM146" s="90"/>
      <c r="EN146" s="104">
        <v>364.62</v>
      </c>
      <c r="EO146" s="104"/>
      <c r="EP146" s="104"/>
      <c r="EQ146" s="104"/>
      <c r="ER146" s="104"/>
      <c r="ES146" s="137">
        <v>364.62</v>
      </c>
      <c r="ET146" s="138">
        <f t="shared" si="190"/>
        <v>79.81</v>
      </c>
      <c r="EU146" s="141">
        <f t="shared" si="191"/>
        <v>9.5772145025535096</v>
      </c>
      <c r="EV146" s="96">
        <f t="shared" si="192"/>
        <v>89.387214502553519</v>
      </c>
      <c r="EW146" s="104">
        <f t="shared" si="193"/>
        <v>89.387214502553519</v>
      </c>
      <c r="EX146" s="104">
        <v>0</v>
      </c>
      <c r="EY146" s="104">
        <f t="shared" si="194"/>
        <v>161.79085824962186</v>
      </c>
      <c r="EZ146" s="104">
        <v>0</v>
      </c>
      <c r="FA146" s="143">
        <f t="shared" si="195"/>
        <v>161.79085824962186</v>
      </c>
      <c r="FB146" s="144">
        <f t="shared" si="196"/>
        <v>-2301.4094943358632</v>
      </c>
      <c r="FC146" s="139">
        <v>1</v>
      </c>
      <c r="FD146" s="1" t="s">
        <v>52</v>
      </c>
      <c r="FE146" s="157">
        <v>99</v>
      </c>
      <c r="FF146" s="158" t="s">
        <v>232</v>
      </c>
      <c r="FG146" s="158" t="s">
        <v>233</v>
      </c>
      <c r="FH146" s="159">
        <v>43708</v>
      </c>
      <c r="FI146" s="188"/>
      <c r="FJ146" s="160">
        <v>420.08</v>
      </c>
      <c r="FK146" s="186"/>
      <c r="FL146" s="186"/>
      <c r="FM146" s="186"/>
      <c r="FN146" s="186"/>
      <c r="FO146" s="187">
        <f t="shared" si="132"/>
        <v>420.08</v>
      </c>
      <c r="FP146" s="138">
        <f t="shared" si="197"/>
        <v>55.45999999999998</v>
      </c>
      <c r="FQ146" s="141">
        <f t="shared" si="198"/>
        <v>6.6552113372823305</v>
      </c>
      <c r="FR146" s="96">
        <f t="shared" si="199"/>
        <v>62.115211337282311</v>
      </c>
      <c r="FS146" s="104">
        <f t="shared" si="200"/>
        <v>62.115211337282311</v>
      </c>
      <c r="FT146" s="104">
        <v>0</v>
      </c>
      <c r="FU146" s="104">
        <f t="shared" si="201"/>
        <v>112.42853252048099</v>
      </c>
      <c r="FV146" s="104">
        <v>0</v>
      </c>
      <c r="FW146" s="143">
        <f t="shared" si="202"/>
        <v>112.42853252048099</v>
      </c>
      <c r="FX146" s="144">
        <f t="shared" si="203"/>
        <v>-2188.9809618153822</v>
      </c>
      <c r="FY146" s="139">
        <v>1</v>
      </c>
      <c r="FZ146" s="1" t="s">
        <v>52</v>
      </c>
      <c r="GA146" s="1">
        <v>99</v>
      </c>
      <c r="GB146" s="1" t="s">
        <v>232</v>
      </c>
      <c r="GC146" s="1" t="s">
        <v>233</v>
      </c>
      <c r="GD146" s="89">
        <v>43735</v>
      </c>
      <c r="GE146" s="90"/>
      <c r="GF146" s="104">
        <v>445.83</v>
      </c>
      <c r="GG146" s="104"/>
      <c r="GH146" s="104"/>
      <c r="GI146" s="104"/>
      <c r="GJ146" s="104"/>
      <c r="GK146" s="137">
        <v>445.83</v>
      </c>
      <c r="GL146" s="138">
        <f t="shared" si="204"/>
        <v>25.75</v>
      </c>
      <c r="GM146" s="141">
        <f t="shared" si="205"/>
        <v>3.0899962692243359</v>
      </c>
      <c r="GN146" s="142">
        <f t="shared" si="206"/>
        <v>28.839996269224336</v>
      </c>
      <c r="GO146" s="104">
        <f t="shared" si="207"/>
        <v>28.839996269224336</v>
      </c>
      <c r="GP146" s="104">
        <f t="shared" si="208"/>
        <v>0</v>
      </c>
      <c r="GQ146" s="218">
        <f t="shared" si="209"/>
        <v>52.200393247296049</v>
      </c>
      <c r="GR146" s="218">
        <f t="shared" si="210"/>
        <v>0</v>
      </c>
      <c r="GS146" s="143">
        <f t="shared" si="211"/>
        <v>52.200393247296049</v>
      </c>
      <c r="GT146" s="103">
        <f t="shared" si="212"/>
        <v>2.1361359903941564</v>
      </c>
      <c r="GU146" s="203">
        <f t="shared" si="213"/>
        <v>54.336529237690208</v>
      </c>
      <c r="GV146" s="144">
        <f t="shared" si="214"/>
        <v>-2134.644432577692</v>
      </c>
      <c r="GW146" s="140">
        <v>1</v>
      </c>
      <c r="GX146" s="1" t="s">
        <v>52</v>
      </c>
      <c r="GY146" s="157">
        <v>99</v>
      </c>
      <c r="GZ146" s="158" t="s">
        <v>232</v>
      </c>
      <c r="HA146" s="158" t="s">
        <v>233</v>
      </c>
      <c r="HB146" s="159">
        <v>43771</v>
      </c>
      <c r="HC146" s="188"/>
      <c r="HD146" s="160">
        <v>456.55</v>
      </c>
      <c r="HE146" s="186"/>
      <c r="HF146" s="186"/>
      <c r="HG146" s="186"/>
      <c r="HH146" s="227"/>
      <c r="HI146" s="229">
        <f t="shared" si="133"/>
        <v>456.55</v>
      </c>
      <c r="HJ146" s="138">
        <f t="shared" si="215"/>
        <v>10.720000000000027</v>
      </c>
      <c r="HK146" s="141">
        <f t="shared" si="216"/>
        <v>1.2863991797493144</v>
      </c>
      <c r="HL146" s="96">
        <f t="shared" si="217"/>
        <v>12.006399179749341</v>
      </c>
      <c r="HM146" s="104">
        <f t="shared" si="218"/>
        <v>12.006399179749341</v>
      </c>
      <c r="HN146" s="104">
        <f t="shared" si="219"/>
        <v>0</v>
      </c>
      <c r="HO146" s="218">
        <f t="shared" si="220"/>
        <v>21.731582515346307</v>
      </c>
      <c r="HP146" s="218">
        <f t="shared" si="221"/>
        <v>0</v>
      </c>
      <c r="HQ146" s="143">
        <f t="shared" si="222"/>
        <v>21.731582515346307</v>
      </c>
      <c r="HR146" s="104">
        <f t="shared" si="223"/>
        <v>1.1917119216803058</v>
      </c>
      <c r="HS146" s="203">
        <f t="shared" si="224"/>
        <v>22.923294437026613</v>
      </c>
      <c r="HT146" s="234">
        <f t="shared" si="225"/>
        <v>-2111.7211381406655</v>
      </c>
      <c r="HU146" s="139">
        <v>1</v>
      </c>
      <c r="HV146" s="1" t="s">
        <v>52</v>
      </c>
      <c r="HW146" s="1">
        <v>99</v>
      </c>
      <c r="HX146" s="1" t="s">
        <v>232</v>
      </c>
      <c r="HY146" s="1" t="s">
        <v>233</v>
      </c>
      <c r="HZ146" s="89">
        <v>43795</v>
      </c>
      <c r="IA146" s="90"/>
      <c r="IB146" s="104">
        <v>456.55</v>
      </c>
      <c r="IC146" s="186"/>
      <c r="ID146" s="186"/>
      <c r="IE146" s="186"/>
      <c r="IF146" s="186"/>
      <c r="IG146" s="229">
        <f t="shared" si="134"/>
        <v>456.55</v>
      </c>
      <c r="IH146" s="138">
        <f t="shared" si="226"/>
        <v>0</v>
      </c>
      <c r="II146" s="141">
        <f t="shared" si="227"/>
        <v>0</v>
      </c>
      <c r="IJ146" s="142">
        <f t="shared" si="228"/>
        <v>0</v>
      </c>
      <c r="IK146" s="104">
        <f t="shared" si="229"/>
        <v>0</v>
      </c>
      <c r="IL146" s="104">
        <f t="shared" si="230"/>
        <v>0</v>
      </c>
      <c r="IM146" s="218">
        <f t="shared" si="231"/>
        <v>0</v>
      </c>
      <c r="IN146" s="218">
        <f t="shared" si="232"/>
        <v>0</v>
      </c>
      <c r="IO146" s="143">
        <f t="shared" si="233"/>
        <v>0</v>
      </c>
      <c r="IP146" s="104">
        <f t="shared" si="234"/>
        <v>0</v>
      </c>
      <c r="IQ146" s="203">
        <f t="shared" si="235"/>
        <v>0</v>
      </c>
      <c r="IR146" s="144">
        <f t="shared" si="236"/>
        <v>-2111.7211381406655</v>
      </c>
      <c r="IS146" s="139">
        <v>1</v>
      </c>
      <c r="IT146" s="1" t="s">
        <v>52</v>
      </c>
      <c r="IU146" s="1">
        <v>99</v>
      </c>
      <c r="IV146" s="1" t="s">
        <v>232</v>
      </c>
      <c r="IW146" s="1" t="s">
        <v>233</v>
      </c>
      <c r="IX146" s="89">
        <v>43830</v>
      </c>
      <c r="IY146" s="153"/>
      <c r="IZ146" s="104">
        <v>456.55</v>
      </c>
      <c r="JA146" s="104"/>
      <c r="JB146" s="104"/>
      <c r="JC146" s="104"/>
      <c r="JD146" s="104"/>
      <c r="JE146" s="137">
        <v>456.55</v>
      </c>
      <c r="JF146" s="138">
        <f t="shared" si="237"/>
        <v>0</v>
      </c>
      <c r="JG146" s="141">
        <f t="shared" si="238"/>
        <v>0</v>
      </c>
      <c r="JH146" s="96">
        <f t="shared" si="239"/>
        <v>0</v>
      </c>
      <c r="JI146" s="104">
        <f t="shared" si="240"/>
        <v>0</v>
      </c>
      <c r="JJ146" s="104">
        <f t="shared" si="241"/>
        <v>0</v>
      </c>
      <c r="JK146" s="218">
        <f t="shared" si="242"/>
        <v>0</v>
      </c>
      <c r="JL146" s="251">
        <f t="shared" si="243"/>
        <v>0</v>
      </c>
      <c r="JM146" s="259">
        <f t="shared" si="244"/>
        <v>0</v>
      </c>
      <c r="JN146" s="218"/>
      <c r="JO146" s="260"/>
      <c r="JP146" s="255">
        <f t="shared" si="247"/>
        <v>0</v>
      </c>
      <c r="JQ146" s="203">
        <f t="shared" si="248"/>
        <v>0</v>
      </c>
      <c r="JR146" s="144">
        <f t="shared" si="249"/>
        <v>-2111.7211381406655</v>
      </c>
      <c r="JS146" s="139">
        <v>1</v>
      </c>
      <c r="JT146" s="1" t="s">
        <v>52</v>
      </c>
    </row>
    <row r="147" spans="1:280" ht="20.100000000000001" customHeight="1" x14ac:dyDescent="0.25">
      <c r="A147" s="29">
        <v>99</v>
      </c>
      <c r="B147" s="29" t="s">
        <v>234</v>
      </c>
      <c r="C147" s="50">
        <v>61.96</v>
      </c>
      <c r="D147" s="43">
        <v>19.984508205923504</v>
      </c>
      <c r="E147" s="29" t="s">
        <v>235</v>
      </c>
      <c r="F147" s="51">
        <v>43496</v>
      </c>
      <c r="G147" s="49"/>
      <c r="H147" s="33"/>
      <c r="I147" s="33"/>
      <c r="J147" s="33"/>
      <c r="K147" s="33"/>
      <c r="L147" s="37">
        <v>83.16</v>
      </c>
      <c r="M147" s="30">
        <f t="shared" si="245"/>
        <v>21.199999999999996</v>
      </c>
      <c r="N147" s="31">
        <f t="shared" si="138"/>
        <v>2.297035779256781</v>
      </c>
      <c r="O147" s="32">
        <f t="shared" si="139"/>
        <v>23.497035779256777</v>
      </c>
      <c r="P147" s="33">
        <f t="shared" si="140"/>
        <v>23.497035779256777</v>
      </c>
      <c r="Q147" s="33">
        <f t="shared" si="141"/>
        <v>0</v>
      </c>
      <c r="R147" s="33">
        <f t="shared" si="142"/>
        <v>40.88484225590679</v>
      </c>
      <c r="S147" s="33">
        <f t="shared" si="143"/>
        <v>0</v>
      </c>
      <c r="T147" s="56">
        <f t="shared" si="144"/>
        <v>40.88484225590679</v>
      </c>
      <c r="U147" s="59">
        <f t="shared" si="246"/>
        <v>60.869350461830294</v>
      </c>
      <c r="V147" s="34">
        <v>1</v>
      </c>
      <c r="W147" s="29" t="s">
        <v>52</v>
      </c>
      <c r="X147" s="1">
        <v>99</v>
      </c>
      <c r="Y147" s="1" t="s">
        <v>234</v>
      </c>
      <c r="Z147" s="1" t="s">
        <v>235</v>
      </c>
      <c r="AA147" s="89">
        <v>43521</v>
      </c>
      <c r="AB147" s="90"/>
      <c r="AC147" s="1">
        <v>83.16</v>
      </c>
      <c r="AD147" s="1"/>
      <c r="AE147" s="1"/>
      <c r="AF147" s="1"/>
      <c r="AG147" s="1"/>
      <c r="AH147" s="98">
        <f t="shared" si="145"/>
        <v>83.16</v>
      </c>
      <c r="AI147" s="30">
        <f t="shared" si="146"/>
        <v>0</v>
      </c>
      <c r="AJ147" s="31">
        <f t="shared" si="147"/>
        <v>0</v>
      </c>
      <c r="AK147" s="32">
        <f t="shared" si="148"/>
        <v>0</v>
      </c>
      <c r="AL147" s="33">
        <f t="shared" si="149"/>
        <v>0</v>
      </c>
      <c r="AM147" s="33">
        <f t="shared" si="150"/>
        <v>0</v>
      </c>
      <c r="AN147" s="33">
        <f t="shared" si="151"/>
        <v>0</v>
      </c>
      <c r="AO147" s="33">
        <f t="shared" si="152"/>
        <v>0</v>
      </c>
      <c r="AP147" s="56">
        <f t="shared" si="153"/>
        <v>0</v>
      </c>
      <c r="AQ147" s="118">
        <f t="shared" si="154"/>
        <v>0.46994071558513895</v>
      </c>
      <c r="AR147" s="120">
        <f t="shared" si="155"/>
        <v>0</v>
      </c>
      <c r="AS147" s="125">
        <f t="shared" si="156"/>
        <v>0.46994071558513895</v>
      </c>
      <c r="AT147" s="122">
        <f t="shared" si="157"/>
        <v>61.339291177415433</v>
      </c>
      <c r="AU147" s="34">
        <v>1</v>
      </c>
      <c r="AV147" s="29" t="s">
        <v>52</v>
      </c>
      <c r="AW147" s="1">
        <v>99</v>
      </c>
      <c r="AX147" s="1" t="s">
        <v>234</v>
      </c>
      <c r="AY147" s="1" t="s">
        <v>235</v>
      </c>
      <c r="AZ147" s="89">
        <v>43555</v>
      </c>
      <c r="BA147" s="90"/>
      <c r="BB147" s="1">
        <v>83.16</v>
      </c>
      <c r="BC147" s="1"/>
      <c r="BD147" s="1"/>
      <c r="BE147" s="1"/>
      <c r="BF147" s="1"/>
      <c r="BG147" s="98">
        <f t="shared" si="158"/>
        <v>83.16</v>
      </c>
      <c r="BH147" s="30">
        <f t="shared" si="159"/>
        <v>0</v>
      </c>
      <c r="BI147" s="31">
        <f t="shared" si="160"/>
        <v>0</v>
      </c>
      <c r="BJ147" s="32">
        <f t="shared" si="161"/>
        <v>0</v>
      </c>
      <c r="BK147" s="33">
        <f t="shared" si="162"/>
        <v>0</v>
      </c>
      <c r="BL147" s="33">
        <f t="shared" si="163"/>
        <v>0</v>
      </c>
      <c r="BM147" s="33">
        <f t="shared" si="164"/>
        <v>0</v>
      </c>
      <c r="BN147" s="33">
        <f t="shared" si="165"/>
        <v>0</v>
      </c>
      <c r="BO147" s="56">
        <f t="shared" si="166"/>
        <v>0</v>
      </c>
      <c r="BP147" s="122">
        <f t="shared" si="167"/>
        <v>61.339291177415433</v>
      </c>
      <c r="BQ147" s="34">
        <v>1</v>
      </c>
      <c r="BR147" s="29" t="s">
        <v>52</v>
      </c>
      <c r="BS147" s="1">
        <v>99</v>
      </c>
      <c r="BT147" s="1" t="s">
        <v>234</v>
      </c>
      <c r="BU147" s="1" t="s">
        <v>235</v>
      </c>
      <c r="BV147" s="89">
        <v>43585</v>
      </c>
      <c r="BW147" s="90"/>
      <c r="BX147" s="104">
        <v>83.17</v>
      </c>
      <c r="BY147" s="104"/>
      <c r="BZ147" s="104"/>
      <c r="CA147" s="104"/>
      <c r="CB147" s="104"/>
      <c r="CC147" s="137">
        <v>83.17</v>
      </c>
      <c r="CD147" s="138">
        <f t="shared" si="168"/>
        <v>1.0000000000005116E-2</v>
      </c>
      <c r="CE147" s="141">
        <f t="shared" si="169"/>
        <v>1.2000035775621791E-3</v>
      </c>
      <c r="CF147" s="142">
        <f t="shared" si="170"/>
        <v>1.1200003577567294E-2</v>
      </c>
      <c r="CG147" s="104">
        <f t="shared" si="171"/>
        <v>1.1200003577567294E-2</v>
      </c>
      <c r="CH147" s="104">
        <v>0</v>
      </c>
      <c r="CI147" s="104">
        <f t="shared" si="172"/>
        <v>1.9936006368069786E-2</v>
      </c>
      <c r="CJ147" s="104">
        <v>0</v>
      </c>
      <c r="CK147" s="143">
        <f t="shared" si="173"/>
        <v>1.9936006368069786E-2</v>
      </c>
      <c r="CL147" s="144">
        <f t="shared" si="174"/>
        <v>61.359227183783503</v>
      </c>
      <c r="CM147" s="139">
        <v>1</v>
      </c>
      <c r="CN147" s="1" t="s">
        <v>52</v>
      </c>
      <c r="CO147" s="1">
        <v>99</v>
      </c>
      <c r="CP147" s="1" t="s">
        <v>234</v>
      </c>
      <c r="CQ147" s="1" t="s">
        <v>235</v>
      </c>
      <c r="CR147" s="89">
        <v>43616</v>
      </c>
      <c r="CS147" s="153"/>
      <c r="CT147" s="104">
        <v>83.17</v>
      </c>
      <c r="CU147" s="104"/>
      <c r="CV147" s="104"/>
      <c r="CW147" s="104"/>
      <c r="CX147" s="104"/>
      <c r="CY147" s="137">
        <v>83.17</v>
      </c>
      <c r="CZ147" s="104"/>
      <c r="DA147" s="138">
        <f t="shared" si="175"/>
        <v>0</v>
      </c>
      <c r="DB147" s="141">
        <f t="shared" si="176"/>
        <v>0</v>
      </c>
      <c r="DC147" s="142">
        <f t="shared" si="177"/>
        <v>0</v>
      </c>
      <c r="DD147" s="104">
        <f t="shared" si="178"/>
        <v>0</v>
      </c>
      <c r="DE147" s="104">
        <v>0</v>
      </c>
      <c r="DF147" s="104">
        <f t="shared" si="179"/>
        <v>0</v>
      </c>
      <c r="DG147" s="104">
        <v>0</v>
      </c>
      <c r="DH147" s="104">
        <f t="shared" si="180"/>
        <v>-2.2400007155134609E-4</v>
      </c>
      <c r="DI147" s="143">
        <f t="shared" si="181"/>
        <v>-2.2400007155134609E-4</v>
      </c>
      <c r="DJ147" s="144">
        <f t="shared" si="182"/>
        <v>61.359003183711948</v>
      </c>
      <c r="DK147" s="139">
        <v>1</v>
      </c>
      <c r="DL147" s="1" t="s">
        <v>52</v>
      </c>
      <c r="DM147" s="157">
        <v>99</v>
      </c>
      <c r="DN147" s="158" t="s">
        <v>234</v>
      </c>
      <c r="DO147" s="158" t="s">
        <v>235</v>
      </c>
      <c r="DP147" s="171"/>
      <c r="DQ147" s="159">
        <v>43646</v>
      </c>
      <c r="DR147" s="160">
        <v>83.19</v>
      </c>
      <c r="DS147" s="161"/>
      <c r="DT147" s="161"/>
      <c r="DU147" s="161"/>
      <c r="DV147" s="162"/>
      <c r="DW147" s="163">
        <f t="shared" si="131"/>
        <v>83.19</v>
      </c>
      <c r="DX147" s="138">
        <f t="shared" si="183"/>
        <v>1.9999999999996021E-2</v>
      </c>
      <c r="DY147" s="141">
        <f t="shared" si="184"/>
        <v>2.4000052324740233E-3</v>
      </c>
      <c r="DZ147" s="142">
        <f t="shared" si="185"/>
        <v>2.2400005232470044E-2</v>
      </c>
      <c r="EA147" s="104">
        <f t="shared" si="186"/>
        <v>2.2400005232470044E-2</v>
      </c>
      <c r="EB147" s="104">
        <v>0</v>
      </c>
      <c r="EC147" s="104">
        <f t="shared" si="187"/>
        <v>3.9424009209147279E-2</v>
      </c>
      <c r="ED147" s="104">
        <v>0</v>
      </c>
      <c r="EE147" s="143">
        <f t="shared" si="188"/>
        <v>3.9424009209147279E-2</v>
      </c>
      <c r="EF147" s="144">
        <f t="shared" si="189"/>
        <v>61.398427192921098</v>
      </c>
      <c r="EG147" s="139">
        <v>1</v>
      </c>
      <c r="EH147" s="1" t="s">
        <v>52</v>
      </c>
      <c r="EI147" s="1">
        <v>100</v>
      </c>
      <c r="EJ147" s="1" t="s">
        <v>234</v>
      </c>
      <c r="EK147" s="1" t="s">
        <v>235</v>
      </c>
      <c r="EL147" s="89">
        <v>43677</v>
      </c>
      <c r="EM147" s="90"/>
      <c r="EN147" s="104">
        <v>83.2</v>
      </c>
      <c r="EO147" s="104"/>
      <c r="EP147" s="104"/>
      <c r="EQ147" s="104"/>
      <c r="ER147" s="104"/>
      <c r="ES147" s="137">
        <v>83.2</v>
      </c>
      <c r="ET147" s="138">
        <f t="shared" si="190"/>
        <v>1.0000000000005116E-2</v>
      </c>
      <c r="EU147" s="141">
        <f t="shared" si="191"/>
        <v>1.2000018171354977E-3</v>
      </c>
      <c r="EV147" s="96">
        <f t="shared" si="192"/>
        <v>1.1200001817140613E-2</v>
      </c>
      <c r="EW147" s="104">
        <f t="shared" si="193"/>
        <v>1.1200001817140613E-2</v>
      </c>
      <c r="EX147" s="104">
        <v>0</v>
      </c>
      <c r="EY147" s="104">
        <f t="shared" si="194"/>
        <v>2.0272003289024509E-2</v>
      </c>
      <c r="EZ147" s="104">
        <v>0</v>
      </c>
      <c r="FA147" s="143">
        <f t="shared" si="195"/>
        <v>2.0272003289024509E-2</v>
      </c>
      <c r="FB147" s="144">
        <f t="shared" si="196"/>
        <v>61.41869919621012</v>
      </c>
      <c r="FC147" s="139">
        <v>1</v>
      </c>
      <c r="FD147" s="1" t="s">
        <v>52</v>
      </c>
      <c r="FE147" s="157">
        <v>100</v>
      </c>
      <c r="FF147" s="158" t="s">
        <v>234</v>
      </c>
      <c r="FG147" s="158" t="s">
        <v>235</v>
      </c>
      <c r="FH147" s="159">
        <v>43708</v>
      </c>
      <c r="FI147" s="188"/>
      <c r="FJ147" s="160">
        <v>83.2</v>
      </c>
      <c r="FK147" s="186"/>
      <c r="FL147" s="186"/>
      <c r="FM147" s="186"/>
      <c r="FN147" s="186"/>
      <c r="FO147" s="187">
        <f t="shared" si="132"/>
        <v>83.2</v>
      </c>
      <c r="FP147" s="138">
        <f t="shared" si="197"/>
        <v>0</v>
      </c>
      <c r="FQ147" s="141">
        <f t="shared" si="198"/>
        <v>0</v>
      </c>
      <c r="FR147" s="96">
        <f t="shared" si="199"/>
        <v>0</v>
      </c>
      <c r="FS147" s="104">
        <f t="shared" si="200"/>
        <v>0</v>
      </c>
      <c r="FT147" s="104">
        <v>0</v>
      </c>
      <c r="FU147" s="104">
        <f t="shared" si="201"/>
        <v>0</v>
      </c>
      <c r="FV147" s="104">
        <v>0</v>
      </c>
      <c r="FW147" s="143">
        <f t="shared" si="202"/>
        <v>0</v>
      </c>
      <c r="FX147" s="144">
        <f t="shared" si="203"/>
        <v>61.41869919621012</v>
      </c>
      <c r="FY147" s="139">
        <v>1</v>
      </c>
      <c r="FZ147" s="1" t="s">
        <v>52</v>
      </c>
      <c r="GA147" s="1">
        <v>100</v>
      </c>
      <c r="GB147" s="1" t="s">
        <v>234</v>
      </c>
      <c r="GC147" s="1" t="s">
        <v>235</v>
      </c>
      <c r="GD147" s="89">
        <v>43735</v>
      </c>
      <c r="GE147" s="90"/>
      <c r="GF147" s="104">
        <v>83.210000000000008</v>
      </c>
      <c r="GG147" s="104"/>
      <c r="GH147" s="104"/>
      <c r="GI147" s="104"/>
      <c r="GJ147" s="104"/>
      <c r="GK147" s="137">
        <v>83.210000000000008</v>
      </c>
      <c r="GL147" s="138">
        <f t="shared" si="204"/>
        <v>1.0000000000005116E-2</v>
      </c>
      <c r="GM147" s="141">
        <f t="shared" si="205"/>
        <v>1.1999985511556958E-3</v>
      </c>
      <c r="GN147" s="142">
        <f t="shared" si="206"/>
        <v>1.1199998551160812E-2</v>
      </c>
      <c r="GO147" s="104">
        <f t="shared" si="207"/>
        <v>1.1199998551160812E-2</v>
      </c>
      <c r="GP147" s="104">
        <f t="shared" si="208"/>
        <v>0</v>
      </c>
      <c r="GQ147" s="218">
        <f t="shared" si="209"/>
        <v>2.0271997377601072E-2</v>
      </c>
      <c r="GR147" s="218">
        <f t="shared" si="210"/>
        <v>0</v>
      </c>
      <c r="GS147" s="143">
        <f t="shared" si="211"/>
        <v>2.0271997377601072E-2</v>
      </c>
      <c r="GT147" s="103">
        <f t="shared" si="212"/>
        <v>8.295673749107766E-4</v>
      </c>
      <c r="GU147" s="203">
        <f t="shared" si="213"/>
        <v>2.1101564752511848E-2</v>
      </c>
      <c r="GV147" s="144">
        <f t="shared" si="214"/>
        <v>61.439800760962633</v>
      </c>
      <c r="GW147" s="140">
        <v>1</v>
      </c>
      <c r="GX147" s="1" t="s">
        <v>52</v>
      </c>
      <c r="GY147" s="157">
        <v>100</v>
      </c>
      <c r="GZ147" s="158" t="s">
        <v>234</v>
      </c>
      <c r="HA147" s="158" t="s">
        <v>235</v>
      </c>
      <c r="HB147" s="159">
        <v>43771</v>
      </c>
      <c r="HC147" s="188"/>
      <c r="HD147" s="160">
        <v>83.23</v>
      </c>
      <c r="HE147" s="186"/>
      <c r="HF147" s="186"/>
      <c r="HG147" s="186"/>
      <c r="HH147" s="227"/>
      <c r="HI147" s="229">
        <f t="shared" si="133"/>
        <v>83.23</v>
      </c>
      <c r="HJ147" s="138">
        <f t="shared" si="215"/>
        <v>1.9999999999996021E-2</v>
      </c>
      <c r="HK147" s="141">
        <f t="shared" si="216"/>
        <v>2.3999984696810731E-3</v>
      </c>
      <c r="HL147" s="96">
        <f t="shared" si="217"/>
        <v>2.2399998469677093E-2</v>
      </c>
      <c r="HM147" s="104">
        <f t="shared" si="218"/>
        <v>2.2399998469677093E-2</v>
      </c>
      <c r="HN147" s="104">
        <f t="shared" si="219"/>
        <v>0</v>
      </c>
      <c r="HO147" s="218">
        <f t="shared" si="220"/>
        <v>4.0543997230115543E-2</v>
      </c>
      <c r="HP147" s="218">
        <f t="shared" si="221"/>
        <v>0</v>
      </c>
      <c r="HQ147" s="143">
        <f t="shared" si="222"/>
        <v>4.0543997230115543E-2</v>
      </c>
      <c r="HR147" s="104">
        <f t="shared" si="223"/>
        <v>2.2233431374628094E-3</v>
      </c>
      <c r="HS147" s="203">
        <f t="shared" si="224"/>
        <v>4.2767340367578351E-2</v>
      </c>
      <c r="HT147" s="234">
        <f t="shared" si="225"/>
        <v>61.482568101330209</v>
      </c>
      <c r="HU147" s="139">
        <v>1</v>
      </c>
      <c r="HV147" s="1" t="s">
        <v>52</v>
      </c>
      <c r="HW147" s="1">
        <v>100</v>
      </c>
      <c r="HX147" s="1" t="s">
        <v>234</v>
      </c>
      <c r="HY147" s="1" t="s">
        <v>235</v>
      </c>
      <c r="HZ147" s="89">
        <v>43795</v>
      </c>
      <c r="IA147" s="90"/>
      <c r="IB147" s="104">
        <v>83.23</v>
      </c>
      <c r="IC147" s="186"/>
      <c r="ID147" s="186"/>
      <c r="IE147" s="186"/>
      <c r="IF147" s="186"/>
      <c r="IG147" s="229">
        <f t="shared" si="134"/>
        <v>83.23</v>
      </c>
      <c r="IH147" s="138">
        <f t="shared" si="226"/>
        <v>0</v>
      </c>
      <c r="II147" s="141">
        <f t="shared" si="227"/>
        <v>0</v>
      </c>
      <c r="IJ147" s="142">
        <f t="shared" si="228"/>
        <v>0</v>
      </c>
      <c r="IK147" s="104">
        <f t="shared" si="229"/>
        <v>0</v>
      </c>
      <c r="IL147" s="104">
        <f t="shared" si="230"/>
        <v>0</v>
      </c>
      <c r="IM147" s="218">
        <f t="shared" si="231"/>
        <v>0</v>
      </c>
      <c r="IN147" s="218">
        <f t="shared" si="232"/>
        <v>0</v>
      </c>
      <c r="IO147" s="143">
        <f t="shared" si="233"/>
        <v>0</v>
      </c>
      <c r="IP147" s="104">
        <f t="shared" si="234"/>
        <v>0</v>
      </c>
      <c r="IQ147" s="203">
        <f t="shared" si="235"/>
        <v>0</v>
      </c>
      <c r="IR147" s="144">
        <f t="shared" si="236"/>
        <v>61.482568101330209</v>
      </c>
      <c r="IS147" s="139">
        <v>1</v>
      </c>
      <c r="IT147" s="1" t="s">
        <v>52</v>
      </c>
      <c r="IU147" s="1">
        <v>100</v>
      </c>
      <c r="IV147" s="1" t="s">
        <v>234</v>
      </c>
      <c r="IW147" s="1" t="s">
        <v>235</v>
      </c>
      <c r="IX147" s="89">
        <v>43830</v>
      </c>
      <c r="IY147" s="153"/>
      <c r="IZ147" s="104">
        <v>83.62</v>
      </c>
      <c r="JA147" s="104"/>
      <c r="JB147" s="104"/>
      <c r="JC147" s="104"/>
      <c r="JD147" s="104"/>
      <c r="JE147" s="137">
        <v>83.62</v>
      </c>
      <c r="JF147" s="138">
        <f t="shared" si="237"/>
        <v>0.39000000000000057</v>
      </c>
      <c r="JG147" s="141">
        <f t="shared" si="238"/>
        <v>4.6799966550246062E-2</v>
      </c>
      <c r="JH147" s="96">
        <f t="shared" si="239"/>
        <v>0.43679996655024661</v>
      </c>
      <c r="JI147" s="104">
        <f t="shared" si="240"/>
        <v>0.43679996655024661</v>
      </c>
      <c r="JJ147" s="104">
        <f t="shared" si="241"/>
        <v>0</v>
      </c>
      <c r="JK147" s="218">
        <f t="shared" si="242"/>
        <v>0.79060793945594643</v>
      </c>
      <c r="JL147" s="251">
        <f t="shared" si="243"/>
        <v>0</v>
      </c>
      <c r="JM147" s="259">
        <f t="shared" si="244"/>
        <v>0.79060793945594643</v>
      </c>
      <c r="JN147" s="218"/>
      <c r="JO147" s="260"/>
      <c r="JP147" s="255">
        <f t="shared" si="247"/>
        <v>3.9727817830560987E-2</v>
      </c>
      <c r="JQ147" s="203">
        <f t="shared" si="248"/>
        <v>0.83033575728650744</v>
      </c>
      <c r="JR147" s="144">
        <f t="shared" si="249"/>
        <v>62.312903858616714</v>
      </c>
      <c r="JS147" s="139">
        <v>1</v>
      </c>
      <c r="JT147" s="1" t="s">
        <v>52</v>
      </c>
    </row>
    <row r="148" spans="1:280" ht="20.100000000000001" customHeight="1" x14ac:dyDescent="0.25">
      <c r="A148" s="29">
        <v>100</v>
      </c>
      <c r="B148" s="29" t="s">
        <v>236</v>
      </c>
      <c r="C148" s="50">
        <v>0.4</v>
      </c>
      <c r="D148" s="43">
        <v>0.73610842647443064</v>
      </c>
      <c r="E148" s="29" t="s">
        <v>237</v>
      </c>
      <c r="F148" s="51">
        <v>43496</v>
      </c>
      <c r="G148" s="49"/>
      <c r="H148" s="33"/>
      <c r="I148" s="33"/>
      <c r="J148" s="33"/>
      <c r="K148" s="33"/>
      <c r="L148" s="37">
        <v>0.4</v>
      </c>
      <c r="M148" s="30">
        <f t="shared" si="245"/>
        <v>0</v>
      </c>
      <c r="N148" s="31">
        <f t="shared" si="138"/>
        <v>0</v>
      </c>
      <c r="O148" s="32">
        <f t="shared" si="139"/>
        <v>0</v>
      </c>
      <c r="P148" s="33">
        <f t="shared" si="140"/>
        <v>0</v>
      </c>
      <c r="Q148" s="33">
        <f t="shared" si="141"/>
        <v>0</v>
      </c>
      <c r="R148" s="33">
        <f t="shared" si="142"/>
        <v>0</v>
      </c>
      <c r="S148" s="33">
        <f t="shared" si="143"/>
        <v>0</v>
      </c>
      <c r="T148" s="56">
        <f t="shared" si="144"/>
        <v>0</v>
      </c>
      <c r="U148" s="59">
        <f t="shared" si="246"/>
        <v>0.73610842647443064</v>
      </c>
      <c r="V148" s="34">
        <v>1</v>
      </c>
      <c r="W148" s="29" t="s">
        <v>52</v>
      </c>
      <c r="X148" s="1">
        <v>100</v>
      </c>
      <c r="Y148" s="1" t="s">
        <v>236</v>
      </c>
      <c r="Z148" s="1" t="s">
        <v>237</v>
      </c>
      <c r="AA148" s="89">
        <v>43521</v>
      </c>
      <c r="AB148" s="90"/>
      <c r="AC148" s="1">
        <v>0.4</v>
      </c>
      <c r="AD148" s="1"/>
      <c r="AE148" s="1"/>
      <c r="AF148" s="1"/>
      <c r="AG148" s="1"/>
      <c r="AH148" s="98">
        <f t="shared" si="145"/>
        <v>0.4</v>
      </c>
      <c r="AI148" s="30">
        <f t="shared" si="146"/>
        <v>0</v>
      </c>
      <c r="AJ148" s="31">
        <f t="shared" si="147"/>
        <v>0</v>
      </c>
      <c r="AK148" s="32">
        <f t="shared" si="148"/>
        <v>0</v>
      </c>
      <c r="AL148" s="33">
        <f t="shared" si="149"/>
        <v>0</v>
      </c>
      <c r="AM148" s="33">
        <f t="shared" si="150"/>
        <v>0</v>
      </c>
      <c r="AN148" s="33">
        <f t="shared" si="151"/>
        <v>0</v>
      </c>
      <c r="AO148" s="33">
        <f t="shared" si="152"/>
        <v>0</v>
      </c>
      <c r="AP148" s="56">
        <f t="shared" si="153"/>
        <v>0</v>
      </c>
      <c r="AQ148" s="118">
        <f t="shared" si="154"/>
        <v>0</v>
      </c>
      <c r="AR148" s="120">
        <f t="shared" si="155"/>
        <v>0</v>
      </c>
      <c r="AS148" s="125">
        <f t="shared" si="156"/>
        <v>0</v>
      </c>
      <c r="AT148" s="122">
        <f t="shared" si="157"/>
        <v>0.73610842647443064</v>
      </c>
      <c r="AU148" s="34">
        <v>1</v>
      </c>
      <c r="AV148" s="29" t="s">
        <v>52</v>
      </c>
      <c r="AW148" s="1">
        <v>100</v>
      </c>
      <c r="AX148" s="1" t="s">
        <v>236</v>
      </c>
      <c r="AY148" s="1" t="s">
        <v>237</v>
      </c>
      <c r="AZ148" s="89">
        <v>43555</v>
      </c>
      <c r="BA148" s="90"/>
      <c r="BB148" s="1">
        <v>0.4</v>
      </c>
      <c r="BC148" s="1"/>
      <c r="BD148" s="1"/>
      <c r="BE148" s="1"/>
      <c r="BF148" s="1"/>
      <c r="BG148" s="98">
        <f t="shared" si="158"/>
        <v>0.4</v>
      </c>
      <c r="BH148" s="30">
        <f t="shared" si="159"/>
        <v>0</v>
      </c>
      <c r="BI148" s="31">
        <f t="shared" si="160"/>
        <v>0</v>
      </c>
      <c r="BJ148" s="32">
        <f t="shared" si="161"/>
        <v>0</v>
      </c>
      <c r="BK148" s="33">
        <f t="shared" si="162"/>
        <v>0</v>
      </c>
      <c r="BL148" s="33">
        <f t="shared" si="163"/>
        <v>0</v>
      </c>
      <c r="BM148" s="33">
        <f t="shared" si="164"/>
        <v>0</v>
      </c>
      <c r="BN148" s="33">
        <f t="shared" si="165"/>
        <v>0</v>
      </c>
      <c r="BO148" s="56">
        <f t="shared" si="166"/>
        <v>0</v>
      </c>
      <c r="BP148" s="122">
        <f t="shared" si="167"/>
        <v>0.73610842647443064</v>
      </c>
      <c r="BQ148" s="34">
        <v>1</v>
      </c>
      <c r="BR148" s="29" t="s">
        <v>52</v>
      </c>
      <c r="BS148" s="1">
        <v>100</v>
      </c>
      <c r="BT148" s="1" t="s">
        <v>236</v>
      </c>
      <c r="BU148" s="1" t="s">
        <v>237</v>
      </c>
      <c r="BV148" s="89">
        <v>43585</v>
      </c>
      <c r="BW148" s="90"/>
      <c r="BX148" s="104">
        <v>0.4</v>
      </c>
      <c r="BY148" s="104"/>
      <c r="BZ148" s="104"/>
      <c r="CA148" s="104"/>
      <c r="CB148" s="104"/>
      <c r="CC148" s="137">
        <v>0.4</v>
      </c>
      <c r="CD148" s="138">
        <f t="shared" si="168"/>
        <v>0</v>
      </c>
      <c r="CE148" s="141">
        <f t="shared" si="169"/>
        <v>0</v>
      </c>
      <c r="CF148" s="142">
        <f t="shared" si="170"/>
        <v>0</v>
      </c>
      <c r="CG148" s="104">
        <f t="shared" si="171"/>
        <v>0</v>
      </c>
      <c r="CH148" s="104">
        <v>0</v>
      </c>
      <c r="CI148" s="104">
        <f t="shared" si="172"/>
        <v>0</v>
      </c>
      <c r="CJ148" s="104">
        <v>0</v>
      </c>
      <c r="CK148" s="143">
        <f t="shared" si="173"/>
        <v>0</v>
      </c>
      <c r="CL148" s="144">
        <f t="shared" si="174"/>
        <v>0.73610842647443064</v>
      </c>
      <c r="CM148" s="139">
        <v>1</v>
      </c>
      <c r="CN148" s="1" t="s">
        <v>52</v>
      </c>
      <c r="CO148" s="1">
        <v>100</v>
      </c>
      <c r="CP148" s="1" t="s">
        <v>236</v>
      </c>
      <c r="CQ148" s="1" t="s">
        <v>237</v>
      </c>
      <c r="CR148" s="89">
        <v>43616</v>
      </c>
      <c r="CS148" s="153"/>
      <c r="CT148" s="104">
        <v>0.4</v>
      </c>
      <c r="CU148" s="104"/>
      <c r="CV148" s="104"/>
      <c r="CW148" s="104"/>
      <c r="CX148" s="104"/>
      <c r="CY148" s="137">
        <v>0.4</v>
      </c>
      <c r="CZ148" s="104"/>
      <c r="DA148" s="138">
        <f t="shared" si="175"/>
        <v>0</v>
      </c>
      <c r="DB148" s="141">
        <f t="shared" si="176"/>
        <v>0</v>
      </c>
      <c r="DC148" s="142">
        <f t="shared" si="177"/>
        <v>0</v>
      </c>
      <c r="DD148" s="104">
        <f t="shared" si="178"/>
        <v>0</v>
      </c>
      <c r="DE148" s="104">
        <v>0</v>
      </c>
      <c r="DF148" s="104">
        <f t="shared" si="179"/>
        <v>0</v>
      </c>
      <c r="DG148" s="104">
        <v>0</v>
      </c>
      <c r="DH148" s="104">
        <f t="shared" si="180"/>
        <v>0</v>
      </c>
      <c r="DI148" s="143">
        <f t="shared" si="181"/>
        <v>0</v>
      </c>
      <c r="DJ148" s="144">
        <f t="shared" si="182"/>
        <v>0.73610842647443064</v>
      </c>
      <c r="DK148" s="139">
        <v>1</v>
      </c>
      <c r="DL148" s="1" t="s">
        <v>52</v>
      </c>
      <c r="DM148" s="157">
        <v>100</v>
      </c>
      <c r="DN148" s="158" t="s">
        <v>236</v>
      </c>
      <c r="DO148" s="158" t="s">
        <v>237</v>
      </c>
      <c r="DP148" s="171"/>
      <c r="DQ148" s="159">
        <v>43646</v>
      </c>
      <c r="DR148" s="160">
        <v>0.4</v>
      </c>
      <c r="DS148" s="161"/>
      <c r="DT148" s="161"/>
      <c r="DU148" s="161"/>
      <c r="DV148" s="162"/>
      <c r="DW148" s="163">
        <f t="shared" si="131"/>
        <v>0.4</v>
      </c>
      <c r="DX148" s="138">
        <f t="shared" si="183"/>
        <v>0</v>
      </c>
      <c r="DY148" s="141">
        <f t="shared" si="184"/>
        <v>0</v>
      </c>
      <c r="DZ148" s="142">
        <f t="shared" si="185"/>
        <v>0</v>
      </c>
      <c r="EA148" s="104">
        <f t="shared" si="186"/>
        <v>0</v>
      </c>
      <c r="EB148" s="104">
        <v>0</v>
      </c>
      <c r="EC148" s="104">
        <f t="shared" si="187"/>
        <v>0</v>
      </c>
      <c r="ED148" s="104">
        <v>0</v>
      </c>
      <c r="EE148" s="143">
        <f t="shared" si="188"/>
        <v>0</v>
      </c>
      <c r="EF148" s="144">
        <f t="shared" si="189"/>
        <v>0.73610842647443064</v>
      </c>
      <c r="EG148" s="139">
        <v>1</v>
      </c>
      <c r="EH148" s="1" t="s">
        <v>52</v>
      </c>
      <c r="EI148" s="1">
        <v>101</v>
      </c>
      <c r="EJ148" s="1" t="s">
        <v>236</v>
      </c>
      <c r="EK148" s="1" t="s">
        <v>237</v>
      </c>
      <c r="EL148" s="89">
        <v>43677</v>
      </c>
      <c r="EM148" s="90"/>
      <c r="EN148" s="104">
        <v>0.4</v>
      </c>
      <c r="EO148" s="104"/>
      <c r="EP148" s="104"/>
      <c r="EQ148" s="104"/>
      <c r="ER148" s="104"/>
      <c r="ES148" s="137">
        <v>0.4</v>
      </c>
      <c r="ET148" s="138">
        <f t="shared" si="190"/>
        <v>0</v>
      </c>
      <c r="EU148" s="141">
        <f t="shared" si="191"/>
        <v>0</v>
      </c>
      <c r="EV148" s="96">
        <f t="shared" si="192"/>
        <v>0</v>
      </c>
      <c r="EW148" s="104">
        <f t="shared" si="193"/>
        <v>0</v>
      </c>
      <c r="EX148" s="104">
        <v>0</v>
      </c>
      <c r="EY148" s="104">
        <f t="shared" si="194"/>
        <v>0</v>
      </c>
      <c r="EZ148" s="104">
        <v>0</v>
      </c>
      <c r="FA148" s="143">
        <f t="shared" si="195"/>
        <v>0</v>
      </c>
      <c r="FB148" s="144">
        <f t="shared" si="196"/>
        <v>0.73610842647443064</v>
      </c>
      <c r="FC148" s="139">
        <v>1</v>
      </c>
      <c r="FD148" s="1" t="s">
        <v>52</v>
      </c>
      <c r="FE148" s="157">
        <v>101</v>
      </c>
      <c r="FF148" s="158" t="s">
        <v>236</v>
      </c>
      <c r="FG148" s="158" t="s">
        <v>237</v>
      </c>
      <c r="FH148" s="159">
        <v>43708</v>
      </c>
      <c r="FI148" s="188"/>
      <c r="FJ148" s="160">
        <v>0.4</v>
      </c>
      <c r="FK148" s="186"/>
      <c r="FL148" s="186"/>
      <c r="FM148" s="186"/>
      <c r="FN148" s="186"/>
      <c r="FO148" s="187">
        <f t="shared" si="132"/>
        <v>0.4</v>
      </c>
      <c r="FP148" s="138">
        <f t="shared" si="197"/>
        <v>0</v>
      </c>
      <c r="FQ148" s="141">
        <f t="shared" si="198"/>
        <v>0</v>
      </c>
      <c r="FR148" s="96">
        <f t="shared" si="199"/>
        <v>0</v>
      </c>
      <c r="FS148" s="104">
        <f t="shared" si="200"/>
        <v>0</v>
      </c>
      <c r="FT148" s="104">
        <v>0</v>
      </c>
      <c r="FU148" s="104">
        <f t="shared" si="201"/>
        <v>0</v>
      </c>
      <c r="FV148" s="104">
        <v>0</v>
      </c>
      <c r="FW148" s="143">
        <f t="shared" si="202"/>
        <v>0</v>
      </c>
      <c r="FX148" s="144">
        <f t="shared" si="203"/>
        <v>0.73610842647443064</v>
      </c>
      <c r="FY148" s="139">
        <v>1</v>
      </c>
      <c r="FZ148" s="1" t="s">
        <v>52</v>
      </c>
      <c r="GA148" s="1">
        <v>101</v>
      </c>
      <c r="GB148" s="1" t="s">
        <v>236</v>
      </c>
      <c r="GC148" s="1" t="s">
        <v>237</v>
      </c>
      <c r="GD148" s="89">
        <v>43735</v>
      </c>
      <c r="GE148" s="90"/>
      <c r="GF148" s="104">
        <v>0.4</v>
      </c>
      <c r="GG148" s="104"/>
      <c r="GH148" s="104"/>
      <c r="GI148" s="104"/>
      <c r="GJ148" s="104"/>
      <c r="GK148" s="137">
        <v>0.4</v>
      </c>
      <c r="GL148" s="138">
        <f t="shared" si="204"/>
        <v>0</v>
      </c>
      <c r="GM148" s="141">
        <f t="shared" si="205"/>
        <v>0</v>
      </c>
      <c r="GN148" s="142">
        <f t="shared" si="206"/>
        <v>0</v>
      </c>
      <c r="GO148" s="104">
        <f t="shared" si="207"/>
        <v>0</v>
      </c>
      <c r="GP148" s="104">
        <f t="shared" si="208"/>
        <v>0</v>
      </c>
      <c r="GQ148" s="218">
        <f t="shared" si="209"/>
        <v>0</v>
      </c>
      <c r="GR148" s="218">
        <f t="shared" si="210"/>
        <v>0</v>
      </c>
      <c r="GS148" s="143">
        <f t="shared" si="211"/>
        <v>0</v>
      </c>
      <c r="GT148" s="103">
        <f t="shared" si="212"/>
        <v>0</v>
      </c>
      <c r="GU148" s="203">
        <f t="shared" si="213"/>
        <v>0</v>
      </c>
      <c r="GV148" s="144">
        <f t="shared" si="214"/>
        <v>0.73610842647443064</v>
      </c>
      <c r="GW148" s="140">
        <v>1</v>
      </c>
      <c r="GX148" s="1" t="s">
        <v>52</v>
      </c>
      <c r="GY148" s="157">
        <v>101</v>
      </c>
      <c r="GZ148" s="158" t="s">
        <v>236</v>
      </c>
      <c r="HA148" s="158" t="s">
        <v>237</v>
      </c>
      <c r="HB148" s="159">
        <v>43771</v>
      </c>
      <c r="HC148" s="188"/>
      <c r="HD148" s="160">
        <v>0.4</v>
      </c>
      <c r="HE148" s="186"/>
      <c r="HF148" s="186"/>
      <c r="HG148" s="186"/>
      <c r="HH148" s="227"/>
      <c r="HI148" s="229">
        <f t="shared" si="133"/>
        <v>0.4</v>
      </c>
      <c r="HJ148" s="138">
        <f t="shared" si="215"/>
        <v>0</v>
      </c>
      <c r="HK148" s="141">
        <f t="shared" si="216"/>
        <v>0</v>
      </c>
      <c r="HL148" s="96">
        <f t="shared" si="217"/>
        <v>0</v>
      </c>
      <c r="HM148" s="104">
        <f t="shared" si="218"/>
        <v>0</v>
      </c>
      <c r="HN148" s="104">
        <f t="shared" si="219"/>
        <v>0</v>
      </c>
      <c r="HO148" s="218">
        <f t="shared" si="220"/>
        <v>0</v>
      </c>
      <c r="HP148" s="218">
        <f t="shared" si="221"/>
        <v>0</v>
      </c>
      <c r="HQ148" s="143">
        <f t="shared" si="222"/>
        <v>0</v>
      </c>
      <c r="HR148" s="104">
        <f t="shared" si="223"/>
        <v>0</v>
      </c>
      <c r="HS148" s="203">
        <f t="shared" si="224"/>
        <v>0</v>
      </c>
      <c r="HT148" s="234">
        <f t="shared" si="225"/>
        <v>0.73610842647443064</v>
      </c>
      <c r="HU148" s="139">
        <v>1</v>
      </c>
      <c r="HV148" s="1" t="s">
        <v>52</v>
      </c>
      <c r="HW148" s="1">
        <v>101</v>
      </c>
      <c r="HX148" s="1" t="s">
        <v>236</v>
      </c>
      <c r="HY148" s="1" t="s">
        <v>237</v>
      </c>
      <c r="HZ148" s="89">
        <v>43795</v>
      </c>
      <c r="IA148" s="90"/>
      <c r="IB148" s="104">
        <v>0.4</v>
      </c>
      <c r="IC148" s="186"/>
      <c r="ID148" s="186"/>
      <c r="IE148" s="186"/>
      <c r="IF148" s="186"/>
      <c r="IG148" s="229">
        <f t="shared" si="134"/>
        <v>0.4</v>
      </c>
      <c r="IH148" s="138">
        <f t="shared" si="226"/>
        <v>0</v>
      </c>
      <c r="II148" s="141">
        <f t="shared" si="227"/>
        <v>0</v>
      </c>
      <c r="IJ148" s="142">
        <f t="shared" si="228"/>
        <v>0</v>
      </c>
      <c r="IK148" s="104">
        <f t="shared" si="229"/>
        <v>0</v>
      </c>
      <c r="IL148" s="104">
        <f t="shared" si="230"/>
        <v>0</v>
      </c>
      <c r="IM148" s="218">
        <f t="shared" si="231"/>
        <v>0</v>
      </c>
      <c r="IN148" s="218">
        <f t="shared" si="232"/>
        <v>0</v>
      </c>
      <c r="IO148" s="143">
        <f t="shared" si="233"/>
        <v>0</v>
      </c>
      <c r="IP148" s="104">
        <f t="shared" si="234"/>
        <v>0</v>
      </c>
      <c r="IQ148" s="203">
        <f t="shared" si="235"/>
        <v>0</v>
      </c>
      <c r="IR148" s="144">
        <f t="shared" si="236"/>
        <v>0.73610842647443064</v>
      </c>
      <c r="IS148" s="139">
        <v>1</v>
      </c>
      <c r="IT148" s="1" t="s">
        <v>52</v>
      </c>
      <c r="IU148" s="1">
        <v>101</v>
      </c>
      <c r="IV148" s="1" t="s">
        <v>236</v>
      </c>
      <c r="IW148" s="1" t="s">
        <v>237</v>
      </c>
      <c r="IX148" s="89">
        <v>43830</v>
      </c>
      <c r="IY148" s="153"/>
      <c r="IZ148" s="104">
        <v>0.4</v>
      </c>
      <c r="JA148" s="104"/>
      <c r="JB148" s="104"/>
      <c r="JC148" s="104"/>
      <c r="JD148" s="104"/>
      <c r="JE148" s="137">
        <v>0.4</v>
      </c>
      <c r="JF148" s="138">
        <f t="shared" si="237"/>
        <v>0</v>
      </c>
      <c r="JG148" s="141">
        <f t="shared" si="238"/>
        <v>0</v>
      </c>
      <c r="JH148" s="96">
        <f t="shared" si="239"/>
        <v>0</v>
      </c>
      <c r="JI148" s="104">
        <f t="shared" si="240"/>
        <v>0</v>
      </c>
      <c r="JJ148" s="104">
        <f t="shared" si="241"/>
        <v>0</v>
      </c>
      <c r="JK148" s="218">
        <f t="shared" si="242"/>
        <v>0</v>
      </c>
      <c r="JL148" s="251">
        <f t="shared" si="243"/>
        <v>0</v>
      </c>
      <c r="JM148" s="259">
        <f t="shared" si="244"/>
        <v>0</v>
      </c>
      <c r="JN148" s="218"/>
      <c r="JO148" s="260"/>
      <c r="JP148" s="255">
        <f t="shared" si="247"/>
        <v>0</v>
      </c>
      <c r="JQ148" s="203">
        <f t="shared" si="248"/>
        <v>0</v>
      </c>
      <c r="JR148" s="144">
        <f t="shared" si="249"/>
        <v>0.73610842647443064</v>
      </c>
      <c r="JS148" s="139">
        <v>1</v>
      </c>
      <c r="JT148" s="1" t="s">
        <v>52</v>
      </c>
    </row>
    <row r="149" spans="1:280" ht="20.100000000000001" customHeight="1" x14ac:dyDescent="0.25">
      <c r="A149" s="29">
        <v>101</v>
      </c>
      <c r="B149" s="29" t="s">
        <v>238</v>
      </c>
      <c r="C149" s="50">
        <v>26.080000000000002</v>
      </c>
      <c r="D149" s="43">
        <v>-52.618604371297593</v>
      </c>
      <c r="E149" s="29" t="s">
        <v>239</v>
      </c>
      <c r="F149" s="51">
        <v>43496</v>
      </c>
      <c r="G149" s="49"/>
      <c r="H149" s="33"/>
      <c r="I149" s="33"/>
      <c r="J149" s="33"/>
      <c r="K149" s="33"/>
      <c r="L149" s="37">
        <v>26.080000000000002</v>
      </c>
      <c r="M149" s="30">
        <f t="shared" si="245"/>
        <v>0</v>
      </c>
      <c r="N149" s="31">
        <f t="shared" si="138"/>
        <v>0</v>
      </c>
      <c r="O149" s="32">
        <f t="shared" si="139"/>
        <v>0</v>
      </c>
      <c r="P149" s="33">
        <f t="shared" si="140"/>
        <v>0</v>
      </c>
      <c r="Q149" s="33">
        <f t="shared" si="141"/>
        <v>0</v>
      </c>
      <c r="R149" s="33">
        <f t="shared" si="142"/>
        <v>0</v>
      </c>
      <c r="S149" s="33">
        <f t="shared" si="143"/>
        <v>0</v>
      </c>
      <c r="T149" s="56">
        <f t="shared" si="144"/>
        <v>0</v>
      </c>
      <c r="U149" s="59">
        <f t="shared" si="246"/>
        <v>-52.618604371297593</v>
      </c>
      <c r="V149" s="34">
        <v>1</v>
      </c>
      <c r="W149" s="29" t="s">
        <v>52</v>
      </c>
      <c r="X149" s="1">
        <v>101</v>
      </c>
      <c r="Y149" s="1" t="s">
        <v>238</v>
      </c>
      <c r="Z149" s="1" t="s">
        <v>239</v>
      </c>
      <c r="AA149" s="89">
        <v>43521</v>
      </c>
      <c r="AB149" s="90"/>
      <c r="AC149" s="1">
        <v>26.080000000000002</v>
      </c>
      <c r="AD149" s="1"/>
      <c r="AE149" s="1"/>
      <c r="AF149" s="1"/>
      <c r="AG149" s="1"/>
      <c r="AH149" s="98">
        <f t="shared" si="145"/>
        <v>26.080000000000002</v>
      </c>
      <c r="AI149" s="30">
        <f t="shared" si="146"/>
        <v>0</v>
      </c>
      <c r="AJ149" s="31">
        <f t="shared" si="147"/>
        <v>0</v>
      </c>
      <c r="AK149" s="32">
        <f t="shared" si="148"/>
        <v>0</v>
      </c>
      <c r="AL149" s="33">
        <f t="shared" si="149"/>
        <v>0</v>
      </c>
      <c r="AM149" s="33">
        <f t="shared" si="150"/>
        <v>0</v>
      </c>
      <c r="AN149" s="33">
        <f t="shared" si="151"/>
        <v>0</v>
      </c>
      <c r="AO149" s="33">
        <f t="shared" si="152"/>
        <v>0</v>
      </c>
      <c r="AP149" s="56">
        <f t="shared" si="153"/>
        <v>0</v>
      </c>
      <c r="AQ149" s="118">
        <f t="shared" si="154"/>
        <v>0</v>
      </c>
      <c r="AR149" s="120">
        <f t="shared" si="155"/>
        <v>0</v>
      </c>
      <c r="AS149" s="125">
        <f t="shared" si="156"/>
        <v>0</v>
      </c>
      <c r="AT149" s="122">
        <f t="shared" si="157"/>
        <v>-52.618604371297593</v>
      </c>
      <c r="AU149" s="34">
        <v>1</v>
      </c>
      <c r="AV149" s="29" t="s">
        <v>52</v>
      </c>
      <c r="AW149" s="1">
        <v>101</v>
      </c>
      <c r="AX149" s="1" t="s">
        <v>238</v>
      </c>
      <c r="AY149" s="1" t="s">
        <v>239</v>
      </c>
      <c r="AZ149" s="89">
        <v>43555</v>
      </c>
      <c r="BA149" s="90"/>
      <c r="BB149" s="1">
        <v>31.01</v>
      </c>
      <c r="BC149" s="1"/>
      <c r="BD149" s="1"/>
      <c r="BE149" s="1"/>
      <c r="BF149" s="1"/>
      <c r="BG149" s="98">
        <f t="shared" si="158"/>
        <v>31.01</v>
      </c>
      <c r="BH149" s="30">
        <f t="shared" si="159"/>
        <v>4.93</v>
      </c>
      <c r="BI149" s="31">
        <f t="shared" si="160"/>
        <v>-2.2206411364283913</v>
      </c>
      <c r="BJ149" s="32">
        <f t="shared" si="161"/>
        <v>2.7093588635716084</v>
      </c>
      <c r="BK149" s="33">
        <f t="shared" si="162"/>
        <v>2.7093588635716084</v>
      </c>
      <c r="BL149" s="33">
        <f t="shared" si="163"/>
        <v>0</v>
      </c>
      <c r="BM149" s="33">
        <f t="shared" si="164"/>
        <v>4.7684715998860305</v>
      </c>
      <c r="BN149" s="33">
        <f t="shared" si="165"/>
        <v>0</v>
      </c>
      <c r="BO149" s="56">
        <f t="shared" si="166"/>
        <v>4.7684715998860305</v>
      </c>
      <c r="BP149" s="122">
        <f t="shared" si="167"/>
        <v>-47.850132771411566</v>
      </c>
      <c r="BQ149" s="34">
        <v>1</v>
      </c>
      <c r="BR149" s="29" t="s">
        <v>52</v>
      </c>
      <c r="BS149" s="1">
        <v>101</v>
      </c>
      <c r="BT149" s="1" t="s">
        <v>238</v>
      </c>
      <c r="BU149" s="1" t="s">
        <v>239</v>
      </c>
      <c r="BV149" s="89">
        <v>43585</v>
      </c>
      <c r="BW149" s="90"/>
      <c r="BX149" s="104">
        <v>31.66</v>
      </c>
      <c r="BY149" s="104"/>
      <c r="BZ149" s="104"/>
      <c r="CA149" s="104"/>
      <c r="CB149" s="104"/>
      <c r="CC149" s="137">
        <v>31.66</v>
      </c>
      <c r="CD149" s="138">
        <f t="shared" si="168"/>
        <v>0.64999999999999858</v>
      </c>
      <c r="CE149" s="141">
        <f t="shared" si="169"/>
        <v>7.8000232541501568E-2</v>
      </c>
      <c r="CF149" s="142">
        <f t="shared" si="170"/>
        <v>0.72800023254150015</v>
      </c>
      <c r="CG149" s="104">
        <f t="shared" si="171"/>
        <v>0.72800023254150015</v>
      </c>
      <c r="CH149" s="104">
        <v>0</v>
      </c>
      <c r="CI149" s="104">
        <f t="shared" si="172"/>
        <v>1.2958404139238702</v>
      </c>
      <c r="CJ149" s="104">
        <v>0</v>
      </c>
      <c r="CK149" s="143">
        <f t="shared" si="173"/>
        <v>1.2958404139238702</v>
      </c>
      <c r="CL149" s="144">
        <f t="shared" si="174"/>
        <v>-46.554292357487697</v>
      </c>
      <c r="CM149" s="139">
        <v>1</v>
      </c>
      <c r="CN149" s="1" t="s">
        <v>52</v>
      </c>
      <c r="CO149" s="1">
        <v>101</v>
      </c>
      <c r="CP149" s="1" t="s">
        <v>238</v>
      </c>
      <c r="CQ149" s="1" t="s">
        <v>239</v>
      </c>
      <c r="CR149" s="89">
        <v>43616</v>
      </c>
      <c r="CS149" s="153"/>
      <c r="CT149" s="104">
        <v>31.66</v>
      </c>
      <c r="CU149" s="104"/>
      <c r="CV149" s="104"/>
      <c r="CW149" s="104"/>
      <c r="CX149" s="104"/>
      <c r="CY149" s="137">
        <v>31.66</v>
      </c>
      <c r="CZ149" s="104"/>
      <c r="DA149" s="138">
        <f t="shared" si="175"/>
        <v>0</v>
      </c>
      <c r="DB149" s="141">
        <f t="shared" si="176"/>
        <v>0</v>
      </c>
      <c r="DC149" s="142">
        <f t="shared" si="177"/>
        <v>0</v>
      </c>
      <c r="DD149" s="104">
        <f t="shared" si="178"/>
        <v>0</v>
      </c>
      <c r="DE149" s="104">
        <v>0</v>
      </c>
      <c r="DF149" s="104">
        <f t="shared" si="179"/>
        <v>0</v>
      </c>
      <c r="DG149" s="104">
        <v>0</v>
      </c>
      <c r="DH149" s="104">
        <f t="shared" si="180"/>
        <v>-1.4560004650830016E-2</v>
      </c>
      <c r="DI149" s="143">
        <f t="shared" si="181"/>
        <v>-1.4560004650830016E-2</v>
      </c>
      <c r="DJ149" s="144">
        <f t="shared" si="182"/>
        <v>-46.568852362138529</v>
      </c>
      <c r="DK149" s="139">
        <v>1</v>
      </c>
      <c r="DL149" s="1" t="s">
        <v>52</v>
      </c>
      <c r="DM149" s="157">
        <v>101</v>
      </c>
      <c r="DN149" s="158" t="s">
        <v>238</v>
      </c>
      <c r="DO149" s="158" t="s">
        <v>239</v>
      </c>
      <c r="DP149" s="171">
        <v>30</v>
      </c>
      <c r="DQ149" s="159">
        <v>43646</v>
      </c>
      <c r="DR149" s="160">
        <v>34.93</v>
      </c>
      <c r="DS149" s="161"/>
      <c r="DT149" s="161"/>
      <c r="DU149" s="161"/>
      <c r="DV149" s="162"/>
      <c r="DW149" s="163">
        <f t="shared" si="131"/>
        <v>34.93</v>
      </c>
      <c r="DX149" s="138">
        <f t="shared" si="183"/>
        <v>3.2699999999999996</v>
      </c>
      <c r="DY149" s="141">
        <f t="shared" si="184"/>
        <v>0.39240085550958081</v>
      </c>
      <c r="DZ149" s="142">
        <f t="shared" si="185"/>
        <v>3.6624008555095804</v>
      </c>
      <c r="EA149" s="104">
        <f t="shared" si="186"/>
        <v>3.6624008555095804</v>
      </c>
      <c r="EB149" s="104">
        <v>0</v>
      </c>
      <c r="EC149" s="104">
        <f t="shared" si="187"/>
        <v>6.4458255056968614</v>
      </c>
      <c r="ED149" s="104">
        <v>0</v>
      </c>
      <c r="EE149" s="143">
        <f t="shared" si="188"/>
        <v>6.4458255056968614</v>
      </c>
      <c r="EF149" s="144">
        <f t="shared" si="189"/>
        <v>-70.123026856441669</v>
      </c>
      <c r="EG149" s="139">
        <v>1</v>
      </c>
      <c r="EH149" s="1" t="s">
        <v>52</v>
      </c>
      <c r="EI149" s="1">
        <v>102</v>
      </c>
      <c r="EJ149" s="1" t="s">
        <v>238</v>
      </c>
      <c r="EK149" s="1" t="s">
        <v>239</v>
      </c>
      <c r="EL149" s="89">
        <v>43677</v>
      </c>
      <c r="EM149" s="90"/>
      <c r="EN149" s="104">
        <v>45.1</v>
      </c>
      <c r="EO149" s="104"/>
      <c r="EP149" s="104"/>
      <c r="EQ149" s="104"/>
      <c r="ER149" s="104"/>
      <c r="ES149" s="137">
        <v>45.1</v>
      </c>
      <c r="ET149" s="138">
        <f t="shared" si="190"/>
        <v>10.170000000000002</v>
      </c>
      <c r="EU149" s="141">
        <f t="shared" si="191"/>
        <v>1.2204018480261771</v>
      </c>
      <c r="EV149" s="96">
        <f t="shared" si="192"/>
        <v>11.39040184802618</v>
      </c>
      <c r="EW149" s="104">
        <f t="shared" si="193"/>
        <v>11.39040184802618</v>
      </c>
      <c r="EX149" s="104">
        <v>0</v>
      </c>
      <c r="EY149" s="104">
        <f t="shared" si="194"/>
        <v>20.616627344927387</v>
      </c>
      <c r="EZ149" s="104">
        <v>0</v>
      </c>
      <c r="FA149" s="143">
        <f t="shared" si="195"/>
        <v>20.616627344927387</v>
      </c>
      <c r="FB149" s="144">
        <f t="shared" si="196"/>
        <v>-49.506399511514282</v>
      </c>
      <c r="FC149" s="139">
        <v>1</v>
      </c>
      <c r="FD149" s="1" t="s">
        <v>52</v>
      </c>
      <c r="FE149" s="157">
        <v>102</v>
      </c>
      <c r="FF149" s="158" t="s">
        <v>238</v>
      </c>
      <c r="FG149" s="158" t="s">
        <v>239</v>
      </c>
      <c r="FH149" s="159">
        <v>43708</v>
      </c>
      <c r="FI149" s="188"/>
      <c r="FJ149" s="160">
        <v>56.550000000000004</v>
      </c>
      <c r="FK149" s="186"/>
      <c r="FL149" s="186"/>
      <c r="FM149" s="186"/>
      <c r="FN149" s="186"/>
      <c r="FO149" s="187">
        <f t="shared" si="132"/>
        <v>56.550000000000004</v>
      </c>
      <c r="FP149" s="138">
        <f t="shared" si="197"/>
        <v>11.450000000000003</v>
      </c>
      <c r="FQ149" s="141">
        <f t="shared" si="198"/>
        <v>1.3740023406397897</v>
      </c>
      <c r="FR149" s="96">
        <f t="shared" si="199"/>
        <v>12.824002340639792</v>
      </c>
      <c r="FS149" s="104">
        <f t="shared" si="200"/>
        <v>12.824002340639792</v>
      </c>
      <c r="FT149" s="104">
        <v>0</v>
      </c>
      <c r="FU149" s="104">
        <f t="shared" si="201"/>
        <v>23.211444236558023</v>
      </c>
      <c r="FV149" s="104">
        <v>0</v>
      </c>
      <c r="FW149" s="143">
        <f t="shared" si="202"/>
        <v>23.211444236558023</v>
      </c>
      <c r="FX149" s="144">
        <f t="shared" si="203"/>
        <v>-26.294955274956259</v>
      </c>
      <c r="FY149" s="139">
        <v>1</v>
      </c>
      <c r="FZ149" s="1" t="s">
        <v>52</v>
      </c>
      <c r="GA149" s="1">
        <v>102</v>
      </c>
      <c r="GB149" s="1" t="s">
        <v>238</v>
      </c>
      <c r="GC149" s="1" t="s">
        <v>239</v>
      </c>
      <c r="GD149" s="89">
        <v>43735</v>
      </c>
      <c r="GE149" s="90"/>
      <c r="GF149" s="104">
        <v>61.34</v>
      </c>
      <c r="GG149" s="104"/>
      <c r="GH149" s="104"/>
      <c r="GI149" s="104"/>
      <c r="GJ149" s="104"/>
      <c r="GK149" s="137">
        <v>61.34</v>
      </c>
      <c r="GL149" s="138">
        <f t="shared" si="204"/>
        <v>4.7899999999999991</v>
      </c>
      <c r="GM149" s="141">
        <f t="shared" si="205"/>
        <v>0.57479930600328411</v>
      </c>
      <c r="GN149" s="142">
        <f t="shared" si="206"/>
        <v>5.3647993060032828</v>
      </c>
      <c r="GO149" s="104">
        <f t="shared" si="207"/>
        <v>5.3647993060032828</v>
      </c>
      <c r="GP149" s="104">
        <f t="shared" si="208"/>
        <v>0</v>
      </c>
      <c r="GQ149" s="218">
        <f t="shared" si="209"/>
        <v>9.710286743865943</v>
      </c>
      <c r="GR149" s="218">
        <f t="shared" si="210"/>
        <v>0</v>
      </c>
      <c r="GS149" s="143">
        <f t="shared" si="211"/>
        <v>9.710286743865943</v>
      </c>
      <c r="GT149" s="103">
        <f t="shared" si="212"/>
        <v>0.3973627725820586</v>
      </c>
      <c r="GU149" s="203">
        <f t="shared" si="213"/>
        <v>10.107649516448001</v>
      </c>
      <c r="GV149" s="144">
        <f t="shared" si="214"/>
        <v>-16.187305758508259</v>
      </c>
      <c r="GW149" s="140">
        <v>1</v>
      </c>
      <c r="GX149" s="1" t="s">
        <v>52</v>
      </c>
      <c r="GY149" s="157">
        <v>102</v>
      </c>
      <c r="GZ149" s="158" t="s">
        <v>238</v>
      </c>
      <c r="HA149" s="158" t="s">
        <v>239</v>
      </c>
      <c r="HB149" s="159">
        <v>43771</v>
      </c>
      <c r="HC149" s="188"/>
      <c r="HD149" s="160">
        <v>69.7</v>
      </c>
      <c r="HE149" s="186"/>
      <c r="HF149" s="186"/>
      <c r="HG149" s="186"/>
      <c r="HH149" s="227"/>
      <c r="HI149" s="229">
        <f t="shared" si="133"/>
        <v>69.7</v>
      </c>
      <c r="HJ149" s="138">
        <f t="shared" si="215"/>
        <v>8.36</v>
      </c>
      <c r="HK149" s="141">
        <f t="shared" si="216"/>
        <v>1.0031993603268881</v>
      </c>
      <c r="HL149" s="96">
        <f t="shared" si="217"/>
        <v>9.3631993603268882</v>
      </c>
      <c r="HM149" s="104">
        <f t="shared" si="218"/>
        <v>9.3631993603268882</v>
      </c>
      <c r="HN149" s="104">
        <f t="shared" si="219"/>
        <v>0</v>
      </c>
      <c r="HO149" s="218">
        <f t="shared" si="220"/>
        <v>16.94739084219167</v>
      </c>
      <c r="HP149" s="218">
        <f t="shared" si="221"/>
        <v>0</v>
      </c>
      <c r="HQ149" s="143">
        <f t="shared" si="222"/>
        <v>16.94739084219167</v>
      </c>
      <c r="HR149" s="104">
        <f t="shared" si="223"/>
        <v>0.92935743145963923</v>
      </c>
      <c r="HS149" s="203">
        <f t="shared" si="224"/>
        <v>17.876748273651309</v>
      </c>
      <c r="HT149" s="234">
        <f t="shared" si="225"/>
        <v>1.6894425151430497</v>
      </c>
      <c r="HU149" s="139">
        <v>1</v>
      </c>
      <c r="HV149" s="1" t="s">
        <v>52</v>
      </c>
      <c r="HW149" s="1">
        <v>102</v>
      </c>
      <c r="HX149" s="1" t="s">
        <v>238</v>
      </c>
      <c r="HY149" s="1" t="s">
        <v>239</v>
      </c>
      <c r="HZ149" s="89">
        <v>43795</v>
      </c>
      <c r="IA149" s="90"/>
      <c r="IB149" s="104">
        <v>69.7</v>
      </c>
      <c r="IC149" s="186"/>
      <c r="ID149" s="186"/>
      <c r="IE149" s="186"/>
      <c r="IF149" s="186"/>
      <c r="IG149" s="229">
        <f t="shared" si="134"/>
        <v>69.7</v>
      </c>
      <c r="IH149" s="138">
        <f t="shared" si="226"/>
        <v>0</v>
      </c>
      <c r="II149" s="141">
        <f t="shared" si="227"/>
        <v>0</v>
      </c>
      <c r="IJ149" s="142">
        <f t="shared" si="228"/>
        <v>0</v>
      </c>
      <c r="IK149" s="104">
        <f t="shared" si="229"/>
        <v>0</v>
      </c>
      <c r="IL149" s="104">
        <f t="shared" si="230"/>
        <v>0</v>
      </c>
      <c r="IM149" s="218">
        <f t="shared" si="231"/>
        <v>0</v>
      </c>
      <c r="IN149" s="218">
        <f t="shared" si="232"/>
        <v>0</v>
      </c>
      <c r="IO149" s="143">
        <f t="shared" si="233"/>
        <v>0</v>
      </c>
      <c r="IP149" s="104">
        <f t="shared" si="234"/>
        <v>0</v>
      </c>
      <c r="IQ149" s="203">
        <f t="shared" si="235"/>
        <v>0</v>
      </c>
      <c r="IR149" s="144">
        <f t="shared" si="236"/>
        <v>1.6894425151430497</v>
      </c>
      <c r="IS149" s="139">
        <v>1</v>
      </c>
      <c r="IT149" s="1" t="s">
        <v>52</v>
      </c>
      <c r="IU149" s="1">
        <v>102</v>
      </c>
      <c r="IV149" s="1" t="s">
        <v>238</v>
      </c>
      <c r="IW149" s="1" t="s">
        <v>239</v>
      </c>
      <c r="IX149" s="89">
        <v>43830</v>
      </c>
      <c r="IY149" s="153"/>
      <c r="IZ149" s="104">
        <v>69.7</v>
      </c>
      <c r="JA149" s="104"/>
      <c r="JB149" s="104"/>
      <c r="JC149" s="104"/>
      <c r="JD149" s="104"/>
      <c r="JE149" s="137">
        <v>69.7</v>
      </c>
      <c r="JF149" s="138">
        <f t="shared" si="237"/>
        <v>0</v>
      </c>
      <c r="JG149" s="141">
        <f t="shared" si="238"/>
        <v>0</v>
      </c>
      <c r="JH149" s="96">
        <f t="shared" si="239"/>
        <v>0</v>
      </c>
      <c r="JI149" s="104">
        <f t="shared" si="240"/>
        <v>0</v>
      </c>
      <c r="JJ149" s="104">
        <f t="shared" si="241"/>
        <v>0</v>
      </c>
      <c r="JK149" s="218">
        <f t="shared" si="242"/>
        <v>0</v>
      </c>
      <c r="JL149" s="251">
        <f t="shared" si="243"/>
        <v>0</v>
      </c>
      <c r="JM149" s="259">
        <f t="shared" si="244"/>
        <v>0</v>
      </c>
      <c r="JN149" s="218"/>
      <c r="JO149" s="260"/>
      <c r="JP149" s="255">
        <f t="shared" si="247"/>
        <v>0</v>
      </c>
      <c r="JQ149" s="203">
        <f t="shared" si="248"/>
        <v>0</v>
      </c>
      <c r="JR149" s="144">
        <f t="shared" si="249"/>
        <v>1.6894425151430497</v>
      </c>
      <c r="JS149" s="139">
        <v>1</v>
      </c>
      <c r="JT149" s="1" t="s">
        <v>52</v>
      </c>
    </row>
    <row r="150" spans="1:280" ht="20.100000000000001" customHeight="1" x14ac:dyDescent="0.25">
      <c r="A150" s="29">
        <v>102</v>
      </c>
      <c r="B150" s="29" t="s">
        <v>240</v>
      </c>
      <c r="C150" s="50">
        <v>5.99</v>
      </c>
      <c r="D150" s="43">
        <v>10.888182033160851</v>
      </c>
      <c r="E150" s="29" t="s">
        <v>241</v>
      </c>
      <c r="F150" s="51">
        <v>43496</v>
      </c>
      <c r="G150" s="49"/>
      <c r="H150" s="33"/>
      <c r="I150" s="33"/>
      <c r="J150" s="33"/>
      <c r="K150" s="33"/>
      <c r="L150" s="37">
        <v>6.5200000000000005</v>
      </c>
      <c r="M150" s="30">
        <f t="shared" si="245"/>
        <v>0.53000000000000025</v>
      </c>
      <c r="N150" s="31">
        <f t="shared" si="138"/>
        <v>5.7425894481419562E-2</v>
      </c>
      <c r="O150" s="32">
        <f t="shared" si="139"/>
        <v>0.5874258944814198</v>
      </c>
      <c r="P150" s="33">
        <f t="shared" si="140"/>
        <v>0.5874258944814198</v>
      </c>
      <c r="Q150" s="33">
        <f t="shared" si="141"/>
        <v>0</v>
      </c>
      <c r="R150" s="33">
        <f t="shared" si="142"/>
        <v>1.0221210563976704</v>
      </c>
      <c r="S150" s="33">
        <f t="shared" si="143"/>
        <v>0</v>
      </c>
      <c r="T150" s="56">
        <f t="shared" si="144"/>
        <v>1.0221210563976704</v>
      </c>
      <c r="U150" s="59">
        <f t="shared" si="246"/>
        <v>11.910303089558521</v>
      </c>
      <c r="V150" s="34">
        <v>1</v>
      </c>
      <c r="W150" s="29" t="s">
        <v>52</v>
      </c>
      <c r="X150" s="1">
        <v>102</v>
      </c>
      <c r="Y150" s="1" t="s">
        <v>240</v>
      </c>
      <c r="Z150" s="1" t="s">
        <v>241</v>
      </c>
      <c r="AA150" s="89">
        <v>43521</v>
      </c>
      <c r="AB150" s="90"/>
      <c r="AC150" s="1">
        <v>6.5200000000000005</v>
      </c>
      <c r="AD150" s="1"/>
      <c r="AE150" s="1"/>
      <c r="AF150" s="1"/>
      <c r="AG150" s="1"/>
      <c r="AH150" s="98">
        <f t="shared" si="145"/>
        <v>6.5200000000000005</v>
      </c>
      <c r="AI150" s="30">
        <f t="shared" si="146"/>
        <v>0</v>
      </c>
      <c r="AJ150" s="31">
        <f t="shared" si="147"/>
        <v>0</v>
      </c>
      <c r="AK150" s="32">
        <f t="shared" si="148"/>
        <v>0</v>
      </c>
      <c r="AL150" s="33">
        <f t="shared" si="149"/>
        <v>0</v>
      </c>
      <c r="AM150" s="33">
        <f t="shared" si="150"/>
        <v>0</v>
      </c>
      <c r="AN150" s="33">
        <f t="shared" si="151"/>
        <v>0</v>
      </c>
      <c r="AO150" s="33">
        <f t="shared" si="152"/>
        <v>0</v>
      </c>
      <c r="AP150" s="56">
        <f t="shared" si="153"/>
        <v>0</v>
      </c>
      <c r="AQ150" s="118">
        <f t="shared" si="154"/>
        <v>1.1748517889628385E-2</v>
      </c>
      <c r="AR150" s="120">
        <f t="shared" si="155"/>
        <v>0</v>
      </c>
      <c r="AS150" s="125">
        <f t="shared" si="156"/>
        <v>1.1748517889628385E-2</v>
      </c>
      <c r="AT150" s="122">
        <f t="shared" si="157"/>
        <v>11.92205160744815</v>
      </c>
      <c r="AU150" s="34">
        <v>1</v>
      </c>
      <c r="AV150" s="29" t="s">
        <v>52</v>
      </c>
      <c r="AW150" s="1">
        <v>102</v>
      </c>
      <c r="AX150" s="1" t="s">
        <v>240</v>
      </c>
      <c r="AY150" s="1" t="s">
        <v>241</v>
      </c>
      <c r="AZ150" s="89">
        <v>43555</v>
      </c>
      <c r="BA150" s="90"/>
      <c r="BB150" s="1">
        <v>6.94</v>
      </c>
      <c r="BC150" s="1"/>
      <c r="BD150" s="1"/>
      <c r="BE150" s="1"/>
      <c r="BF150" s="1"/>
      <c r="BG150" s="98">
        <f t="shared" si="158"/>
        <v>6.94</v>
      </c>
      <c r="BH150" s="30">
        <f t="shared" si="159"/>
        <v>0.41999999999999993</v>
      </c>
      <c r="BI150" s="31">
        <f t="shared" si="160"/>
        <v>-0.18918240918862561</v>
      </c>
      <c r="BJ150" s="32">
        <f t="shared" si="161"/>
        <v>0.23081759081137432</v>
      </c>
      <c r="BK150" s="33">
        <f t="shared" si="162"/>
        <v>0.23081759081137432</v>
      </c>
      <c r="BL150" s="33">
        <f t="shared" si="163"/>
        <v>0</v>
      </c>
      <c r="BM150" s="33">
        <f t="shared" si="164"/>
        <v>0.40623895982801878</v>
      </c>
      <c r="BN150" s="33">
        <f t="shared" si="165"/>
        <v>0</v>
      </c>
      <c r="BO150" s="56">
        <f t="shared" si="166"/>
        <v>0.40623895982801878</v>
      </c>
      <c r="BP150" s="122">
        <f t="shared" si="167"/>
        <v>12.328290567276168</v>
      </c>
      <c r="BQ150" s="34">
        <v>1</v>
      </c>
      <c r="BR150" s="29" t="s">
        <v>52</v>
      </c>
      <c r="BS150" s="1">
        <v>102</v>
      </c>
      <c r="BT150" s="1" t="s">
        <v>240</v>
      </c>
      <c r="BU150" s="1" t="s">
        <v>241</v>
      </c>
      <c r="BV150" s="89">
        <v>43585</v>
      </c>
      <c r="BW150" s="90"/>
      <c r="BX150" s="104">
        <v>14.67</v>
      </c>
      <c r="BY150" s="104"/>
      <c r="BZ150" s="104"/>
      <c r="CA150" s="104"/>
      <c r="CB150" s="104"/>
      <c r="CC150" s="137">
        <v>14.67</v>
      </c>
      <c r="CD150" s="138">
        <f t="shared" si="168"/>
        <v>7.7299999999999995</v>
      </c>
      <c r="CE150" s="141">
        <f t="shared" si="169"/>
        <v>0.92760276545508979</v>
      </c>
      <c r="CF150" s="142">
        <f t="shared" si="170"/>
        <v>8.6576027654550884</v>
      </c>
      <c r="CG150" s="104">
        <f t="shared" si="171"/>
        <v>8.6576027654550884</v>
      </c>
      <c r="CH150" s="104">
        <v>0</v>
      </c>
      <c r="CI150" s="104">
        <f t="shared" si="172"/>
        <v>15.410532922510058</v>
      </c>
      <c r="CJ150" s="104">
        <v>0</v>
      </c>
      <c r="CK150" s="143">
        <f t="shared" si="173"/>
        <v>15.410532922510058</v>
      </c>
      <c r="CL150" s="144">
        <f t="shared" si="174"/>
        <v>27.738823489786228</v>
      </c>
      <c r="CM150" s="139">
        <v>1</v>
      </c>
      <c r="CN150" s="1" t="s">
        <v>52</v>
      </c>
      <c r="CO150" s="1">
        <v>102</v>
      </c>
      <c r="CP150" s="1" t="s">
        <v>240</v>
      </c>
      <c r="CQ150" s="1" t="s">
        <v>241</v>
      </c>
      <c r="CR150" s="89">
        <v>43616</v>
      </c>
      <c r="CS150" s="153"/>
      <c r="CT150" s="104">
        <v>21.12</v>
      </c>
      <c r="CU150" s="104"/>
      <c r="CV150" s="104"/>
      <c r="CW150" s="104"/>
      <c r="CX150" s="104"/>
      <c r="CY150" s="137">
        <v>21.12</v>
      </c>
      <c r="CZ150" s="104"/>
      <c r="DA150" s="138">
        <f t="shared" si="175"/>
        <v>6.4500000000000011</v>
      </c>
      <c r="DB150" s="141">
        <f t="shared" si="176"/>
        <v>0.77400178619230253</v>
      </c>
      <c r="DC150" s="142">
        <f t="shared" si="177"/>
        <v>7.2240017861923036</v>
      </c>
      <c r="DD150" s="104">
        <f t="shared" si="178"/>
        <v>7.2240017861923036</v>
      </c>
      <c r="DE150" s="104">
        <v>0</v>
      </c>
      <c r="DF150" s="104">
        <f t="shared" si="179"/>
        <v>12.714243143698454</v>
      </c>
      <c r="DG150" s="104">
        <v>0</v>
      </c>
      <c r="DH150" s="104">
        <f t="shared" si="180"/>
        <v>-0.17315205530910191</v>
      </c>
      <c r="DI150" s="143">
        <f t="shared" si="181"/>
        <v>12.541091088389352</v>
      </c>
      <c r="DJ150" s="144">
        <f t="shared" si="182"/>
        <v>40.279914578175578</v>
      </c>
      <c r="DK150" s="139">
        <v>1</v>
      </c>
      <c r="DL150" s="1" t="s">
        <v>52</v>
      </c>
      <c r="DM150" s="157">
        <v>102</v>
      </c>
      <c r="DN150" s="158" t="s">
        <v>240</v>
      </c>
      <c r="DO150" s="158" t="s">
        <v>241</v>
      </c>
      <c r="DP150" s="171"/>
      <c r="DQ150" s="159">
        <v>43646</v>
      </c>
      <c r="DR150" s="160">
        <v>28.21</v>
      </c>
      <c r="DS150" s="161"/>
      <c r="DT150" s="161"/>
      <c r="DU150" s="161"/>
      <c r="DV150" s="162"/>
      <c r="DW150" s="163">
        <f t="shared" si="131"/>
        <v>28.21</v>
      </c>
      <c r="DX150" s="138">
        <f t="shared" si="183"/>
        <v>7.09</v>
      </c>
      <c r="DY150" s="141">
        <f t="shared" si="184"/>
        <v>0.8508018549122105</v>
      </c>
      <c r="DZ150" s="142">
        <f t="shared" si="185"/>
        <v>7.9408018549122108</v>
      </c>
      <c r="EA150" s="104">
        <f t="shared" si="186"/>
        <v>7.9408018549122108</v>
      </c>
      <c r="EB150" s="104">
        <v>0</v>
      </c>
      <c r="EC150" s="104">
        <f t="shared" si="187"/>
        <v>13.975811264645492</v>
      </c>
      <c r="ED150" s="104">
        <v>0</v>
      </c>
      <c r="EE150" s="143">
        <f t="shared" si="188"/>
        <v>13.975811264645492</v>
      </c>
      <c r="EF150" s="144">
        <f t="shared" si="189"/>
        <v>54.255725842821072</v>
      </c>
      <c r="EG150" s="139">
        <v>1</v>
      </c>
      <c r="EH150" s="1" t="s">
        <v>52</v>
      </c>
      <c r="EI150" s="1">
        <v>103</v>
      </c>
      <c r="EJ150" s="1" t="s">
        <v>240</v>
      </c>
      <c r="EK150" s="1" t="s">
        <v>241</v>
      </c>
      <c r="EL150" s="89">
        <v>43677</v>
      </c>
      <c r="EM150" s="90">
        <v>500</v>
      </c>
      <c r="EN150" s="104">
        <v>43.47</v>
      </c>
      <c r="EO150" s="104"/>
      <c r="EP150" s="104"/>
      <c r="EQ150" s="104"/>
      <c r="ER150" s="104"/>
      <c r="ES150" s="137">
        <v>43.47</v>
      </c>
      <c r="ET150" s="138">
        <f t="shared" si="190"/>
        <v>15.259999999999998</v>
      </c>
      <c r="EU150" s="141">
        <f t="shared" si="191"/>
        <v>1.8312027729478326</v>
      </c>
      <c r="EV150" s="96">
        <f t="shared" si="192"/>
        <v>17.091202772947831</v>
      </c>
      <c r="EW150" s="104">
        <f t="shared" si="193"/>
        <v>17.091202772947831</v>
      </c>
      <c r="EX150" s="104">
        <v>0</v>
      </c>
      <c r="EY150" s="104">
        <f t="shared" si="194"/>
        <v>30.935077019035575</v>
      </c>
      <c r="EZ150" s="104">
        <v>0</v>
      </c>
      <c r="FA150" s="143">
        <f t="shared" si="195"/>
        <v>30.935077019035575</v>
      </c>
      <c r="FB150" s="144">
        <f t="shared" si="196"/>
        <v>-414.80919713814336</v>
      </c>
      <c r="FC150" s="139">
        <v>1</v>
      </c>
      <c r="FD150" s="1" t="s">
        <v>52</v>
      </c>
      <c r="FE150" s="157">
        <v>103</v>
      </c>
      <c r="FF150" s="158" t="s">
        <v>240</v>
      </c>
      <c r="FG150" s="158" t="s">
        <v>241</v>
      </c>
      <c r="FH150" s="159">
        <v>43708</v>
      </c>
      <c r="FI150" s="188"/>
      <c r="FJ150" s="160">
        <v>56.47</v>
      </c>
      <c r="FK150" s="186"/>
      <c r="FL150" s="186"/>
      <c r="FM150" s="186"/>
      <c r="FN150" s="186"/>
      <c r="FO150" s="187">
        <f t="shared" si="132"/>
        <v>56.47</v>
      </c>
      <c r="FP150" s="138">
        <f t="shared" si="197"/>
        <v>13</v>
      </c>
      <c r="FQ150" s="141">
        <f t="shared" si="198"/>
        <v>1.5600026574949573</v>
      </c>
      <c r="FR150" s="96">
        <f t="shared" si="199"/>
        <v>14.560002657494957</v>
      </c>
      <c r="FS150" s="104">
        <f t="shared" si="200"/>
        <v>14.560002657494957</v>
      </c>
      <c r="FT150" s="104">
        <v>0</v>
      </c>
      <c r="FU150" s="104">
        <f t="shared" si="201"/>
        <v>26.353604810065875</v>
      </c>
      <c r="FV150" s="104">
        <v>0</v>
      </c>
      <c r="FW150" s="143">
        <f t="shared" si="202"/>
        <v>26.353604810065875</v>
      </c>
      <c r="FX150" s="144">
        <f t="shared" si="203"/>
        <v>-388.4555923280775</v>
      </c>
      <c r="FY150" s="139">
        <v>1</v>
      </c>
      <c r="FZ150" s="1" t="s">
        <v>52</v>
      </c>
      <c r="GA150" s="1">
        <v>103</v>
      </c>
      <c r="GB150" s="1" t="s">
        <v>240</v>
      </c>
      <c r="GC150" s="1" t="s">
        <v>241</v>
      </c>
      <c r="GD150" s="89">
        <v>43735</v>
      </c>
      <c r="GE150" s="90"/>
      <c r="GF150" s="104">
        <v>58.77</v>
      </c>
      <c r="GG150" s="104"/>
      <c r="GH150" s="104"/>
      <c r="GI150" s="104"/>
      <c r="GJ150" s="104"/>
      <c r="GK150" s="137">
        <v>58.77</v>
      </c>
      <c r="GL150" s="138">
        <f t="shared" si="204"/>
        <v>2.3000000000000043</v>
      </c>
      <c r="GM150" s="141">
        <f t="shared" si="205"/>
        <v>0.27599966676566934</v>
      </c>
      <c r="GN150" s="142">
        <f t="shared" si="206"/>
        <v>2.5759996667656737</v>
      </c>
      <c r="GO150" s="104">
        <f t="shared" si="207"/>
        <v>2.5759996667656737</v>
      </c>
      <c r="GP150" s="104">
        <f t="shared" si="208"/>
        <v>0</v>
      </c>
      <c r="GQ150" s="218">
        <f t="shared" si="209"/>
        <v>4.6625593968458698</v>
      </c>
      <c r="GR150" s="218">
        <f t="shared" si="210"/>
        <v>0</v>
      </c>
      <c r="GS150" s="143">
        <f t="shared" si="211"/>
        <v>4.6625593968458698</v>
      </c>
      <c r="GT150" s="103">
        <f t="shared" si="212"/>
        <v>0.19080049622938136</v>
      </c>
      <c r="GU150" s="203">
        <f t="shared" si="213"/>
        <v>4.8533598930752513</v>
      </c>
      <c r="GV150" s="144">
        <f t="shared" si="214"/>
        <v>-383.60223243500224</v>
      </c>
      <c r="GW150" s="140">
        <v>1</v>
      </c>
      <c r="GX150" s="1" t="s">
        <v>52</v>
      </c>
      <c r="GY150" s="157">
        <v>103</v>
      </c>
      <c r="GZ150" s="158" t="s">
        <v>240</v>
      </c>
      <c r="HA150" s="158" t="s">
        <v>241</v>
      </c>
      <c r="HB150" s="159">
        <v>43771</v>
      </c>
      <c r="HC150" s="188"/>
      <c r="HD150" s="160">
        <v>66.349999999999994</v>
      </c>
      <c r="HE150" s="186"/>
      <c r="HF150" s="186"/>
      <c r="HG150" s="186"/>
      <c r="HH150" s="227"/>
      <c r="HI150" s="229">
        <f t="shared" si="133"/>
        <v>66.349999999999994</v>
      </c>
      <c r="HJ150" s="138">
        <f t="shared" si="215"/>
        <v>7.5799999999999912</v>
      </c>
      <c r="HK150" s="141">
        <f t="shared" si="216"/>
        <v>0.9095994200093066</v>
      </c>
      <c r="HL150" s="96">
        <f t="shared" si="217"/>
        <v>8.4895994200092986</v>
      </c>
      <c r="HM150" s="104">
        <f t="shared" si="218"/>
        <v>8.4895994200092986</v>
      </c>
      <c r="HN150" s="104">
        <f t="shared" si="219"/>
        <v>0</v>
      </c>
      <c r="HO150" s="218">
        <f t="shared" si="220"/>
        <v>15.366174950216831</v>
      </c>
      <c r="HP150" s="218">
        <f t="shared" si="221"/>
        <v>0</v>
      </c>
      <c r="HQ150" s="143">
        <f t="shared" si="222"/>
        <v>15.366174950216831</v>
      </c>
      <c r="HR150" s="104">
        <f t="shared" si="223"/>
        <v>0.84264704909857135</v>
      </c>
      <c r="HS150" s="203">
        <f t="shared" si="224"/>
        <v>16.208821999315401</v>
      </c>
      <c r="HT150" s="234">
        <f t="shared" si="225"/>
        <v>-367.39341043568686</v>
      </c>
      <c r="HU150" s="139">
        <v>1</v>
      </c>
      <c r="HV150" s="1" t="s">
        <v>52</v>
      </c>
      <c r="HW150" s="1">
        <v>103</v>
      </c>
      <c r="HX150" s="1" t="s">
        <v>240</v>
      </c>
      <c r="HY150" s="1" t="s">
        <v>241</v>
      </c>
      <c r="HZ150" s="89">
        <v>43795</v>
      </c>
      <c r="IA150" s="90"/>
      <c r="IB150" s="104">
        <v>91.91</v>
      </c>
      <c r="IC150" s="186"/>
      <c r="ID150" s="186"/>
      <c r="IE150" s="186"/>
      <c r="IF150" s="186"/>
      <c r="IG150" s="229">
        <f t="shared" si="134"/>
        <v>91.91</v>
      </c>
      <c r="IH150" s="138">
        <f t="shared" si="226"/>
        <v>25.560000000000002</v>
      </c>
      <c r="II150" s="141">
        <f t="shared" si="227"/>
        <v>3.0672032787531442</v>
      </c>
      <c r="IJ150" s="142">
        <f t="shared" si="228"/>
        <v>28.627203278753147</v>
      </c>
      <c r="IK150" s="104">
        <f t="shared" si="229"/>
        <v>28.627203278753147</v>
      </c>
      <c r="IL150" s="104">
        <f t="shared" si="230"/>
        <v>0</v>
      </c>
      <c r="IM150" s="218">
        <f t="shared" si="231"/>
        <v>51.815237934543198</v>
      </c>
      <c r="IN150" s="218">
        <f t="shared" si="232"/>
        <v>0</v>
      </c>
      <c r="IO150" s="143">
        <f t="shared" si="233"/>
        <v>51.815237934543198</v>
      </c>
      <c r="IP150" s="104">
        <f t="shared" si="234"/>
        <v>3.6125057064716803</v>
      </c>
      <c r="IQ150" s="203">
        <f t="shared" si="235"/>
        <v>55.427743641014878</v>
      </c>
      <c r="IR150" s="144">
        <f t="shared" si="236"/>
        <v>-311.96566679467196</v>
      </c>
      <c r="IS150" s="139">
        <v>1</v>
      </c>
      <c r="IT150" s="1" t="s">
        <v>52</v>
      </c>
      <c r="IU150" s="1">
        <v>103</v>
      </c>
      <c r="IV150" s="1" t="s">
        <v>240</v>
      </c>
      <c r="IW150" s="1" t="s">
        <v>241</v>
      </c>
      <c r="IX150" s="89">
        <v>43830</v>
      </c>
      <c r="IY150" s="153"/>
      <c r="IZ150" s="104">
        <v>92.05</v>
      </c>
      <c r="JA150" s="104"/>
      <c r="JB150" s="104"/>
      <c r="JC150" s="104"/>
      <c r="JD150" s="104"/>
      <c r="JE150" s="137">
        <v>92.05</v>
      </c>
      <c r="JF150" s="138">
        <f t="shared" si="237"/>
        <v>0.14000000000000057</v>
      </c>
      <c r="JG150" s="141">
        <f t="shared" si="238"/>
        <v>1.6799987992396067E-2</v>
      </c>
      <c r="JH150" s="96">
        <f t="shared" si="239"/>
        <v>0.15679998799239664</v>
      </c>
      <c r="JI150" s="104">
        <f t="shared" si="240"/>
        <v>0.15679998799239664</v>
      </c>
      <c r="JJ150" s="104">
        <f t="shared" si="241"/>
        <v>0</v>
      </c>
      <c r="JK150" s="218">
        <f t="shared" si="242"/>
        <v>0.28380797826623794</v>
      </c>
      <c r="JL150" s="251">
        <f t="shared" si="243"/>
        <v>0</v>
      </c>
      <c r="JM150" s="259">
        <f t="shared" si="244"/>
        <v>0.28380797826623794</v>
      </c>
      <c r="JN150" s="218"/>
      <c r="JO150" s="260"/>
      <c r="JP150" s="255">
        <f t="shared" si="247"/>
        <v>1.4261267939175778E-2</v>
      </c>
      <c r="JQ150" s="203">
        <f t="shared" si="248"/>
        <v>0.2980692462054137</v>
      </c>
      <c r="JR150" s="144">
        <f t="shared" si="249"/>
        <v>-311.66759754846657</v>
      </c>
      <c r="JS150" s="139">
        <v>1</v>
      </c>
      <c r="JT150" s="1" t="s">
        <v>52</v>
      </c>
    </row>
    <row r="151" spans="1:280" ht="20.100000000000001" customHeight="1" x14ac:dyDescent="0.25">
      <c r="A151" s="29">
        <v>103</v>
      </c>
      <c r="B151" s="29" t="s">
        <v>242</v>
      </c>
      <c r="C151" s="50">
        <v>8.52</v>
      </c>
      <c r="D151" s="43">
        <v>15.648252934611159</v>
      </c>
      <c r="E151" s="29" t="s">
        <v>243</v>
      </c>
      <c r="F151" s="51">
        <v>43496</v>
      </c>
      <c r="G151" s="49"/>
      <c r="H151" s="33"/>
      <c r="I151" s="33"/>
      <c r="J151" s="33"/>
      <c r="K151" s="33"/>
      <c r="L151" s="37">
        <v>8.52</v>
      </c>
      <c r="M151" s="30">
        <f t="shared" si="245"/>
        <v>0</v>
      </c>
      <c r="N151" s="31">
        <f t="shared" si="138"/>
        <v>0</v>
      </c>
      <c r="O151" s="32">
        <f t="shared" si="139"/>
        <v>0</v>
      </c>
      <c r="P151" s="33">
        <f t="shared" si="140"/>
        <v>0</v>
      </c>
      <c r="Q151" s="33">
        <f t="shared" si="141"/>
        <v>0</v>
      </c>
      <c r="R151" s="33">
        <f t="shared" si="142"/>
        <v>0</v>
      </c>
      <c r="S151" s="33">
        <f t="shared" si="143"/>
        <v>0</v>
      </c>
      <c r="T151" s="56">
        <f t="shared" si="144"/>
        <v>0</v>
      </c>
      <c r="U151" s="59">
        <f t="shared" si="246"/>
        <v>15.648252934611159</v>
      </c>
      <c r="V151" s="34">
        <v>1</v>
      </c>
      <c r="W151" s="29" t="s">
        <v>52</v>
      </c>
      <c r="X151" s="1">
        <v>103</v>
      </c>
      <c r="Y151" s="1" t="s">
        <v>242</v>
      </c>
      <c r="Z151" s="1" t="s">
        <v>243</v>
      </c>
      <c r="AA151" s="89">
        <v>43521</v>
      </c>
      <c r="AB151" s="90"/>
      <c r="AC151" s="1">
        <v>8.52</v>
      </c>
      <c r="AD151" s="1"/>
      <c r="AE151" s="1"/>
      <c r="AF151" s="1"/>
      <c r="AG151" s="1"/>
      <c r="AH151" s="98">
        <f t="shared" si="145"/>
        <v>8.52</v>
      </c>
      <c r="AI151" s="30">
        <f t="shared" si="146"/>
        <v>0</v>
      </c>
      <c r="AJ151" s="31">
        <f t="shared" si="147"/>
        <v>0</v>
      </c>
      <c r="AK151" s="32">
        <f t="shared" si="148"/>
        <v>0</v>
      </c>
      <c r="AL151" s="33">
        <f t="shared" si="149"/>
        <v>0</v>
      </c>
      <c r="AM151" s="33">
        <f t="shared" si="150"/>
        <v>0</v>
      </c>
      <c r="AN151" s="33">
        <f t="shared" si="151"/>
        <v>0</v>
      </c>
      <c r="AO151" s="33">
        <f t="shared" si="152"/>
        <v>0</v>
      </c>
      <c r="AP151" s="56">
        <f t="shared" si="153"/>
        <v>0</v>
      </c>
      <c r="AQ151" s="118">
        <f t="shared" si="154"/>
        <v>0</v>
      </c>
      <c r="AR151" s="120">
        <f t="shared" si="155"/>
        <v>0</v>
      </c>
      <c r="AS151" s="125">
        <f t="shared" si="156"/>
        <v>0</v>
      </c>
      <c r="AT151" s="122">
        <f t="shared" si="157"/>
        <v>15.648252934611159</v>
      </c>
      <c r="AU151" s="34">
        <v>1</v>
      </c>
      <c r="AV151" s="29" t="s">
        <v>52</v>
      </c>
      <c r="AW151" s="1">
        <v>103</v>
      </c>
      <c r="AX151" s="1" t="s">
        <v>242</v>
      </c>
      <c r="AY151" s="1" t="s">
        <v>243</v>
      </c>
      <c r="AZ151" s="89">
        <v>43555</v>
      </c>
      <c r="BA151" s="90"/>
      <c r="BB151" s="1">
        <v>8.52</v>
      </c>
      <c r="BC151" s="1"/>
      <c r="BD151" s="1"/>
      <c r="BE151" s="1"/>
      <c r="BF151" s="1"/>
      <c r="BG151" s="98">
        <f t="shared" si="158"/>
        <v>8.52</v>
      </c>
      <c r="BH151" s="30">
        <f t="shared" si="159"/>
        <v>0</v>
      </c>
      <c r="BI151" s="31">
        <f t="shared" si="160"/>
        <v>0</v>
      </c>
      <c r="BJ151" s="32">
        <f t="shared" si="161"/>
        <v>0</v>
      </c>
      <c r="BK151" s="33">
        <f t="shared" si="162"/>
        <v>0</v>
      </c>
      <c r="BL151" s="33">
        <f t="shared" si="163"/>
        <v>0</v>
      </c>
      <c r="BM151" s="33">
        <f t="shared" si="164"/>
        <v>0</v>
      </c>
      <c r="BN151" s="33">
        <f t="shared" si="165"/>
        <v>0</v>
      </c>
      <c r="BO151" s="56">
        <f t="shared" si="166"/>
        <v>0</v>
      </c>
      <c r="BP151" s="122">
        <f t="shared" si="167"/>
        <v>15.648252934611159</v>
      </c>
      <c r="BQ151" s="34">
        <v>1</v>
      </c>
      <c r="BR151" s="29" t="s">
        <v>52</v>
      </c>
      <c r="BS151" s="1">
        <v>103</v>
      </c>
      <c r="BT151" s="1" t="s">
        <v>242</v>
      </c>
      <c r="BU151" s="1" t="s">
        <v>243</v>
      </c>
      <c r="BV151" s="89">
        <v>43585</v>
      </c>
      <c r="BW151" s="90"/>
      <c r="BX151" s="104">
        <v>8.52</v>
      </c>
      <c r="BY151" s="104"/>
      <c r="BZ151" s="104"/>
      <c r="CA151" s="104"/>
      <c r="CB151" s="104"/>
      <c r="CC151" s="137">
        <v>8.52</v>
      </c>
      <c r="CD151" s="138">
        <f t="shared" si="168"/>
        <v>0</v>
      </c>
      <c r="CE151" s="141">
        <f t="shared" si="169"/>
        <v>0</v>
      </c>
      <c r="CF151" s="142">
        <f t="shared" si="170"/>
        <v>0</v>
      </c>
      <c r="CG151" s="104">
        <f t="shared" si="171"/>
        <v>0</v>
      </c>
      <c r="CH151" s="104">
        <v>0</v>
      </c>
      <c r="CI151" s="104">
        <f t="shared" si="172"/>
        <v>0</v>
      </c>
      <c r="CJ151" s="104">
        <v>0</v>
      </c>
      <c r="CK151" s="143">
        <f t="shared" si="173"/>
        <v>0</v>
      </c>
      <c r="CL151" s="144">
        <f t="shared" si="174"/>
        <v>15.648252934611159</v>
      </c>
      <c r="CM151" s="139">
        <v>1</v>
      </c>
      <c r="CN151" s="1" t="s">
        <v>52</v>
      </c>
      <c r="CO151" s="1">
        <v>103</v>
      </c>
      <c r="CP151" s="1" t="s">
        <v>242</v>
      </c>
      <c r="CQ151" s="1" t="s">
        <v>243</v>
      </c>
      <c r="CR151" s="89">
        <v>43616</v>
      </c>
      <c r="CS151" s="153"/>
      <c r="CT151" s="104">
        <v>16.2</v>
      </c>
      <c r="CU151" s="104"/>
      <c r="CV151" s="104"/>
      <c r="CW151" s="104"/>
      <c r="CX151" s="104"/>
      <c r="CY151" s="137">
        <v>16.2</v>
      </c>
      <c r="CZ151" s="104"/>
      <c r="DA151" s="138">
        <f t="shared" si="175"/>
        <v>7.68</v>
      </c>
      <c r="DB151" s="141">
        <f t="shared" si="176"/>
        <v>0.92160212681502041</v>
      </c>
      <c r="DC151" s="142">
        <f t="shared" si="177"/>
        <v>8.6016021268150205</v>
      </c>
      <c r="DD151" s="104">
        <f t="shared" si="178"/>
        <v>8.6016021268150205</v>
      </c>
      <c r="DE151" s="104">
        <v>0</v>
      </c>
      <c r="DF151" s="104">
        <f t="shared" si="179"/>
        <v>15.138819743194436</v>
      </c>
      <c r="DG151" s="104">
        <v>0</v>
      </c>
      <c r="DH151" s="104">
        <f t="shared" si="180"/>
        <v>0</v>
      </c>
      <c r="DI151" s="143">
        <f t="shared" si="181"/>
        <v>15.138819743194436</v>
      </c>
      <c r="DJ151" s="144">
        <f t="shared" si="182"/>
        <v>30.787072677805597</v>
      </c>
      <c r="DK151" s="139">
        <v>1</v>
      </c>
      <c r="DL151" s="1" t="s">
        <v>52</v>
      </c>
      <c r="DM151" s="157">
        <v>103</v>
      </c>
      <c r="DN151" s="158" t="s">
        <v>242</v>
      </c>
      <c r="DO151" s="158" t="s">
        <v>243</v>
      </c>
      <c r="DP151" s="171">
        <v>100</v>
      </c>
      <c r="DQ151" s="159">
        <v>43646</v>
      </c>
      <c r="DR151" s="160">
        <v>21.72</v>
      </c>
      <c r="DS151" s="161"/>
      <c r="DT151" s="161"/>
      <c r="DU151" s="161"/>
      <c r="DV151" s="162"/>
      <c r="DW151" s="163">
        <f t="shared" si="131"/>
        <v>21.72</v>
      </c>
      <c r="DX151" s="138">
        <f t="shared" si="183"/>
        <v>5.52</v>
      </c>
      <c r="DY151" s="141">
        <f t="shared" si="184"/>
        <v>0.66240144416296221</v>
      </c>
      <c r="DZ151" s="142">
        <f t="shared" si="185"/>
        <v>6.182401444162962</v>
      </c>
      <c r="EA151" s="104">
        <f t="shared" si="186"/>
        <v>6.182401444162962</v>
      </c>
      <c r="EB151" s="104">
        <v>0</v>
      </c>
      <c r="EC151" s="104">
        <f t="shared" si="187"/>
        <v>10.881026541726813</v>
      </c>
      <c r="ED151" s="104">
        <v>0</v>
      </c>
      <c r="EE151" s="143">
        <f t="shared" si="188"/>
        <v>10.881026541726813</v>
      </c>
      <c r="EF151" s="144">
        <f t="shared" si="189"/>
        <v>-58.331900780467592</v>
      </c>
      <c r="EG151" s="139">
        <v>1</v>
      </c>
      <c r="EH151" s="1" t="s">
        <v>52</v>
      </c>
      <c r="EI151" s="1">
        <v>104</v>
      </c>
      <c r="EJ151" s="1" t="s">
        <v>242</v>
      </c>
      <c r="EK151" s="1" t="s">
        <v>243</v>
      </c>
      <c r="EL151" s="89">
        <v>43677</v>
      </c>
      <c r="EM151" s="90"/>
      <c r="EN151" s="104">
        <v>26.67</v>
      </c>
      <c r="EO151" s="104"/>
      <c r="EP151" s="104"/>
      <c r="EQ151" s="104"/>
      <c r="ER151" s="104"/>
      <c r="ES151" s="137">
        <v>26.67</v>
      </c>
      <c r="ET151" s="138">
        <f t="shared" si="190"/>
        <v>4.9500000000000028</v>
      </c>
      <c r="EU151" s="141">
        <f t="shared" si="191"/>
        <v>0.59400089948176793</v>
      </c>
      <c r="EV151" s="96">
        <f t="shared" si="192"/>
        <v>5.5440008994817704</v>
      </c>
      <c r="EW151" s="104">
        <f t="shared" si="193"/>
        <v>5.5440008994817704</v>
      </c>
      <c r="EX151" s="104">
        <v>0</v>
      </c>
      <c r="EY151" s="104">
        <f t="shared" si="194"/>
        <v>10.034641628062005</v>
      </c>
      <c r="EZ151" s="104">
        <v>0</v>
      </c>
      <c r="FA151" s="143">
        <f t="shared" si="195"/>
        <v>10.034641628062005</v>
      </c>
      <c r="FB151" s="144">
        <f t="shared" si="196"/>
        <v>-48.297259152405587</v>
      </c>
      <c r="FC151" s="139">
        <v>1</v>
      </c>
      <c r="FD151" s="1" t="s">
        <v>52</v>
      </c>
      <c r="FE151" s="157">
        <v>104</v>
      </c>
      <c r="FF151" s="158" t="s">
        <v>242</v>
      </c>
      <c r="FG151" s="158" t="s">
        <v>243</v>
      </c>
      <c r="FH151" s="159">
        <v>43708</v>
      </c>
      <c r="FI151" s="188"/>
      <c r="FJ151" s="160">
        <v>27.87</v>
      </c>
      <c r="FK151" s="186"/>
      <c r="FL151" s="186"/>
      <c r="FM151" s="186"/>
      <c r="FN151" s="186"/>
      <c r="FO151" s="187">
        <f t="shared" si="132"/>
        <v>27.87</v>
      </c>
      <c r="FP151" s="138">
        <f t="shared" si="197"/>
        <v>1.1999999999999993</v>
      </c>
      <c r="FQ151" s="141">
        <f t="shared" si="198"/>
        <v>0.14400024530722674</v>
      </c>
      <c r="FR151" s="96">
        <f t="shared" si="199"/>
        <v>1.3440002453072259</v>
      </c>
      <c r="FS151" s="104">
        <f t="shared" si="200"/>
        <v>1.3440002453072259</v>
      </c>
      <c r="FT151" s="104">
        <v>0</v>
      </c>
      <c r="FU151" s="104">
        <f t="shared" si="201"/>
        <v>2.4326404440060792</v>
      </c>
      <c r="FV151" s="104">
        <v>0</v>
      </c>
      <c r="FW151" s="143">
        <f t="shared" si="202"/>
        <v>2.4326404440060792</v>
      </c>
      <c r="FX151" s="144">
        <f t="shared" si="203"/>
        <v>-45.864618708399504</v>
      </c>
      <c r="FY151" s="139">
        <v>1</v>
      </c>
      <c r="FZ151" s="1" t="s">
        <v>52</v>
      </c>
      <c r="GA151" s="1">
        <v>104</v>
      </c>
      <c r="GB151" s="1" t="s">
        <v>242</v>
      </c>
      <c r="GC151" s="1" t="s">
        <v>243</v>
      </c>
      <c r="GD151" s="89">
        <v>43735</v>
      </c>
      <c r="GE151" s="90"/>
      <c r="GF151" s="104">
        <v>30.400000000000002</v>
      </c>
      <c r="GG151" s="104"/>
      <c r="GH151" s="104"/>
      <c r="GI151" s="104"/>
      <c r="GJ151" s="104"/>
      <c r="GK151" s="137">
        <v>30.400000000000002</v>
      </c>
      <c r="GL151" s="138">
        <f t="shared" si="204"/>
        <v>2.5300000000000011</v>
      </c>
      <c r="GM151" s="141">
        <f t="shared" si="205"/>
        <v>0.30359963344223584</v>
      </c>
      <c r="GN151" s="142">
        <f t="shared" si="206"/>
        <v>2.8335996334422369</v>
      </c>
      <c r="GO151" s="104">
        <f t="shared" si="207"/>
        <v>2.8335996334422369</v>
      </c>
      <c r="GP151" s="104">
        <f t="shared" si="208"/>
        <v>0</v>
      </c>
      <c r="GQ151" s="218">
        <f t="shared" si="209"/>
        <v>5.1288153365304492</v>
      </c>
      <c r="GR151" s="218">
        <f t="shared" si="210"/>
        <v>0</v>
      </c>
      <c r="GS151" s="143">
        <f t="shared" si="211"/>
        <v>5.1288153365304492</v>
      </c>
      <c r="GT151" s="103">
        <f t="shared" si="212"/>
        <v>0.20988054585231916</v>
      </c>
      <c r="GU151" s="203">
        <f t="shared" si="213"/>
        <v>5.3386958823827682</v>
      </c>
      <c r="GV151" s="144">
        <f t="shared" si="214"/>
        <v>-40.525922826016739</v>
      </c>
      <c r="GW151" s="140">
        <v>1</v>
      </c>
      <c r="GX151" s="1" t="s">
        <v>52</v>
      </c>
      <c r="GY151" s="157">
        <v>104</v>
      </c>
      <c r="GZ151" s="158" t="s">
        <v>242</v>
      </c>
      <c r="HA151" s="158" t="s">
        <v>243</v>
      </c>
      <c r="HB151" s="159">
        <v>43771</v>
      </c>
      <c r="HC151" s="188"/>
      <c r="HD151" s="160">
        <v>30.6</v>
      </c>
      <c r="HE151" s="186"/>
      <c r="HF151" s="186"/>
      <c r="HG151" s="186"/>
      <c r="HH151" s="227"/>
      <c r="HI151" s="229">
        <f t="shared" si="133"/>
        <v>30.6</v>
      </c>
      <c r="HJ151" s="138">
        <f t="shared" si="215"/>
        <v>0.19999999999999929</v>
      </c>
      <c r="HK151" s="141">
        <f t="shared" si="216"/>
        <v>2.399998469681542E-2</v>
      </c>
      <c r="HL151" s="96">
        <f t="shared" si="217"/>
        <v>0.2239999846968147</v>
      </c>
      <c r="HM151" s="104">
        <f t="shared" si="218"/>
        <v>0.2239999846968147</v>
      </c>
      <c r="HN151" s="104">
        <f t="shared" si="219"/>
        <v>0</v>
      </c>
      <c r="HO151" s="218">
        <f t="shared" si="220"/>
        <v>0.40543997230123463</v>
      </c>
      <c r="HP151" s="218">
        <f t="shared" si="221"/>
        <v>0</v>
      </c>
      <c r="HQ151" s="143">
        <f t="shared" si="222"/>
        <v>0.40543997230123463</v>
      </c>
      <c r="HR151" s="104">
        <f t="shared" si="223"/>
        <v>2.2233431374632434E-2</v>
      </c>
      <c r="HS151" s="203">
        <f t="shared" si="224"/>
        <v>0.42767340367586704</v>
      </c>
      <c r="HT151" s="234">
        <f t="shared" si="225"/>
        <v>-40.098249422340871</v>
      </c>
      <c r="HU151" s="139">
        <v>1</v>
      </c>
      <c r="HV151" s="1" t="s">
        <v>52</v>
      </c>
      <c r="HW151" s="1">
        <v>104</v>
      </c>
      <c r="HX151" s="1" t="s">
        <v>242</v>
      </c>
      <c r="HY151" s="1" t="s">
        <v>243</v>
      </c>
      <c r="HZ151" s="89">
        <v>43795</v>
      </c>
      <c r="IA151" s="90"/>
      <c r="IB151" s="104">
        <v>30.6</v>
      </c>
      <c r="IC151" s="186"/>
      <c r="ID151" s="186"/>
      <c r="IE151" s="186"/>
      <c r="IF151" s="186"/>
      <c r="IG151" s="229">
        <f t="shared" si="134"/>
        <v>30.6</v>
      </c>
      <c r="IH151" s="138">
        <f t="shared" si="226"/>
        <v>0</v>
      </c>
      <c r="II151" s="141">
        <f t="shared" si="227"/>
        <v>0</v>
      </c>
      <c r="IJ151" s="142">
        <f t="shared" si="228"/>
        <v>0</v>
      </c>
      <c r="IK151" s="104">
        <f t="shared" si="229"/>
        <v>0</v>
      </c>
      <c r="IL151" s="104">
        <f t="shared" si="230"/>
        <v>0</v>
      </c>
      <c r="IM151" s="218">
        <f t="shared" si="231"/>
        <v>0</v>
      </c>
      <c r="IN151" s="218">
        <f t="shared" si="232"/>
        <v>0</v>
      </c>
      <c r="IO151" s="143">
        <f t="shared" si="233"/>
        <v>0</v>
      </c>
      <c r="IP151" s="104">
        <f t="shared" si="234"/>
        <v>0</v>
      </c>
      <c r="IQ151" s="203">
        <f t="shared" si="235"/>
        <v>0</v>
      </c>
      <c r="IR151" s="144">
        <f t="shared" si="236"/>
        <v>-40.098249422340871</v>
      </c>
      <c r="IS151" s="139">
        <v>1</v>
      </c>
      <c r="IT151" s="1" t="s">
        <v>52</v>
      </c>
      <c r="IU151" s="1">
        <v>104</v>
      </c>
      <c r="IV151" s="1" t="s">
        <v>242</v>
      </c>
      <c r="IW151" s="1" t="s">
        <v>243</v>
      </c>
      <c r="IX151" s="89">
        <v>43830</v>
      </c>
      <c r="IY151" s="153"/>
      <c r="IZ151" s="104">
        <v>30.6</v>
      </c>
      <c r="JA151" s="104"/>
      <c r="JB151" s="104"/>
      <c r="JC151" s="104"/>
      <c r="JD151" s="104"/>
      <c r="JE151" s="137">
        <v>30.6</v>
      </c>
      <c r="JF151" s="138">
        <f t="shared" si="237"/>
        <v>0</v>
      </c>
      <c r="JG151" s="141">
        <f t="shared" si="238"/>
        <v>0</v>
      </c>
      <c r="JH151" s="96">
        <f t="shared" si="239"/>
        <v>0</v>
      </c>
      <c r="JI151" s="104">
        <f t="shared" si="240"/>
        <v>0</v>
      </c>
      <c r="JJ151" s="104">
        <f t="shared" si="241"/>
        <v>0</v>
      </c>
      <c r="JK151" s="218">
        <f t="shared" si="242"/>
        <v>0</v>
      </c>
      <c r="JL151" s="251">
        <f t="shared" si="243"/>
        <v>0</v>
      </c>
      <c r="JM151" s="259">
        <f t="shared" si="244"/>
        <v>0</v>
      </c>
      <c r="JN151" s="218"/>
      <c r="JO151" s="260"/>
      <c r="JP151" s="255">
        <f t="shared" si="247"/>
        <v>0</v>
      </c>
      <c r="JQ151" s="203">
        <f t="shared" si="248"/>
        <v>0</v>
      </c>
      <c r="JR151" s="144">
        <f t="shared" si="249"/>
        <v>-40.098249422340871</v>
      </c>
      <c r="JS151" s="139">
        <v>1</v>
      </c>
      <c r="JT151" s="1" t="s">
        <v>52</v>
      </c>
    </row>
    <row r="152" spans="1:280" ht="20.100000000000001" customHeight="1" x14ac:dyDescent="0.25">
      <c r="A152" s="29">
        <v>104</v>
      </c>
      <c r="B152" s="29" t="s">
        <v>244</v>
      </c>
      <c r="C152" s="50">
        <v>20.900000000000002</v>
      </c>
      <c r="D152" s="43">
        <v>38.636321337720624</v>
      </c>
      <c r="E152" s="29" t="s">
        <v>245</v>
      </c>
      <c r="F152" s="51">
        <v>43496</v>
      </c>
      <c r="G152" s="49"/>
      <c r="H152" s="33"/>
      <c r="I152" s="33"/>
      <c r="J152" s="33"/>
      <c r="K152" s="33"/>
      <c r="L152" s="37">
        <v>20.900000000000002</v>
      </c>
      <c r="M152" s="30">
        <f t="shared" si="245"/>
        <v>0</v>
      </c>
      <c r="N152" s="31">
        <f t="shared" si="138"/>
        <v>0</v>
      </c>
      <c r="O152" s="32">
        <f t="shared" si="139"/>
        <v>0</v>
      </c>
      <c r="P152" s="33">
        <f t="shared" si="140"/>
        <v>0</v>
      </c>
      <c r="Q152" s="33">
        <f t="shared" si="141"/>
        <v>0</v>
      </c>
      <c r="R152" s="33">
        <f t="shared" si="142"/>
        <v>0</v>
      </c>
      <c r="S152" s="33">
        <f t="shared" si="143"/>
        <v>0</v>
      </c>
      <c r="T152" s="56">
        <f t="shared" si="144"/>
        <v>0</v>
      </c>
      <c r="U152" s="59">
        <f t="shared" si="246"/>
        <v>38.636321337720624</v>
      </c>
      <c r="V152" s="34">
        <v>1</v>
      </c>
      <c r="W152" s="29" t="s">
        <v>52</v>
      </c>
      <c r="X152" s="1">
        <v>104</v>
      </c>
      <c r="Y152" s="1" t="s">
        <v>244</v>
      </c>
      <c r="Z152" s="1" t="s">
        <v>245</v>
      </c>
      <c r="AA152" s="89">
        <v>43521</v>
      </c>
      <c r="AB152" s="90"/>
      <c r="AC152" s="1">
        <v>20.900000000000002</v>
      </c>
      <c r="AD152" s="1"/>
      <c r="AE152" s="1"/>
      <c r="AF152" s="1"/>
      <c r="AG152" s="1"/>
      <c r="AH152" s="98">
        <f t="shared" si="145"/>
        <v>20.900000000000002</v>
      </c>
      <c r="AI152" s="30">
        <f t="shared" si="146"/>
        <v>0</v>
      </c>
      <c r="AJ152" s="31">
        <f t="shared" si="147"/>
        <v>0</v>
      </c>
      <c r="AK152" s="32">
        <f t="shared" si="148"/>
        <v>0</v>
      </c>
      <c r="AL152" s="33">
        <f t="shared" si="149"/>
        <v>0</v>
      </c>
      <c r="AM152" s="33">
        <f t="shared" si="150"/>
        <v>0</v>
      </c>
      <c r="AN152" s="33">
        <f t="shared" si="151"/>
        <v>0</v>
      </c>
      <c r="AO152" s="33">
        <f t="shared" si="152"/>
        <v>0</v>
      </c>
      <c r="AP152" s="56">
        <f t="shared" si="153"/>
        <v>0</v>
      </c>
      <c r="AQ152" s="118">
        <f t="shared" si="154"/>
        <v>0</v>
      </c>
      <c r="AR152" s="120">
        <f t="shared" si="155"/>
        <v>0</v>
      </c>
      <c r="AS152" s="125">
        <f t="shared" si="156"/>
        <v>0</v>
      </c>
      <c r="AT152" s="122">
        <f t="shared" si="157"/>
        <v>38.636321337720624</v>
      </c>
      <c r="AU152" s="34">
        <v>1</v>
      </c>
      <c r="AV152" s="29" t="s">
        <v>52</v>
      </c>
      <c r="AW152" s="1">
        <v>104</v>
      </c>
      <c r="AX152" s="1" t="s">
        <v>244</v>
      </c>
      <c r="AY152" s="1" t="s">
        <v>245</v>
      </c>
      <c r="AZ152" s="89">
        <v>43555</v>
      </c>
      <c r="BA152" s="90"/>
      <c r="BB152" s="1">
        <v>21.48</v>
      </c>
      <c r="BC152" s="1"/>
      <c r="BD152" s="1"/>
      <c r="BE152" s="1"/>
      <c r="BF152" s="1"/>
      <c r="BG152" s="98">
        <f t="shared" si="158"/>
        <v>21.48</v>
      </c>
      <c r="BH152" s="30">
        <f t="shared" si="159"/>
        <v>0.57999999999999829</v>
      </c>
      <c r="BI152" s="31">
        <f t="shared" si="160"/>
        <v>-0.2612518984033394</v>
      </c>
      <c r="BJ152" s="32">
        <f t="shared" si="161"/>
        <v>0.31874810159665889</v>
      </c>
      <c r="BK152" s="33">
        <f t="shared" si="162"/>
        <v>0.31874810159665889</v>
      </c>
      <c r="BL152" s="33">
        <f t="shared" si="163"/>
        <v>0</v>
      </c>
      <c r="BM152" s="33">
        <f t="shared" si="164"/>
        <v>0.56099665881011962</v>
      </c>
      <c r="BN152" s="33">
        <f t="shared" si="165"/>
        <v>0</v>
      </c>
      <c r="BO152" s="56">
        <f t="shared" si="166"/>
        <v>0.56099665881011962</v>
      </c>
      <c r="BP152" s="122">
        <f t="shared" si="167"/>
        <v>39.197317996530742</v>
      </c>
      <c r="BQ152" s="34">
        <v>1</v>
      </c>
      <c r="BR152" s="29" t="s">
        <v>52</v>
      </c>
      <c r="BS152" s="1">
        <v>104</v>
      </c>
      <c r="BT152" s="1" t="s">
        <v>244</v>
      </c>
      <c r="BU152" s="1" t="s">
        <v>245</v>
      </c>
      <c r="BV152" s="89">
        <v>43585</v>
      </c>
      <c r="BW152" s="90">
        <v>100</v>
      </c>
      <c r="BX152" s="104">
        <v>28.55</v>
      </c>
      <c r="BY152" s="104"/>
      <c r="BZ152" s="104"/>
      <c r="CA152" s="104"/>
      <c r="CB152" s="104"/>
      <c r="CC152" s="137">
        <v>28.55</v>
      </c>
      <c r="CD152" s="138">
        <f t="shared" si="168"/>
        <v>7.07</v>
      </c>
      <c r="CE152" s="141">
        <f t="shared" si="169"/>
        <v>0.84840252933602656</v>
      </c>
      <c r="CF152" s="142">
        <f t="shared" si="170"/>
        <v>7.918402529336027</v>
      </c>
      <c r="CG152" s="104">
        <f t="shared" si="171"/>
        <v>7.918402529336027</v>
      </c>
      <c r="CH152" s="104">
        <v>0</v>
      </c>
      <c r="CI152" s="104">
        <f t="shared" si="172"/>
        <v>14.094756502218129</v>
      </c>
      <c r="CJ152" s="104">
        <v>0</v>
      </c>
      <c r="CK152" s="143">
        <f t="shared" si="173"/>
        <v>14.094756502218129</v>
      </c>
      <c r="CL152" s="144">
        <f t="shared" si="174"/>
        <v>-46.707925501251125</v>
      </c>
      <c r="CM152" s="139">
        <v>1</v>
      </c>
      <c r="CN152" s="1" t="s">
        <v>52</v>
      </c>
      <c r="CO152" s="1">
        <v>104</v>
      </c>
      <c r="CP152" s="1" t="s">
        <v>244</v>
      </c>
      <c r="CQ152" s="1" t="s">
        <v>245</v>
      </c>
      <c r="CR152" s="89">
        <v>43616</v>
      </c>
      <c r="CS152" s="153"/>
      <c r="CT152" s="104">
        <v>36.75</v>
      </c>
      <c r="CU152" s="104"/>
      <c r="CV152" s="104"/>
      <c r="CW152" s="104"/>
      <c r="CX152" s="104"/>
      <c r="CY152" s="137">
        <v>36.75</v>
      </c>
      <c r="CZ152" s="104"/>
      <c r="DA152" s="138">
        <f t="shared" si="175"/>
        <v>8.1999999999999993</v>
      </c>
      <c r="DB152" s="141">
        <f t="shared" si="176"/>
        <v>0.98400227081812075</v>
      </c>
      <c r="DC152" s="142">
        <f t="shared" si="177"/>
        <v>9.1840022708181195</v>
      </c>
      <c r="DD152" s="104">
        <f t="shared" si="178"/>
        <v>9.1840022708181195</v>
      </c>
      <c r="DE152" s="104">
        <v>0</v>
      </c>
      <c r="DF152" s="104">
        <f t="shared" si="179"/>
        <v>16.163843996639891</v>
      </c>
      <c r="DG152" s="104">
        <v>0</v>
      </c>
      <c r="DH152" s="104">
        <f t="shared" si="180"/>
        <v>-0.15836805058672068</v>
      </c>
      <c r="DI152" s="143">
        <f t="shared" si="181"/>
        <v>16.005475946053171</v>
      </c>
      <c r="DJ152" s="144">
        <f t="shared" si="182"/>
        <v>-30.702449555197955</v>
      </c>
      <c r="DK152" s="139">
        <v>1</v>
      </c>
      <c r="DL152" s="1" t="s">
        <v>52</v>
      </c>
      <c r="DM152" s="157">
        <v>104</v>
      </c>
      <c r="DN152" s="158" t="s">
        <v>244</v>
      </c>
      <c r="DO152" s="158" t="s">
        <v>245</v>
      </c>
      <c r="DP152" s="171"/>
      <c r="DQ152" s="159">
        <v>43646</v>
      </c>
      <c r="DR152" s="160">
        <v>40.160000000000004</v>
      </c>
      <c r="DS152" s="161"/>
      <c r="DT152" s="161"/>
      <c r="DU152" s="161"/>
      <c r="DV152" s="162"/>
      <c r="DW152" s="163">
        <f t="shared" si="131"/>
        <v>40.160000000000004</v>
      </c>
      <c r="DX152" s="138">
        <f t="shared" si="183"/>
        <v>3.4100000000000037</v>
      </c>
      <c r="DY152" s="141">
        <f t="shared" si="184"/>
        <v>0.40920089213690281</v>
      </c>
      <c r="DZ152" s="142">
        <f t="shared" si="185"/>
        <v>3.8192008921369065</v>
      </c>
      <c r="EA152" s="104">
        <f t="shared" si="186"/>
        <v>3.8192008921369065</v>
      </c>
      <c r="EB152" s="104">
        <v>0</v>
      </c>
      <c r="EC152" s="104">
        <f t="shared" si="187"/>
        <v>6.7217935701609557</v>
      </c>
      <c r="ED152" s="104">
        <v>0</v>
      </c>
      <c r="EE152" s="143">
        <f t="shared" si="188"/>
        <v>6.7217935701609557</v>
      </c>
      <c r="EF152" s="144">
        <f t="shared" si="189"/>
        <v>-23.980655985037</v>
      </c>
      <c r="EG152" s="139">
        <v>1</v>
      </c>
      <c r="EH152" s="1" t="s">
        <v>52</v>
      </c>
      <c r="EI152" s="1">
        <v>105</v>
      </c>
      <c r="EJ152" s="1" t="s">
        <v>244</v>
      </c>
      <c r="EK152" s="1" t="s">
        <v>245</v>
      </c>
      <c r="EL152" s="89">
        <v>43677</v>
      </c>
      <c r="EM152" s="90"/>
      <c r="EN152" s="104">
        <v>43.160000000000004</v>
      </c>
      <c r="EO152" s="104"/>
      <c r="EP152" s="104"/>
      <c r="EQ152" s="104"/>
      <c r="ER152" s="104"/>
      <c r="ES152" s="137">
        <v>43.160000000000004</v>
      </c>
      <c r="ET152" s="138">
        <f t="shared" si="190"/>
        <v>3</v>
      </c>
      <c r="EU152" s="141">
        <f t="shared" si="191"/>
        <v>0.3600005451404652</v>
      </c>
      <c r="EV152" s="96">
        <f t="shared" si="192"/>
        <v>3.3600005451404651</v>
      </c>
      <c r="EW152" s="104">
        <f t="shared" si="193"/>
        <v>3.3600005451404651</v>
      </c>
      <c r="EX152" s="104">
        <v>0</v>
      </c>
      <c r="EY152" s="104">
        <f t="shared" si="194"/>
        <v>6.0816009867042418</v>
      </c>
      <c r="EZ152" s="104">
        <v>0</v>
      </c>
      <c r="FA152" s="143">
        <f t="shared" si="195"/>
        <v>6.0816009867042418</v>
      </c>
      <c r="FB152" s="144">
        <f t="shared" si="196"/>
        <v>-17.899054998332758</v>
      </c>
      <c r="FC152" s="139">
        <v>1</v>
      </c>
      <c r="FD152" s="1" t="s">
        <v>52</v>
      </c>
      <c r="FE152" s="157">
        <v>105</v>
      </c>
      <c r="FF152" s="158" t="s">
        <v>244</v>
      </c>
      <c r="FG152" s="158" t="s">
        <v>245</v>
      </c>
      <c r="FH152" s="159">
        <v>43708</v>
      </c>
      <c r="FI152" s="188"/>
      <c r="FJ152" s="160">
        <v>44.56</v>
      </c>
      <c r="FK152" s="186"/>
      <c r="FL152" s="186"/>
      <c r="FM152" s="186"/>
      <c r="FN152" s="186"/>
      <c r="FO152" s="187">
        <f t="shared" si="132"/>
        <v>44.56</v>
      </c>
      <c r="FP152" s="138">
        <f t="shared" si="197"/>
        <v>1.3999999999999986</v>
      </c>
      <c r="FQ152" s="141">
        <f t="shared" si="198"/>
        <v>0.16800028619176446</v>
      </c>
      <c r="FR152" s="96">
        <f t="shared" si="199"/>
        <v>1.568000286191763</v>
      </c>
      <c r="FS152" s="104">
        <f t="shared" si="200"/>
        <v>1.568000286191763</v>
      </c>
      <c r="FT152" s="104">
        <v>0</v>
      </c>
      <c r="FU152" s="104">
        <f t="shared" si="201"/>
        <v>2.8380805180070912</v>
      </c>
      <c r="FV152" s="104">
        <v>0</v>
      </c>
      <c r="FW152" s="143">
        <f t="shared" si="202"/>
        <v>2.8380805180070912</v>
      </c>
      <c r="FX152" s="144">
        <f t="shared" si="203"/>
        <v>-15.060974480325667</v>
      </c>
      <c r="FY152" s="139">
        <v>1</v>
      </c>
      <c r="FZ152" s="1" t="s">
        <v>52</v>
      </c>
      <c r="GA152" s="1">
        <v>105</v>
      </c>
      <c r="GB152" s="1" t="s">
        <v>244</v>
      </c>
      <c r="GC152" s="1" t="s">
        <v>245</v>
      </c>
      <c r="GD152" s="89">
        <v>43735</v>
      </c>
      <c r="GE152" s="90"/>
      <c r="GF152" s="104">
        <v>44.96</v>
      </c>
      <c r="GG152" s="104"/>
      <c r="GH152" s="104"/>
      <c r="GI152" s="104"/>
      <c r="GJ152" s="104"/>
      <c r="GK152" s="137">
        <v>44.96</v>
      </c>
      <c r="GL152" s="138">
        <f t="shared" si="204"/>
        <v>0.39999999999999858</v>
      </c>
      <c r="GM152" s="141">
        <f t="shared" si="205"/>
        <v>4.7999942046203108E-2</v>
      </c>
      <c r="GN152" s="142">
        <f t="shared" si="206"/>
        <v>0.44799994204620169</v>
      </c>
      <c r="GO152" s="104">
        <f t="shared" si="207"/>
        <v>0.44799994204620169</v>
      </c>
      <c r="GP152" s="104">
        <f t="shared" si="208"/>
        <v>0</v>
      </c>
      <c r="GQ152" s="218">
        <f t="shared" si="209"/>
        <v>0.81087989510362513</v>
      </c>
      <c r="GR152" s="218">
        <f t="shared" si="210"/>
        <v>0</v>
      </c>
      <c r="GS152" s="143">
        <f t="shared" si="211"/>
        <v>0.81087989510362513</v>
      </c>
      <c r="GT152" s="103">
        <f t="shared" si="212"/>
        <v>3.3182694996413964E-2</v>
      </c>
      <c r="GU152" s="203">
        <f t="shared" si="213"/>
        <v>0.84406259010003915</v>
      </c>
      <c r="GV152" s="144">
        <f t="shared" si="214"/>
        <v>-14.216911890225628</v>
      </c>
      <c r="GW152" s="140">
        <v>1</v>
      </c>
      <c r="GX152" s="1" t="s">
        <v>52</v>
      </c>
      <c r="GY152" s="157">
        <v>105</v>
      </c>
      <c r="GZ152" s="158" t="s">
        <v>244</v>
      </c>
      <c r="HA152" s="158" t="s">
        <v>245</v>
      </c>
      <c r="HB152" s="159">
        <v>43771</v>
      </c>
      <c r="HC152" s="188"/>
      <c r="HD152" s="160">
        <v>45.15</v>
      </c>
      <c r="HE152" s="186"/>
      <c r="HF152" s="186"/>
      <c r="HG152" s="186"/>
      <c r="HH152" s="227"/>
      <c r="HI152" s="229">
        <f t="shared" si="133"/>
        <v>45.15</v>
      </c>
      <c r="HJ152" s="138">
        <f t="shared" si="215"/>
        <v>0.18999999999999773</v>
      </c>
      <c r="HK152" s="141">
        <f t="shared" si="216"/>
        <v>2.2799985461974457E-2</v>
      </c>
      <c r="HL152" s="96">
        <f t="shared" si="217"/>
        <v>0.21279998546197218</v>
      </c>
      <c r="HM152" s="104">
        <f t="shared" si="218"/>
        <v>0.21279998546197218</v>
      </c>
      <c r="HN152" s="104">
        <f t="shared" si="219"/>
        <v>0</v>
      </c>
      <c r="HO152" s="218">
        <f t="shared" si="220"/>
        <v>0.38516797368616967</v>
      </c>
      <c r="HP152" s="218">
        <f t="shared" si="221"/>
        <v>0</v>
      </c>
      <c r="HQ152" s="143">
        <f t="shared" si="222"/>
        <v>0.38516797368616967</v>
      </c>
      <c r="HR152" s="104">
        <f t="shared" si="223"/>
        <v>2.1121759805900635E-2</v>
      </c>
      <c r="HS152" s="203">
        <f t="shared" si="224"/>
        <v>0.40628973349207032</v>
      </c>
      <c r="HT152" s="234">
        <f t="shared" si="225"/>
        <v>-13.810622156733558</v>
      </c>
      <c r="HU152" s="139">
        <v>1</v>
      </c>
      <c r="HV152" s="1" t="s">
        <v>52</v>
      </c>
      <c r="HW152" s="1">
        <v>105</v>
      </c>
      <c r="HX152" s="1" t="s">
        <v>244</v>
      </c>
      <c r="HY152" s="1" t="s">
        <v>245</v>
      </c>
      <c r="HZ152" s="89">
        <v>43795</v>
      </c>
      <c r="IA152" s="90"/>
      <c r="IB152" s="104">
        <v>45.160000000000004</v>
      </c>
      <c r="IC152" s="186"/>
      <c r="ID152" s="186"/>
      <c r="IE152" s="186"/>
      <c r="IF152" s="186"/>
      <c r="IG152" s="229">
        <f t="shared" si="134"/>
        <v>45.160000000000004</v>
      </c>
      <c r="IH152" s="138">
        <f t="shared" si="226"/>
        <v>1.0000000000005116E-2</v>
      </c>
      <c r="II152" s="141">
        <f t="shared" si="227"/>
        <v>1.2000012827678846E-3</v>
      </c>
      <c r="IJ152" s="142">
        <f t="shared" si="228"/>
        <v>1.1200001282773001E-2</v>
      </c>
      <c r="IK152" s="104">
        <f t="shared" si="229"/>
        <v>1.1200001282773001E-2</v>
      </c>
      <c r="IL152" s="104">
        <f t="shared" si="230"/>
        <v>0</v>
      </c>
      <c r="IM152" s="218">
        <f t="shared" si="231"/>
        <v>2.0272002321819131E-2</v>
      </c>
      <c r="IN152" s="218">
        <f t="shared" si="232"/>
        <v>0</v>
      </c>
      <c r="IO152" s="143">
        <f t="shared" si="233"/>
        <v>2.0272002321819131E-2</v>
      </c>
      <c r="IP152" s="104">
        <f t="shared" si="234"/>
        <v>1.4133433906390954E-3</v>
      </c>
      <c r="IQ152" s="203">
        <f t="shared" si="235"/>
        <v>2.1685345712458226E-2</v>
      </c>
      <c r="IR152" s="144">
        <f t="shared" si="236"/>
        <v>-13.788936811021101</v>
      </c>
      <c r="IS152" s="139">
        <v>1</v>
      </c>
      <c r="IT152" s="1" t="s">
        <v>52</v>
      </c>
      <c r="IU152" s="1">
        <v>105</v>
      </c>
      <c r="IV152" s="1" t="s">
        <v>244</v>
      </c>
      <c r="IW152" s="1" t="s">
        <v>245</v>
      </c>
      <c r="IX152" s="89">
        <v>43830</v>
      </c>
      <c r="IY152" s="153"/>
      <c r="IZ152" s="104">
        <v>45.71</v>
      </c>
      <c r="JA152" s="104"/>
      <c r="JB152" s="104"/>
      <c r="JC152" s="104"/>
      <c r="JD152" s="104"/>
      <c r="JE152" s="137">
        <v>45.71</v>
      </c>
      <c r="JF152" s="138">
        <f t="shared" si="237"/>
        <v>0.54999999999999716</v>
      </c>
      <c r="JG152" s="141">
        <f t="shared" si="238"/>
        <v>6.5999952827269642E-2</v>
      </c>
      <c r="JH152" s="96">
        <f t="shared" si="239"/>
        <v>0.61599995282726683</v>
      </c>
      <c r="JI152" s="104">
        <f t="shared" si="240"/>
        <v>0.61599995282726683</v>
      </c>
      <c r="JJ152" s="104">
        <f t="shared" si="241"/>
        <v>0</v>
      </c>
      <c r="JK152" s="218">
        <f t="shared" si="242"/>
        <v>1.114959914617353</v>
      </c>
      <c r="JL152" s="251">
        <f t="shared" si="243"/>
        <v>0</v>
      </c>
      <c r="JM152" s="259">
        <f t="shared" si="244"/>
        <v>1.114959914617353</v>
      </c>
      <c r="JN152" s="218"/>
      <c r="JO152" s="260"/>
      <c r="JP152" s="255">
        <f t="shared" si="247"/>
        <v>5.6026409761047183E-2</v>
      </c>
      <c r="JQ152" s="203">
        <f t="shared" si="248"/>
        <v>1.1709863243784002</v>
      </c>
      <c r="JR152" s="144">
        <f t="shared" si="249"/>
        <v>-12.6179504866427</v>
      </c>
      <c r="JS152" s="139">
        <v>1</v>
      </c>
      <c r="JT152" s="1" t="s">
        <v>52</v>
      </c>
    </row>
    <row r="153" spans="1:280" ht="20.100000000000001" customHeight="1" thickBot="1" x14ac:dyDescent="0.3">
      <c r="A153" s="29">
        <v>105</v>
      </c>
      <c r="B153" s="29" t="s">
        <v>246</v>
      </c>
      <c r="C153" s="50">
        <v>24.43</v>
      </c>
      <c r="D153" s="43">
        <v>-954.62399314770266</v>
      </c>
      <c r="E153" s="29" t="s">
        <v>247</v>
      </c>
      <c r="F153" s="51">
        <v>43496</v>
      </c>
      <c r="G153" s="49"/>
      <c r="H153" s="33"/>
      <c r="I153" s="33"/>
      <c r="J153" s="33"/>
      <c r="K153" s="33"/>
      <c r="L153" s="37">
        <v>24.43</v>
      </c>
      <c r="M153" s="30">
        <f t="shared" si="245"/>
        <v>0</v>
      </c>
      <c r="N153" s="31">
        <f t="shared" si="138"/>
        <v>0</v>
      </c>
      <c r="O153" s="32">
        <f t="shared" si="139"/>
        <v>0</v>
      </c>
      <c r="P153" s="33">
        <f t="shared" si="140"/>
        <v>0</v>
      </c>
      <c r="Q153" s="33">
        <f t="shared" si="141"/>
        <v>0</v>
      </c>
      <c r="R153" s="33">
        <f t="shared" si="142"/>
        <v>0</v>
      </c>
      <c r="S153" s="33">
        <f t="shared" si="143"/>
        <v>0</v>
      </c>
      <c r="T153" s="56">
        <f t="shared" si="144"/>
        <v>0</v>
      </c>
      <c r="U153" s="59">
        <f t="shared" si="246"/>
        <v>-954.62399314770266</v>
      </c>
      <c r="V153" s="34">
        <v>1</v>
      </c>
      <c r="W153" s="29" t="s">
        <v>52</v>
      </c>
      <c r="X153" s="1">
        <v>105</v>
      </c>
      <c r="Y153" s="1" t="s">
        <v>246</v>
      </c>
      <c r="Z153" s="1" t="s">
        <v>247</v>
      </c>
      <c r="AA153" s="89">
        <v>43521</v>
      </c>
      <c r="AB153" s="90"/>
      <c r="AC153" s="1">
        <v>24.43</v>
      </c>
      <c r="AD153" s="1"/>
      <c r="AE153" s="1"/>
      <c r="AF153" s="1"/>
      <c r="AG153" s="1"/>
      <c r="AH153" s="98">
        <f t="shared" si="145"/>
        <v>24.43</v>
      </c>
      <c r="AI153" s="30">
        <f t="shared" si="146"/>
        <v>0</v>
      </c>
      <c r="AJ153" s="31">
        <f t="shared" si="147"/>
        <v>0</v>
      </c>
      <c r="AK153" s="32">
        <f t="shared" si="148"/>
        <v>0</v>
      </c>
      <c r="AL153" s="33">
        <f t="shared" si="149"/>
        <v>0</v>
      </c>
      <c r="AM153" s="33">
        <f t="shared" si="150"/>
        <v>0</v>
      </c>
      <c r="AN153" s="33">
        <f t="shared" si="151"/>
        <v>0</v>
      </c>
      <c r="AO153" s="33">
        <f t="shared" si="152"/>
        <v>0</v>
      </c>
      <c r="AP153" s="56">
        <f t="shared" si="153"/>
        <v>0</v>
      </c>
      <c r="AQ153" s="118">
        <f t="shared" si="154"/>
        <v>0</v>
      </c>
      <c r="AR153" s="120">
        <f t="shared" si="155"/>
        <v>0</v>
      </c>
      <c r="AS153" s="126">
        <f t="shared" si="156"/>
        <v>0</v>
      </c>
      <c r="AT153" s="122">
        <f t="shared" si="157"/>
        <v>-954.62399314770266</v>
      </c>
      <c r="AU153" s="34">
        <v>1</v>
      </c>
      <c r="AV153" s="29" t="s">
        <v>52</v>
      </c>
      <c r="AW153" s="1">
        <v>105</v>
      </c>
      <c r="AX153" s="1" t="s">
        <v>246</v>
      </c>
      <c r="AY153" s="1" t="s">
        <v>247</v>
      </c>
      <c r="AZ153" s="89">
        <v>43555</v>
      </c>
      <c r="BA153" s="90"/>
      <c r="BB153" s="1">
        <v>31.6</v>
      </c>
      <c r="BC153" s="1"/>
      <c r="BD153" s="1"/>
      <c r="BE153" s="1"/>
      <c r="BF153" s="1"/>
      <c r="BG153" s="98">
        <f t="shared" si="158"/>
        <v>31.6</v>
      </c>
      <c r="BH153" s="30">
        <f t="shared" si="159"/>
        <v>7.1700000000000017</v>
      </c>
      <c r="BI153" s="31">
        <f t="shared" si="160"/>
        <v>-3.2296139854343955</v>
      </c>
      <c r="BJ153" s="32">
        <f t="shared" si="161"/>
        <v>3.9403860145656062</v>
      </c>
      <c r="BK153" s="33">
        <f t="shared" si="162"/>
        <v>3.9403860145656062</v>
      </c>
      <c r="BL153" s="33">
        <f t="shared" si="163"/>
        <v>0</v>
      </c>
      <c r="BM153" s="33">
        <f t="shared" si="164"/>
        <v>6.9350793856354667</v>
      </c>
      <c r="BN153" s="33">
        <f t="shared" si="165"/>
        <v>0</v>
      </c>
      <c r="BO153" s="56">
        <f t="shared" si="166"/>
        <v>6.9350793856354667</v>
      </c>
      <c r="BP153" s="122">
        <f t="shared" si="167"/>
        <v>-947.68891376206716</v>
      </c>
      <c r="BQ153" s="34">
        <v>1</v>
      </c>
      <c r="BR153" s="29" t="s">
        <v>52</v>
      </c>
      <c r="BS153" s="1">
        <v>105</v>
      </c>
      <c r="BT153" s="1" t="s">
        <v>246</v>
      </c>
      <c r="BU153" s="1" t="s">
        <v>247</v>
      </c>
      <c r="BV153" s="89">
        <v>43585</v>
      </c>
      <c r="BW153" s="90"/>
      <c r="BX153" s="104">
        <v>38.630000000000003</v>
      </c>
      <c r="BY153" s="104"/>
      <c r="BZ153" s="104"/>
      <c r="CA153" s="104"/>
      <c r="CB153" s="104"/>
      <c r="CC153" s="137">
        <v>38.630000000000003</v>
      </c>
      <c r="CD153" s="138">
        <f t="shared" si="168"/>
        <v>7.0300000000000011</v>
      </c>
      <c r="CE153" s="141">
        <f t="shared" si="169"/>
        <v>0.84360251502578043</v>
      </c>
      <c r="CF153" s="142">
        <f t="shared" si="170"/>
        <v>7.873602515025782</v>
      </c>
      <c r="CG153" s="104">
        <f t="shared" si="171"/>
        <v>7.873602515025782</v>
      </c>
      <c r="CH153" s="104">
        <v>0</v>
      </c>
      <c r="CI153" s="104">
        <f t="shared" si="172"/>
        <v>14.015012476745893</v>
      </c>
      <c r="CJ153" s="104">
        <v>0</v>
      </c>
      <c r="CK153" s="143">
        <f t="shared" si="173"/>
        <v>14.015012476745893</v>
      </c>
      <c r="CL153" s="144">
        <f t="shared" si="174"/>
        <v>-933.67390128532122</v>
      </c>
      <c r="CM153" s="139">
        <v>1</v>
      </c>
      <c r="CN153" s="1" t="s">
        <v>52</v>
      </c>
      <c r="CO153" s="1">
        <v>105</v>
      </c>
      <c r="CP153" s="1" t="s">
        <v>246</v>
      </c>
      <c r="CQ153" s="1" t="s">
        <v>247</v>
      </c>
      <c r="CR153" s="89">
        <v>43616</v>
      </c>
      <c r="CS153" s="153"/>
      <c r="CT153" s="104">
        <v>50.78</v>
      </c>
      <c r="CU153" s="104"/>
      <c r="CV153" s="104"/>
      <c r="CW153" s="104"/>
      <c r="CX153" s="104"/>
      <c r="CY153" s="137">
        <v>50.78</v>
      </c>
      <c r="CZ153" s="104"/>
      <c r="DA153" s="138">
        <f t="shared" si="175"/>
        <v>12.149999999999999</v>
      </c>
      <c r="DB153" s="141">
        <f t="shared" si="176"/>
        <v>1.4580033646878252</v>
      </c>
      <c r="DC153" s="142">
        <f t="shared" si="177"/>
        <v>13.608003364687823</v>
      </c>
      <c r="DD153" s="104">
        <f t="shared" si="178"/>
        <v>13.608003364687823</v>
      </c>
      <c r="DE153" s="104">
        <v>0</v>
      </c>
      <c r="DF153" s="104">
        <f t="shared" si="179"/>
        <v>23.950085921850569</v>
      </c>
      <c r="DG153" s="104">
        <v>0</v>
      </c>
      <c r="DH153" s="104">
        <f t="shared" si="180"/>
        <v>-0.15747205030051578</v>
      </c>
      <c r="DI153" s="143">
        <f t="shared" si="181"/>
        <v>23.792613871550053</v>
      </c>
      <c r="DJ153" s="144">
        <f t="shared" si="182"/>
        <v>-909.88128741377113</v>
      </c>
      <c r="DK153" s="139">
        <v>1</v>
      </c>
      <c r="DL153" s="1" t="s">
        <v>52</v>
      </c>
      <c r="DM153" s="157">
        <v>105</v>
      </c>
      <c r="DN153" s="158" t="s">
        <v>246</v>
      </c>
      <c r="DO153" s="158" t="s">
        <v>247</v>
      </c>
      <c r="DP153" s="171"/>
      <c r="DQ153" s="159">
        <v>43646</v>
      </c>
      <c r="DR153" s="160">
        <v>61.14</v>
      </c>
      <c r="DS153" s="161"/>
      <c r="DT153" s="161"/>
      <c r="DU153" s="161"/>
      <c r="DV153" s="162"/>
      <c r="DW153" s="163">
        <f t="shared" si="131"/>
        <v>61.14</v>
      </c>
      <c r="DX153" s="138">
        <f t="shared" si="183"/>
        <v>10.36</v>
      </c>
      <c r="DY153" s="141">
        <f t="shared" si="184"/>
        <v>1.2432027104217913</v>
      </c>
      <c r="DZ153" s="142">
        <f t="shared" si="185"/>
        <v>11.60320271042179</v>
      </c>
      <c r="EA153" s="104">
        <f t="shared" si="186"/>
        <v>11.60320271042179</v>
      </c>
      <c r="EB153" s="104">
        <v>0</v>
      </c>
      <c r="EC153" s="104">
        <f t="shared" si="187"/>
        <v>20.421636770342349</v>
      </c>
      <c r="ED153" s="104">
        <v>0</v>
      </c>
      <c r="EE153" s="143">
        <f t="shared" si="188"/>
        <v>20.421636770342349</v>
      </c>
      <c r="EF153" s="144">
        <f t="shared" si="189"/>
        <v>-889.45965064342874</v>
      </c>
      <c r="EG153" s="139">
        <v>1</v>
      </c>
      <c r="EH153" s="1" t="s">
        <v>52</v>
      </c>
      <c r="EI153" s="1">
        <v>106</v>
      </c>
      <c r="EJ153" s="1" t="s">
        <v>246</v>
      </c>
      <c r="EK153" s="1" t="s">
        <v>247</v>
      </c>
      <c r="EL153" s="89">
        <v>43677</v>
      </c>
      <c r="EM153" s="90"/>
      <c r="EN153" s="104">
        <v>89.61</v>
      </c>
      <c r="EO153" s="104"/>
      <c r="EP153" s="104"/>
      <c r="EQ153" s="104"/>
      <c r="ER153" s="104"/>
      <c r="ES153" s="137">
        <v>89.61</v>
      </c>
      <c r="ET153" s="138">
        <f t="shared" si="190"/>
        <v>28.47</v>
      </c>
      <c r="EU153" s="141">
        <f t="shared" si="191"/>
        <v>3.4164051733830143</v>
      </c>
      <c r="EV153" s="96">
        <f t="shared" si="192"/>
        <v>31.886405173383014</v>
      </c>
      <c r="EW153" s="104">
        <f t="shared" si="193"/>
        <v>31.886405173383014</v>
      </c>
      <c r="EX153" s="104">
        <v>0</v>
      </c>
      <c r="EY153" s="104">
        <f t="shared" si="194"/>
        <v>57.714393363823255</v>
      </c>
      <c r="EZ153" s="104">
        <v>0</v>
      </c>
      <c r="FA153" s="143">
        <f t="shared" si="195"/>
        <v>57.714393363823255</v>
      </c>
      <c r="FB153" s="144">
        <f t="shared" si="196"/>
        <v>-831.74525727960554</v>
      </c>
      <c r="FC153" s="139">
        <v>1</v>
      </c>
      <c r="FD153" s="1" t="s">
        <v>52</v>
      </c>
      <c r="FE153" s="157">
        <v>106</v>
      </c>
      <c r="FF153" s="158" t="s">
        <v>246</v>
      </c>
      <c r="FG153" s="158" t="s">
        <v>247</v>
      </c>
      <c r="FH153" s="159">
        <v>43708</v>
      </c>
      <c r="FI153" s="188"/>
      <c r="FJ153" s="160">
        <v>103.35000000000001</v>
      </c>
      <c r="FK153" s="186"/>
      <c r="FL153" s="186"/>
      <c r="FM153" s="186"/>
      <c r="FN153" s="186"/>
      <c r="FO153" s="187">
        <f t="shared" si="132"/>
        <v>103.35000000000001</v>
      </c>
      <c r="FP153" s="138">
        <f t="shared" si="197"/>
        <v>13.740000000000009</v>
      </c>
      <c r="FQ153" s="141">
        <f t="shared" si="198"/>
        <v>1.6488028087677482</v>
      </c>
      <c r="FR153" s="96">
        <f t="shared" si="199"/>
        <v>15.388802808767757</v>
      </c>
      <c r="FS153" s="104">
        <f t="shared" si="200"/>
        <v>15.388802808767757</v>
      </c>
      <c r="FT153" s="104">
        <v>0</v>
      </c>
      <c r="FU153" s="104">
        <f t="shared" si="201"/>
        <v>27.853733083869642</v>
      </c>
      <c r="FV153" s="104">
        <v>0</v>
      </c>
      <c r="FW153" s="143">
        <f t="shared" si="202"/>
        <v>27.853733083869642</v>
      </c>
      <c r="FX153" s="144">
        <f t="shared" si="203"/>
        <v>-803.89152419573588</v>
      </c>
      <c r="FY153" s="139">
        <v>1</v>
      </c>
      <c r="FZ153" s="1" t="s">
        <v>52</v>
      </c>
      <c r="GA153" s="1">
        <v>106</v>
      </c>
      <c r="GB153" s="1" t="s">
        <v>246</v>
      </c>
      <c r="GC153" s="1" t="s">
        <v>247</v>
      </c>
      <c r="GD153" s="89">
        <v>43735</v>
      </c>
      <c r="GE153" s="90"/>
      <c r="GF153" s="104">
        <v>116.09</v>
      </c>
      <c r="GG153" s="104"/>
      <c r="GH153" s="104"/>
      <c r="GI153" s="104"/>
      <c r="GJ153" s="104"/>
      <c r="GK153" s="137">
        <v>116.09</v>
      </c>
      <c r="GL153" s="138">
        <f t="shared" si="204"/>
        <v>12.739999999999995</v>
      </c>
      <c r="GM153" s="141">
        <f t="shared" si="205"/>
        <v>1.5287981541715736</v>
      </c>
      <c r="GN153" s="142">
        <f t="shared" si="206"/>
        <v>14.268798154171568</v>
      </c>
      <c r="GO153" s="104">
        <f t="shared" si="207"/>
        <v>14.268798154171568</v>
      </c>
      <c r="GP153" s="104">
        <f t="shared" si="208"/>
        <v>0</v>
      </c>
      <c r="GQ153" s="218">
        <f t="shared" si="209"/>
        <v>25.826524659050538</v>
      </c>
      <c r="GR153" s="218">
        <f t="shared" si="210"/>
        <v>0</v>
      </c>
      <c r="GS153" s="143">
        <f t="shared" si="211"/>
        <v>25.826524659050538</v>
      </c>
      <c r="GT153" s="103">
        <f t="shared" si="212"/>
        <v>1.056868835635788</v>
      </c>
      <c r="GU153" s="203">
        <f t="shared" si="213"/>
        <v>26.883393494686327</v>
      </c>
      <c r="GV153" s="144">
        <f t="shared" si="214"/>
        <v>-777.00813070104959</v>
      </c>
      <c r="GW153" s="140">
        <v>1</v>
      </c>
      <c r="GX153" s="1" t="s">
        <v>52</v>
      </c>
      <c r="GY153" s="157">
        <v>106</v>
      </c>
      <c r="GZ153" s="158" t="s">
        <v>246</v>
      </c>
      <c r="HA153" s="158" t="s">
        <v>247</v>
      </c>
      <c r="HB153" s="159">
        <v>43771</v>
      </c>
      <c r="HC153" s="188"/>
      <c r="HD153" s="160">
        <v>125.35000000000001</v>
      </c>
      <c r="HE153" s="186"/>
      <c r="HF153" s="186"/>
      <c r="HG153" s="186"/>
      <c r="HH153" s="227"/>
      <c r="HI153" s="229">
        <f t="shared" si="133"/>
        <v>125.35000000000001</v>
      </c>
      <c r="HJ153" s="138">
        <f t="shared" si="215"/>
        <v>9.2600000000000051</v>
      </c>
      <c r="HK153" s="141">
        <f t="shared" si="216"/>
        <v>1.1111992914625586</v>
      </c>
      <c r="HL153" s="96">
        <f t="shared" si="217"/>
        <v>10.371199291462563</v>
      </c>
      <c r="HM153" s="104">
        <f t="shared" si="218"/>
        <v>10.371199291462563</v>
      </c>
      <c r="HN153" s="104">
        <f t="shared" si="219"/>
        <v>0</v>
      </c>
      <c r="HO153" s="218">
        <f t="shared" si="220"/>
        <v>18.771870717547241</v>
      </c>
      <c r="HP153" s="218">
        <f t="shared" si="221"/>
        <v>0</v>
      </c>
      <c r="HQ153" s="143">
        <f t="shared" si="222"/>
        <v>18.771870717547241</v>
      </c>
      <c r="HR153" s="104">
        <f t="shared" si="223"/>
        <v>1.0294078726454861</v>
      </c>
      <c r="HS153" s="203">
        <f t="shared" si="224"/>
        <v>19.801278590192727</v>
      </c>
      <c r="HT153" s="234">
        <f t="shared" si="225"/>
        <v>-757.20685211085686</v>
      </c>
      <c r="HU153" s="139">
        <v>1</v>
      </c>
      <c r="HV153" s="1" t="s">
        <v>52</v>
      </c>
      <c r="HW153" s="1">
        <v>106</v>
      </c>
      <c r="HX153" s="1" t="s">
        <v>246</v>
      </c>
      <c r="HY153" s="1" t="s">
        <v>247</v>
      </c>
      <c r="HZ153" s="89">
        <v>43795</v>
      </c>
      <c r="IA153" s="90"/>
      <c r="IB153" s="104">
        <v>126.64</v>
      </c>
      <c r="IC153" s="186"/>
      <c r="ID153" s="186"/>
      <c r="IE153" s="186"/>
      <c r="IF153" s="186"/>
      <c r="IG153" s="229">
        <f t="shared" si="134"/>
        <v>126.64</v>
      </c>
      <c r="IH153" s="138">
        <f t="shared" si="226"/>
        <v>1.289999999999992</v>
      </c>
      <c r="II153" s="141">
        <f t="shared" si="227"/>
        <v>0.15480016547697698</v>
      </c>
      <c r="IJ153" s="142">
        <f t="shared" si="228"/>
        <v>1.4448001654769691</v>
      </c>
      <c r="IK153" s="104">
        <f t="shared" si="229"/>
        <v>1.4448001654769691</v>
      </c>
      <c r="IL153" s="104">
        <f t="shared" si="230"/>
        <v>0</v>
      </c>
      <c r="IM153" s="218">
        <f t="shared" si="231"/>
        <v>2.6150882995133142</v>
      </c>
      <c r="IN153" s="218">
        <f t="shared" si="232"/>
        <v>0</v>
      </c>
      <c r="IO153" s="143">
        <f t="shared" si="233"/>
        <v>2.6150882995133142</v>
      </c>
      <c r="IP153" s="104">
        <f t="shared" si="234"/>
        <v>0.18232129739234892</v>
      </c>
      <c r="IQ153" s="203">
        <f t="shared" si="235"/>
        <v>2.7974095969056632</v>
      </c>
      <c r="IR153" s="144">
        <f t="shared" si="236"/>
        <v>-754.40944251395115</v>
      </c>
      <c r="IS153" s="139">
        <v>1</v>
      </c>
      <c r="IT153" s="1" t="s">
        <v>52</v>
      </c>
      <c r="IU153" s="1">
        <v>106</v>
      </c>
      <c r="IV153" s="1" t="s">
        <v>246</v>
      </c>
      <c r="IW153" s="1" t="s">
        <v>247</v>
      </c>
      <c r="IX153" s="89">
        <v>43830</v>
      </c>
      <c r="IY153" s="153"/>
      <c r="IZ153" s="104">
        <v>126.93</v>
      </c>
      <c r="JA153" s="104"/>
      <c r="JB153" s="104"/>
      <c r="JC153" s="104"/>
      <c r="JD153" s="104"/>
      <c r="JE153" s="137">
        <v>126.93</v>
      </c>
      <c r="JF153" s="138">
        <f t="shared" si="237"/>
        <v>0.29000000000000625</v>
      </c>
      <c r="JG153" s="141">
        <f t="shared" si="238"/>
        <v>3.4799975127106746E-2</v>
      </c>
      <c r="JH153" s="96">
        <f t="shared" si="239"/>
        <v>0.32479997512711301</v>
      </c>
      <c r="JI153" s="104">
        <f t="shared" si="240"/>
        <v>0.32479997512711301</v>
      </c>
      <c r="JJ153" s="104">
        <f t="shared" si="241"/>
        <v>0</v>
      </c>
      <c r="JK153" s="218">
        <f t="shared" si="242"/>
        <v>0.58788795498007451</v>
      </c>
      <c r="JL153" s="251">
        <f t="shared" si="243"/>
        <v>0</v>
      </c>
      <c r="JM153" s="259">
        <f t="shared" si="244"/>
        <v>0.58788795498007451</v>
      </c>
      <c r="JN153" s="218"/>
      <c r="JO153" s="260"/>
      <c r="JP153" s="255">
        <f t="shared" si="247"/>
        <v>2.9541197874007483E-2</v>
      </c>
      <c r="JQ153" s="203">
        <f t="shared" si="248"/>
        <v>0.61742915285408195</v>
      </c>
      <c r="JR153" s="144">
        <f t="shared" si="249"/>
        <v>-753.79201336109702</v>
      </c>
      <c r="JS153" s="139">
        <v>1</v>
      </c>
      <c r="JT153" s="1" t="s">
        <v>52</v>
      </c>
    </row>
    <row r="154" spans="1:280" ht="20.100000000000001" customHeight="1" x14ac:dyDescent="0.25">
      <c r="A154" s="29"/>
      <c r="B154" s="29"/>
      <c r="C154" s="50"/>
      <c r="D154" s="43"/>
      <c r="E154" s="29"/>
      <c r="F154" s="51"/>
      <c r="G154" s="49"/>
      <c r="H154" s="33"/>
      <c r="I154" s="33"/>
      <c r="J154" s="33"/>
      <c r="K154" s="33"/>
      <c r="L154" s="37"/>
      <c r="M154" s="30"/>
      <c r="N154" s="31"/>
      <c r="O154" s="32"/>
      <c r="P154" s="33"/>
      <c r="Q154" s="33"/>
      <c r="R154" s="33"/>
      <c r="S154" s="33"/>
      <c r="T154" s="56"/>
      <c r="U154" s="59"/>
      <c r="V154" s="34"/>
      <c r="W154" s="29"/>
      <c r="X154" s="1"/>
      <c r="Y154" s="1"/>
      <c r="Z154" s="1"/>
      <c r="AA154" s="89"/>
      <c r="AB154" s="90"/>
      <c r="AC154" s="1"/>
      <c r="AD154" s="1"/>
      <c r="AE154" s="1"/>
      <c r="AF154" s="1"/>
      <c r="AG154" s="1"/>
      <c r="AH154" s="98"/>
      <c r="AI154" s="30"/>
      <c r="AJ154" s="31"/>
      <c r="AK154" s="32"/>
      <c r="AL154" s="33"/>
      <c r="AM154" s="33"/>
      <c r="AN154" s="33"/>
      <c r="AO154" s="33"/>
      <c r="AP154" s="56"/>
      <c r="AQ154" s="118"/>
      <c r="AR154" s="120"/>
      <c r="AS154" s="167"/>
      <c r="AT154" s="122"/>
      <c r="AU154" s="34"/>
      <c r="AV154" s="29"/>
      <c r="AW154" s="1"/>
      <c r="AX154" s="1"/>
      <c r="AY154" s="1"/>
      <c r="AZ154" s="89"/>
      <c r="BA154" s="90"/>
      <c r="BB154" s="1"/>
      <c r="BC154" s="1"/>
      <c r="BD154" s="1"/>
      <c r="BE154" s="1"/>
      <c r="BF154" s="1"/>
      <c r="BG154" s="98"/>
      <c r="BH154" s="30"/>
      <c r="BI154" s="31"/>
      <c r="BJ154" s="32"/>
      <c r="BK154" s="33"/>
      <c r="BL154" s="33"/>
      <c r="BM154" s="33"/>
      <c r="BN154" s="33"/>
      <c r="BO154" s="56"/>
      <c r="BP154" s="122"/>
      <c r="BQ154" s="34"/>
      <c r="BR154" s="29"/>
      <c r="BS154" s="1"/>
      <c r="BT154" s="1"/>
      <c r="BU154" s="1"/>
      <c r="BV154" s="89"/>
      <c r="BW154" s="90"/>
      <c r="BX154" s="104"/>
      <c r="BY154" s="104"/>
      <c r="BZ154" s="104"/>
      <c r="CA154" s="104"/>
      <c r="CB154" s="104"/>
      <c r="CC154" s="137"/>
      <c r="CD154" s="138"/>
      <c r="CE154" s="141"/>
      <c r="CF154" s="142"/>
      <c r="CG154" s="104"/>
      <c r="CH154" s="104"/>
      <c r="CI154" s="104"/>
      <c r="CJ154" s="104"/>
      <c r="CK154" s="143"/>
      <c r="CL154" s="144"/>
      <c r="CM154" s="139"/>
      <c r="CN154" s="1"/>
      <c r="CO154" s="1"/>
      <c r="CP154" s="1"/>
      <c r="CQ154" s="1"/>
      <c r="CR154" s="89"/>
      <c r="CS154" s="153"/>
      <c r="CT154" s="104"/>
      <c r="CU154" s="104"/>
      <c r="CV154" s="104"/>
      <c r="CW154" s="104"/>
      <c r="CX154" s="104"/>
      <c r="CY154" s="137"/>
      <c r="CZ154" s="104"/>
      <c r="DA154" s="138"/>
      <c r="DB154" s="141"/>
      <c r="DC154" s="142"/>
      <c r="DD154" s="104"/>
      <c r="DE154" s="104"/>
      <c r="DF154" s="104"/>
      <c r="DG154" s="104"/>
      <c r="DH154" s="104"/>
      <c r="DI154" s="143"/>
      <c r="DJ154" s="144"/>
      <c r="DK154" s="139"/>
      <c r="DL154" s="1"/>
      <c r="DM154" s="157">
        <v>106</v>
      </c>
      <c r="DN154" s="158" t="s">
        <v>311</v>
      </c>
      <c r="DO154" s="158" t="s">
        <v>312</v>
      </c>
      <c r="DP154" s="171"/>
      <c r="DQ154" s="159">
        <v>43646</v>
      </c>
      <c r="DR154" s="160">
        <v>0.39</v>
      </c>
      <c r="DS154" s="161"/>
      <c r="DT154" s="161"/>
      <c r="DU154" s="161"/>
      <c r="DV154" s="162"/>
      <c r="DW154" s="163">
        <f>DR154+DS154+DT154</f>
        <v>0.39</v>
      </c>
      <c r="DX154" s="138">
        <f t="shared" si="183"/>
        <v>0.39</v>
      </c>
      <c r="DY154" s="141">
        <f t="shared" si="184"/>
        <v>4.6800102033252765E-2</v>
      </c>
      <c r="DZ154" s="142">
        <f t="shared" si="185"/>
        <v>0.43680010203325276</v>
      </c>
      <c r="EA154" s="104">
        <f t="shared" si="186"/>
        <v>0.43680010203325276</v>
      </c>
      <c r="EB154" s="104">
        <v>0</v>
      </c>
      <c r="EC154" s="104">
        <f t="shared" si="187"/>
        <v>0.76876817957852484</v>
      </c>
      <c r="ED154" s="104">
        <v>0</v>
      </c>
      <c r="EE154" s="143">
        <f t="shared" si="188"/>
        <v>0.76876817957852484</v>
      </c>
      <c r="EF154" s="144">
        <f t="shared" si="189"/>
        <v>0.76876817957852484</v>
      </c>
      <c r="EG154" s="139">
        <v>1</v>
      </c>
      <c r="EH154" s="1" t="s">
        <v>52</v>
      </c>
      <c r="EI154" s="1">
        <v>107</v>
      </c>
      <c r="EJ154" s="1" t="s">
        <v>311</v>
      </c>
      <c r="EK154" s="1" t="s">
        <v>312</v>
      </c>
      <c r="EL154" s="89">
        <v>43677</v>
      </c>
      <c r="EM154" s="90"/>
      <c r="EN154" s="104">
        <v>22.75</v>
      </c>
      <c r="EO154" s="104"/>
      <c r="EP154" s="104"/>
      <c r="EQ154" s="104"/>
      <c r="ER154" s="104"/>
      <c r="ES154" s="137">
        <v>22.75</v>
      </c>
      <c r="ET154" s="138">
        <f t="shared" si="190"/>
        <v>22.36</v>
      </c>
      <c r="EU154" s="141">
        <f t="shared" si="191"/>
        <v>2.6832040631136005</v>
      </c>
      <c r="EV154" s="96">
        <f t="shared" si="192"/>
        <v>25.043204063113599</v>
      </c>
      <c r="EW154" s="104">
        <f t="shared" si="193"/>
        <v>25.043204063113599</v>
      </c>
      <c r="EX154" s="104">
        <v>0</v>
      </c>
      <c r="EY154" s="104">
        <f t="shared" si="194"/>
        <v>45.328199354235615</v>
      </c>
      <c r="EZ154" s="104">
        <v>0</v>
      </c>
      <c r="FA154" s="143">
        <f t="shared" si="195"/>
        <v>45.328199354235615</v>
      </c>
      <c r="FB154" s="144">
        <f t="shared" si="196"/>
        <v>46.096967533814137</v>
      </c>
      <c r="FC154" s="139">
        <v>1</v>
      </c>
      <c r="FD154" s="1" t="s">
        <v>52</v>
      </c>
      <c r="FE154" s="157">
        <v>107</v>
      </c>
      <c r="FF154" s="158" t="s">
        <v>311</v>
      </c>
      <c r="FG154" s="158" t="s">
        <v>312</v>
      </c>
      <c r="FH154" s="159">
        <v>43708</v>
      </c>
      <c r="FI154" s="188"/>
      <c r="FJ154" s="160">
        <v>164.33</v>
      </c>
      <c r="FK154" s="186"/>
      <c r="FL154" s="186"/>
      <c r="FM154" s="186"/>
      <c r="FN154" s="186"/>
      <c r="FO154" s="187">
        <f>FJ154+FK154+FL154</f>
        <v>164.33</v>
      </c>
      <c r="FP154" s="138">
        <f t="shared" si="197"/>
        <v>141.58000000000001</v>
      </c>
      <c r="FQ154" s="141">
        <f t="shared" si="198"/>
        <v>16.989628942164313</v>
      </c>
      <c r="FR154" s="96">
        <f t="shared" si="199"/>
        <v>158.56962894216431</v>
      </c>
      <c r="FS154" s="104">
        <f t="shared" si="200"/>
        <v>158.56962894216431</v>
      </c>
      <c r="FT154" s="104">
        <v>0</v>
      </c>
      <c r="FU154" s="104">
        <f t="shared" si="201"/>
        <v>287.01102838531745</v>
      </c>
      <c r="FV154" s="104">
        <v>0</v>
      </c>
      <c r="FW154" s="143">
        <f t="shared" si="202"/>
        <v>287.01102838531745</v>
      </c>
      <c r="FX154" s="144">
        <f t="shared" si="203"/>
        <v>333.10799591913155</v>
      </c>
      <c r="FY154" s="139">
        <v>1</v>
      </c>
      <c r="FZ154" s="1" t="s">
        <v>52</v>
      </c>
      <c r="GA154" s="1">
        <v>107</v>
      </c>
      <c r="GB154" s="1" t="s">
        <v>311</v>
      </c>
      <c r="GC154" s="1" t="s">
        <v>312</v>
      </c>
      <c r="GD154" s="89">
        <v>43735</v>
      </c>
      <c r="GE154" s="90">
        <v>1000</v>
      </c>
      <c r="GF154" s="104">
        <v>346.61</v>
      </c>
      <c r="GG154" s="104"/>
      <c r="GH154" s="104"/>
      <c r="GI154" s="104"/>
      <c r="GJ154" s="104"/>
      <c r="GK154" s="137">
        <v>346.61</v>
      </c>
      <c r="GL154" s="138">
        <f t="shared" si="204"/>
        <v>182.28</v>
      </c>
      <c r="GM154" s="141">
        <f t="shared" si="205"/>
        <v>21.873573590454832</v>
      </c>
      <c r="GN154" s="142">
        <f t="shared" si="206"/>
        <v>204.15357359045484</v>
      </c>
      <c r="GO154" s="104">
        <f t="shared" si="207"/>
        <v>110</v>
      </c>
      <c r="GP154" s="104">
        <f t="shared" si="208"/>
        <v>94.15357359045484</v>
      </c>
      <c r="GQ154" s="218">
        <f t="shared" si="209"/>
        <v>199.1</v>
      </c>
      <c r="GR154" s="218">
        <f t="shared" si="210"/>
        <v>170.41796819872326</v>
      </c>
      <c r="GS154" s="143">
        <f t="shared" si="211"/>
        <v>369.51796819872322</v>
      </c>
      <c r="GT154" s="103">
        <f t="shared" si="212"/>
        <v>15.121354109865896</v>
      </c>
      <c r="GU154" s="203">
        <f t="shared" si="213"/>
        <v>384.6393223085891</v>
      </c>
      <c r="GV154" s="144">
        <f t="shared" si="214"/>
        <v>-282.25268177227935</v>
      </c>
      <c r="GW154" s="140">
        <v>1</v>
      </c>
      <c r="GX154" s="1" t="s">
        <v>52</v>
      </c>
      <c r="GY154" s="157">
        <v>107</v>
      </c>
      <c r="GZ154" s="158" t="s">
        <v>311</v>
      </c>
      <c r="HA154" s="158" t="s">
        <v>312</v>
      </c>
      <c r="HB154" s="159">
        <v>43771</v>
      </c>
      <c r="HC154" s="188"/>
      <c r="HD154" s="160">
        <v>531.4</v>
      </c>
      <c r="HE154" s="186"/>
      <c r="HF154" s="186"/>
      <c r="HG154" s="186"/>
      <c r="HH154" s="227"/>
      <c r="HI154" s="229">
        <f t="shared" si="133"/>
        <v>531.4</v>
      </c>
      <c r="HJ154" s="138">
        <f t="shared" si="215"/>
        <v>184.78999999999996</v>
      </c>
      <c r="HK154" s="141">
        <f t="shared" si="216"/>
        <v>22.174785860622681</v>
      </c>
      <c r="HL154" s="96">
        <f t="shared" si="217"/>
        <v>206.96478586062264</v>
      </c>
      <c r="HM154" s="104">
        <f t="shared" si="218"/>
        <v>110</v>
      </c>
      <c r="HN154" s="104">
        <f t="shared" si="219"/>
        <v>96.964785860622641</v>
      </c>
      <c r="HO154" s="218">
        <f t="shared" si="220"/>
        <v>199.1</v>
      </c>
      <c r="HP154" s="218">
        <f t="shared" si="221"/>
        <v>226.45278564621012</v>
      </c>
      <c r="HQ154" s="143">
        <f t="shared" si="222"/>
        <v>425.55278564621011</v>
      </c>
      <c r="HR154" s="104">
        <f t="shared" si="223"/>
        <v>23.336373575220538</v>
      </c>
      <c r="HS154" s="203">
        <f t="shared" si="224"/>
        <v>448.88915922143065</v>
      </c>
      <c r="HT154" s="234">
        <f t="shared" si="225"/>
        <v>166.6364774491513</v>
      </c>
      <c r="HU154" s="139">
        <v>1</v>
      </c>
      <c r="HV154" s="1" t="s">
        <v>52</v>
      </c>
      <c r="HW154" s="1">
        <v>107</v>
      </c>
      <c r="HX154" s="1" t="s">
        <v>311</v>
      </c>
      <c r="HY154" s="1" t="s">
        <v>312</v>
      </c>
      <c r="HZ154" s="89">
        <v>43795</v>
      </c>
      <c r="IA154" s="90"/>
      <c r="IB154" s="104">
        <v>566.70000000000005</v>
      </c>
      <c r="IC154" s="186"/>
      <c r="ID154" s="186"/>
      <c r="IE154" s="186"/>
      <c r="IF154" s="186"/>
      <c r="IG154" s="229">
        <f t="shared" si="134"/>
        <v>566.70000000000005</v>
      </c>
      <c r="IH154" s="138">
        <f t="shared" si="226"/>
        <v>35.300000000000068</v>
      </c>
      <c r="II154" s="141">
        <f t="shared" si="227"/>
        <v>4.2360045281684737</v>
      </c>
      <c r="IJ154" s="142">
        <f t="shared" si="228"/>
        <v>39.53600452816854</v>
      </c>
      <c r="IK154" s="104">
        <f t="shared" si="229"/>
        <v>39.53600452816854</v>
      </c>
      <c r="IL154" s="104">
        <f t="shared" si="230"/>
        <v>0</v>
      </c>
      <c r="IM154" s="218">
        <f t="shared" si="231"/>
        <v>71.560168195985057</v>
      </c>
      <c r="IN154" s="218">
        <f t="shared" si="232"/>
        <v>0</v>
      </c>
      <c r="IO154" s="143">
        <f t="shared" si="233"/>
        <v>71.560168195985057</v>
      </c>
      <c r="IP154" s="104">
        <f t="shared" si="234"/>
        <v>4.9891021689534636</v>
      </c>
      <c r="IQ154" s="203">
        <f t="shared" si="235"/>
        <v>76.549270364938522</v>
      </c>
      <c r="IR154" s="144">
        <f t="shared" si="236"/>
        <v>243.18574781408984</v>
      </c>
      <c r="IS154" s="139">
        <v>1</v>
      </c>
      <c r="IT154" s="1" t="s">
        <v>52</v>
      </c>
      <c r="IU154" s="1">
        <v>107</v>
      </c>
      <c r="IV154" s="1" t="s">
        <v>311</v>
      </c>
      <c r="IW154" s="1" t="s">
        <v>312</v>
      </c>
      <c r="IX154" s="89">
        <v>43830</v>
      </c>
      <c r="IY154" s="153"/>
      <c r="IZ154" s="104">
        <v>637.13</v>
      </c>
      <c r="JA154" s="104"/>
      <c r="JB154" s="104"/>
      <c r="JC154" s="104"/>
      <c r="JD154" s="104"/>
      <c r="JE154" s="137">
        <v>637.13</v>
      </c>
      <c r="JF154" s="138">
        <f t="shared" si="237"/>
        <v>70.42999999999995</v>
      </c>
      <c r="JG154" s="141">
        <f t="shared" si="238"/>
        <v>8.4515939593174956</v>
      </c>
      <c r="JH154" s="96">
        <f t="shared" si="239"/>
        <v>78.881593959317442</v>
      </c>
      <c r="JI154" s="104">
        <f t="shared" si="240"/>
        <v>78.881593959317442</v>
      </c>
      <c r="JJ154" s="104">
        <f t="shared" si="241"/>
        <v>0</v>
      </c>
      <c r="JK154" s="218">
        <f t="shared" si="242"/>
        <v>142.77568506636459</v>
      </c>
      <c r="JL154" s="251">
        <f t="shared" si="243"/>
        <v>0</v>
      </c>
      <c r="JM154" s="259">
        <f t="shared" si="244"/>
        <v>142.77568506636459</v>
      </c>
      <c r="JN154" s="218"/>
      <c r="JO154" s="260"/>
      <c r="JP154" s="255">
        <f t="shared" si="247"/>
        <v>7.174436435401037</v>
      </c>
      <c r="JQ154" s="203">
        <f t="shared" si="248"/>
        <v>149.95012150176564</v>
      </c>
      <c r="JR154" s="144">
        <f t="shared" si="249"/>
        <v>393.13586931585547</v>
      </c>
      <c r="JS154" s="139">
        <v>1</v>
      </c>
      <c r="JT154" s="1" t="s">
        <v>52</v>
      </c>
    </row>
    <row r="155" spans="1:280" s="214" customFormat="1" ht="20.100000000000001" customHeight="1" x14ac:dyDescent="0.25">
      <c r="A155" s="29"/>
      <c r="B155" s="29"/>
      <c r="C155" s="50"/>
      <c r="D155" s="43"/>
      <c r="E155" s="29"/>
      <c r="F155" s="51"/>
      <c r="G155" s="49"/>
      <c r="H155" s="33"/>
      <c r="I155" s="33"/>
      <c r="J155" s="33"/>
      <c r="K155" s="33"/>
      <c r="L155" s="37"/>
      <c r="M155" s="30"/>
      <c r="N155" s="31"/>
      <c r="O155" s="32"/>
      <c r="P155" s="33"/>
      <c r="Q155" s="33"/>
      <c r="R155" s="33"/>
      <c r="S155" s="33"/>
      <c r="T155" s="206"/>
      <c r="U155" s="207"/>
      <c r="V155" s="34"/>
      <c r="W155" s="29"/>
      <c r="X155" s="29"/>
      <c r="Y155" s="29"/>
      <c r="Z155" s="29"/>
      <c r="AA155" s="92"/>
      <c r="AB155" s="93"/>
      <c r="AC155" s="29"/>
      <c r="AD155" s="29"/>
      <c r="AE155" s="29"/>
      <c r="AF155" s="29"/>
      <c r="AG155" s="29"/>
      <c r="AH155" s="99"/>
      <c r="AI155" s="30"/>
      <c r="AJ155" s="31"/>
      <c r="AK155" s="32"/>
      <c r="AL155" s="33"/>
      <c r="AM155" s="33"/>
      <c r="AN155" s="33"/>
      <c r="AO155" s="33"/>
      <c r="AP155" s="206"/>
      <c r="AQ155" s="208"/>
      <c r="AR155" s="209"/>
      <c r="AS155" s="210"/>
      <c r="AT155" s="211"/>
      <c r="AU155" s="34"/>
      <c r="AV155" s="29"/>
      <c r="AW155" s="29"/>
      <c r="AX155" s="29"/>
      <c r="AY155" s="29"/>
      <c r="AZ155" s="92"/>
      <c r="BA155" s="93"/>
      <c r="BB155" s="29"/>
      <c r="BC155" s="29"/>
      <c r="BD155" s="29"/>
      <c r="BE155" s="29"/>
      <c r="BF155" s="29"/>
      <c r="BG155" s="99"/>
      <c r="BH155" s="30"/>
      <c r="BI155" s="31"/>
      <c r="BJ155" s="32"/>
      <c r="BK155" s="33"/>
      <c r="BL155" s="33"/>
      <c r="BM155" s="33"/>
      <c r="BN155" s="33"/>
      <c r="BO155" s="206"/>
      <c r="BP155" s="211"/>
      <c r="BQ155" s="34"/>
      <c r="BR155" s="29"/>
      <c r="BS155" s="29"/>
      <c r="BT155" s="29"/>
      <c r="BU155" s="29"/>
      <c r="BV155" s="92"/>
      <c r="BW155" s="93"/>
      <c r="BX155" s="33"/>
      <c r="BY155" s="33"/>
      <c r="BZ155" s="33"/>
      <c r="CA155" s="33"/>
      <c r="CB155" s="33"/>
      <c r="CC155" s="37"/>
      <c r="CD155" s="30"/>
      <c r="CE155" s="31"/>
      <c r="CF155" s="32"/>
      <c r="CG155" s="33"/>
      <c r="CH155" s="33"/>
      <c r="CI155" s="33"/>
      <c r="CJ155" s="33"/>
      <c r="CK155" s="201"/>
      <c r="CL155" s="200"/>
      <c r="CM155" s="34"/>
      <c r="CN155" s="29"/>
      <c r="CO155" s="29"/>
      <c r="CP155" s="29"/>
      <c r="CQ155" s="29"/>
      <c r="CR155" s="92"/>
      <c r="CS155" s="154"/>
      <c r="CT155" s="33"/>
      <c r="CU155" s="33"/>
      <c r="CV155" s="33"/>
      <c r="CW155" s="33"/>
      <c r="CX155" s="33"/>
      <c r="CY155" s="37"/>
      <c r="CZ155" s="33"/>
      <c r="DA155" s="30"/>
      <c r="DB155" s="31"/>
      <c r="DC155" s="32"/>
      <c r="DD155" s="33"/>
      <c r="DE155" s="33"/>
      <c r="DF155" s="33"/>
      <c r="DG155" s="33"/>
      <c r="DH155" s="33"/>
      <c r="DI155" s="201"/>
      <c r="DJ155" s="200"/>
      <c r="DK155" s="34"/>
      <c r="DL155" s="29"/>
      <c r="DM155" s="157">
        <v>107</v>
      </c>
      <c r="DN155" s="158" t="s">
        <v>313</v>
      </c>
      <c r="DO155" s="158" t="s">
        <v>314</v>
      </c>
      <c r="DP155" s="171"/>
      <c r="DQ155" s="159">
        <v>43646</v>
      </c>
      <c r="DR155" s="160">
        <v>3.12</v>
      </c>
      <c r="DS155" s="161"/>
      <c r="DT155" s="161"/>
      <c r="DU155" s="161"/>
      <c r="DV155" s="162">
        <f>SUM(DV48:DV153)</f>
        <v>28898.18</v>
      </c>
      <c r="DW155" s="163">
        <f t="shared" ref="DW155:DW164" si="250">DR155+DS155+DT155</f>
        <v>3.12</v>
      </c>
      <c r="DX155" s="30">
        <f t="shared" si="183"/>
        <v>3.12</v>
      </c>
      <c r="DY155" s="31">
        <f t="shared" si="184"/>
        <v>0.37440081626602212</v>
      </c>
      <c r="DZ155" s="32">
        <f t="shared" si="185"/>
        <v>3.4944008162660221</v>
      </c>
      <c r="EA155" s="33">
        <f t="shared" si="186"/>
        <v>3.4944008162660221</v>
      </c>
      <c r="EB155" s="33">
        <v>0</v>
      </c>
      <c r="EC155" s="33">
        <f t="shared" si="187"/>
        <v>6.1501454366281987</v>
      </c>
      <c r="ED155" s="33">
        <v>0</v>
      </c>
      <c r="EE155" s="201">
        <f t="shared" si="188"/>
        <v>6.1501454366281987</v>
      </c>
      <c r="EF155" s="200">
        <f t="shared" si="189"/>
        <v>6.1501454366281987</v>
      </c>
      <c r="EG155" s="34">
        <v>1</v>
      </c>
      <c r="EH155" s="29" t="s">
        <v>52</v>
      </c>
      <c r="EI155" s="195">
        <v>108</v>
      </c>
      <c r="EJ155" s="195" t="s">
        <v>313</v>
      </c>
      <c r="EK155" s="195" t="s">
        <v>314</v>
      </c>
      <c r="EL155" s="196">
        <v>43677</v>
      </c>
      <c r="EM155" s="197"/>
      <c r="EN155" s="198">
        <v>44.47</v>
      </c>
      <c r="EO155" s="198"/>
      <c r="EP155" s="198"/>
      <c r="EQ155" s="198"/>
      <c r="ER155" s="198"/>
      <c r="ES155" s="212">
        <v>44.47</v>
      </c>
      <c r="ET155" s="30">
        <f t="shared" si="190"/>
        <v>41.35</v>
      </c>
      <c r="EU155" s="31">
        <f t="shared" si="191"/>
        <v>4.9620075138527451</v>
      </c>
      <c r="EV155" s="199">
        <f t="shared" si="192"/>
        <v>46.312007513852748</v>
      </c>
      <c r="EW155" s="33">
        <f t="shared" si="193"/>
        <v>46.312007513852748</v>
      </c>
      <c r="EX155" s="198">
        <v>0</v>
      </c>
      <c r="EY155" s="33">
        <f t="shared" si="194"/>
        <v>83.824733600073472</v>
      </c>
      <c r="EZ155" s="198">
        <v>0</v>
      </c>
      <c r="FA155" s="201">
        <f t="shared" si="195"/>
        <v>83.824733600073472</v>
      </c>
      <c r="FB155" s="200">
        <f t="shared" si="196"/>
        <v>89.974879036701665</v>
      </c>
      <c r="FC155" s="213">
        <v>1</v>
      </c>
      <c r="FD155" s="195" t="s">
        <v>52</v>
      </c>
      <c r="FE155" s="157">
        <v>108</v>
      </c>
      <c r="FF155" s="158" t="s">
        <v>313</v>
      </c>
      <c r="FG155" s="158" t="s">
        <v>314</v>
      </c>
      <c r="FH155" s="159">
        <v>43708</v>
      </c>
      <c r="FI155" s="188">
        <v>500</v>
      </c>
      <c r="FJ155" s="160">
        <v>62.870000000000005</v>
      </c>
      <c r="FK155" s="186"/>
      <c r="FL155" s="186"/>
      <c r="FM155" s="186"/>
      <c r="FN155" s="186"/>
      <c r="FO155" s="187">
        <f t="shared" ref="FO155:FO164" si="251">FJ155+FK155+FL155</f>
        <v>62.870000000000005</v>
      </c>
      <c r="FP155" s="30">
        <f t="shared" si="197"/>
        <v>18.400000000000006</v>
      </c>
      <c r="FQ155" s="31">
        <f t="shared" si="198"/>
        <v>2.2080037613774786</v>
      </c>
      <c r="FR155" s="199">
        <f t="shared" si="199"/>
        <v>20.608003761377486</v>
      </c>
      <c r="FS155" s="33">
        <f t="shared" si="200"/>
        <v>20.608003761377486</v>
      </c>
      <c r="FT155" s="198">
        <v>0</v>
      </c>
      <c r="FU155" s="33">
        <f t="shared" si="201"/>
        <v>37.300486808093247</v>
      </c>
      <c r="FV155" s="198">
        <v>0</v>
      </c>
      <c r="FW155" s="201">
        <f t="shared" si="202"/>
        <v>37.300486808093247</v>
      </c>
      <c r="FX155" s="200">
        <f t="shared" si="203"/>
        <v>-372.72463415520508</v>
      </c>
      <c r="FY155" s="213">
        <v>1</v>
      </c>
      <c r="FZ155" s="195" t="s">
        <v>52</v>
      </c>
      <c r="GA155" s="195">
        <v>108</v>
      </c>
      <c r="GB155" s="195" t="s">
        <v>313</v>
      </c>
      <c r="GC155" s="195" t="s">
        <v>314</v>
      </c>
      <c r="GD155" s="196">
        <v>43735</v>
      </c>
      <c r="GE155" s="197"/>
      <c r="GF155" s="198">
        <v>142.04</v>
      </c>
      <c r="GG155" s="198"/>
      <c r="GH155" s="198"/>
      <c r="GI155" s="198"/>
      <c r="GJ155" s="198"/>
      <c r="GK155" s="212">
        <v>142.04</v>
      </c>
      <c r="GL155" s="138">
        <f t="shared" si="204"/>
        <v>79.169999999999987</v>
      </c>
      <c r="GM155" s="141">
        <f t="shared" si="205"/>
        <v>9.5003885294947814</v>
      </c>
      <c r="GN155" s="142">
        <f t="shared" si="206"/>
        <v>88.670388529494772</v>
      </c>
      <c r="GO155" s="104">
        <f t="shared" si="207"/>
        <v>88.670388529494772</v>
      </c>
      <c r="GP155" s="104">
        <f t="shared" si="208"/>
        <v>0</v>
      </c>
      <c r="GQ155" s="218">
        <f t="shared" si="209"/>
        <v>160.49340323838555</v>
      </c>
      <c r="GR155" s="218">
        <f t="shared" si="210"/>
        <v>0</v>
      </c>
      <c r="GS155" s="143">
        <f t="shared" si="211"/>
        <v>160.49340323838555</v>
      </c>
      <c r="GT155" s="103">
        <f t="shared" si="212"/>
        <v>6.5676849071652574</v>
      </c>
      <c r="GU155" s="203">
        <f t="shared" si="213"/>
        <v>167.0610881455508</v>
      </c>
      <c r="GV155" s="144">
        <f t="shared" si="214"/>
        <v>-205.66354600965428</v>
      </c>
      <c r="GW155" s="213">
        <v>1</v>
      </c>
      <c r="GX155" s="1" t="s">
        <v>52</v>
      </c>
      <c r="GY155" s="157">
        <v>108</v>
      </c>
      <c r="GZ155" s="158" t="s">
        <v>313</v>
      </c>
      <c r="HA155" s="158" t="s">
        <v>314</v>
      </c>
      <c r="HB155" s="159">
        <v>43771</v>
      </c>
      <c r="HC155" s="188"/>
      <c r="HD155" s="160">
        <v>247.87</v>
      </c>
      <c r="HE155" s="186"/>
      <c r="HF155" s="186"/>
      <c r="HG155" s="186"/>
      <c r="HH155" s="227"/>
      <c r="HI155" s="229">
        <f t="shared" si="133"/>
        <v>247.87</v>
      </c>
      <c r="HJ155" s="138">
        <f t="shared" si="215"/>
        <v>105.83000000000001</v>
      </c>
      <c r="HK155" s="141">
        <f t="shared" si="216"/>
        <v>12.699591902319925</v>
      </c>
      <c r="HL155" s="96">
        <f t="shared" si="217"/>
        <v>118.52959190231994</v>
      </c>
      <c r="HM155" s="104">
        <f t="shared" si="218"/>
        <v>110</v>
      </c>
      <c r="HN155" s="104">
        <f t="shared" si="219"/>
        <v>8.529591902319936</v>
      </c>
      <c r="HO155" s="218">
        <f t="shared" si="220"/>
        <v>199.1</v>
      </c>
      <c r="HP155" s="218">
        <f t="shared" si="221"/>
        <v>19.920116664642762</v>
      </c>
      <c r="HQ155" s="143">
        <f t="shared" si="222"/>
        <v>219.02011666464276</v>
      </c>
      <c r="HR155" s="104">
        <f t="shared" si="223"/>
        <v>12.010578793916556</v>
      </c>
      <c r="HS155" s="203">
        <f t="shared" si="224"/>
        <v>231.03069545855931</v>
      </c>
      <c r="HT155" s="234">
        <f t="shared" si="225"/>
        <v>25.367149448905025</v>
      </c>
      <c r="HU155" s="231">
        <v>1</v>
      </c>
      <c r="HV155" s="232" t="s">
        <v>52</v>
      </c>
      <c r="HW155" s="1">
        <v>108</v>
      </c>
      <c r="HX155" s="1" t="s">
        <v>313</v>
      </c>
      <c r="HY155" s="1" t="s">
        <v>314</v>
      </c>
      <c r="HZ155" s="89">
        <v>43795</v>
      </c>
      <c r="IA155" s="90"/>
      <c r="IB155" s="104">
        <v>247.87</v>
      </c>
      <c r="IC155" s="186"/>
      <c r="ID155" s="186"/>
      <c r="IE155" s="186"/>
      <c r="IF155" s="186"/>
      <c r="IG155" s="229">
        <f t="shared" si="134"/>
        <v>247.87</v>
      </c>
      <c r="IH155" s="138">
        <f t="shared" si="226"/>
        <v>0</v>
      </c>
      <c r="II155" s="141">
        <f t="shared" si="227"/>
        <v>0</v>
      </c>
      <c r="IJ155" s="142">
        <f t="shared" si="228"/>
        <v>0</v>
      </c>
      <c r="IK155" s="104">
        <f t="shared" si="229"/>
        <v>0</v>
      </c>
      <c r="IL155" s="104">
        <f t="shared" si="230"/>
        <v>0</v>
      </c>
      <c r="IM155" s="218">
        <f t="shared" si="231"/>
        <v>0</v>
      </c>
      <c r="IN155" s="218">
        <f t="shared" si="232"/>
        <v>0</v>
      </c>
      <c r="IO155" s="143">
        <f t="shared" si="233"/>
        <v>0</v>
      </c>
      <c r="IP155" s="104">
        <f t="shared" si="234"/>
        <v>0</v>
      </c>
      <c r="IQ155" s="203">
        <f t="shared" si="235"/>
        <v>0</v>
      </c>
      <c r="IR155" s="144">
        <f t="shared" si="236"/>
        <v>25.367149448905025</v>
      </c>
      <c r="IS155" s="213">
        <v>1</v>
      </c>
      <c r="IT155" s="195" t="s">
        <v>52</v>
      </c>
      <c r="IU155" s="195">
        <v>108</v>
      </c>
      <c r="IV155" s="195" t="s">
        <v>313</v>
      </c>
      <c r="IW155" s="195" t="s">
        <v>314</v>
      </c>
      <c r="IX155" s="196">
        <v>43830</v>
      </c>
      <c r="IY155" s="244"/>
      <c r="IZ155" s="198">
        <v>778.25</v>
      </c>
      <c r="JA155" s="198"/>
      <c r="JB155" s="198"/>
      <c r="JC155" s="198"/>
      <c r="JD155" s="198"/>
      <c r="JE155" s="212">
        <v>778.25</v>
      </c>
      <c r="JF155" s="138">
        <f t="shared" si="237"/>
        <v>530.38</v>
      </c>
      <c r="JG155" s="141">
        <f t="shared" si="238"/>
        <v>63.645554510049919</v>
      </c>
      <c r="JH155" s="96">
        <f t="shared" si="239"/>
        <v>594.02555451004991</v>
      </c>
      <c r="JI155" s="104">
        <f t="shared" si="240"/>
        <v>110</v>
      </c>
      <c r="JJ155" s="104">
        <f t="shared" si="241"/>
        <v>484.02555451004991</v>
      </c>
      <c r="JK155" s="218">
        <f t="shared" si="242"/>
        <v>199.1</v>
      </c>
      <c r="JL155" s="251">
        <f t="shared" si="243"/>
        <v>1133.9308380639475</v>
      </c>
      <c r="JM155" s="259">
        <f t="shared" si="244"/>
        <v>1333.0308380639474</v>
      </c>
      <c r="JN155" s="218"/>
      <c r="JO155" s="260"/>
      <c r="JP155" s="255">
        <f t="shared" si="247"/>
        <v>66.984409913170936</v>
      </c>
      <c r="JQ155" s="203">
        <f t="shared" si="248"/>
        <v>1400.0152479771184</v>
      </c>
      <c r="JR155" s="144">
        <f t="shared" si="249"/>
        <v>1425.3823974260235</v>
      </c>
      <c r="JS155" s="213">
        <v>1</v>
      </c>
      <c r="JT155" s="195" t="s">
        <v>52</v>
      </c>
    </row>
    <row r="156" spans="1:280" s="215" customFormat="1" ht="20.100000000000001" customHeight="1" x14ac:dyDescent="0.25">
      <c r="A156" s="29"/>
      <c r="B156" s="29"/>
      <c r="C156" s="50"/>
      <c r="D156" s="43"/>
      <c r="E156" s="29"/>
      <c r="F156" s="51"/>
      <c r="G156" s="49"/>
      <c r="H156" s="33"/>
      <c r="I156" s="33"/>
      <c r="J156" s="33"/>
      <c r="K156" s="33"/>
      <c r="L156" s="37"/>
      <c r="M156" s="30"/>
      <c r="N156" s="31"/>
      <c r="O156" s="32"/>
      <c r="P156" s="33"/>
      <c r="Q156" s="33"/>
      <c r="R156" s="33"/>
      <c r="S156" s="33"/>
      <c r="T156" s="206"/>
      <c r="U156" s="207"/>
      <c r="V156" s="34"/>
      <c r="W156" s="29"/>
      <c r="X156" s="29"/>
      <c r="Y156" s="29"/>
      <c r="Z156" s="29"/>
      <c r="AA156" s="92"/>
      <c r="AB156" s="93"/>
      <c r="AC156" s="29"/>
      <c r="AD156" s="29"/>
      <c r="AE156" s="29"/>
      <c r="AF156" s="29"/>
      <c r="AG156" s="29"/>
      <c r="AH156" s="99"/>
      <c r="AI156" s="30"/>
      <c r="AJ156" s="31"/>
      <c r="AK156" s="32"/>
      <c r="AL156" s="33"/>
      <c r="AM156" s="33"/>
      <c r="AN156" s="33"/>
      <c r="AO156" s="33"/>
      <c r="AP156" s="206"/>
      <c r="AQ156" s="208"/>
      <c r="AR156" s="209"/>
      <c r="AS156" s="210"/>
      <c r="AT156" s="211"/>
      <c r="AU156" s="34"/>
      <c r="AV156" s="29"/>
      <c r="AW156" s="29"/>
      <c r="AX156" s="29"/>
      <c r="AY156" s="29"/>
      <c r="AZ156" s="92"/>
      <c r="BA156" s="93"/>
      <c r="BB156" s="29"/>
      <c r="BC156" s="29"/>
      <c r="BD156" s="29"/>
      <c r="BE156" s="29"/>
      <c r="BF156" s="29"/>
      <c r="BG156" s="99"/>
      <c r="BH156" s="30"/>
      <c r="BI156" s="31"/>
      <c r="BJ156" s="32"/>
      <c r="BK156" s="33"/>
      <c r="BL156" s="33"/>
      <c r="BM156" s="33"/>
      <c r="BN156" s="33"/>
      <c r="BO156" s="206"/>
      <c r="BP156" s="211"/>
      <c r="BQ156" s="34"/>
      <c r="BR156" s="29"/>
      <c r="BS156" s="29"/>
      <c r="BT156" s="29"/>
      <c r="BU156" s="29"/>
      <c r="BV156" s="92"/>
      <c r="BW156" s="93"/>
      <c r="BX156" s="33"/>
      <c r="BY156" s="33"/>
      <c r="BZ156" s="33"/>
      <c r="CA156" s="33"/>
      <c r="CB156" s="33"/>
      <c r="CC156" s="37"/>
      <c r="CD156" s="30"/>
      <c r="CE156" s="31"/>
      <c r="CF156" s="32"/>
      <c r="CG156" s="33"/>
      <c r="CH156" s="33"/>
      <c r="CI156" s="33"/>
      <c r="CJ156" s="33"/>
      <c r="CK156" s="201"/>
      <c r="CL156" s="200"/>
      <c r="CM156" s="34"/>
      <c r="CN156" s="29"/>
      <c r="CO156" s="29"/>
      <c r="CP156" s="29"/>
      <c r="CQ156" s="29"/>
      <c r="CR156" s="92"/>
      <c r="CS156" s="154"/>
      <c r="CT156" s="33"/>
      <c r="CU156" s="33"/>
      <c r="CV156" s="33"/>
      <c r="CW156" s="33"/>
      <c r="CX156" s="33"/>
      <c r="CY156" s="37"/>
      <c r="CZ156" s="33"/>
      <c r="DA156" s="30"/>
      <c r="DB156" s="31"/>
      <c r="DC156" s="32"/>
      <c r="DD156" s="33"/>
      <c r="DE156" s="33"/>
      <c r="DF156" s="33"/>
      <c r="DG156" s="33"/>
      <c r="DH156" s="33"/>
      <c r="DI156" s="201"/>
      <c r="DJ156" s="200"/>
      <c r="DK156" s="34"/>
      <c r="DL156" s="29"/>
      <c r="DM156" s="157">
        <v>108</v>
      </c>
      <c r="DN156" s="158" t="s">
        <v>315</v>
      </c>
      <c r="DO156" s="158" t="s">
        <v>316</v>
      </c>
      <c r="DP156" s="171"/>
      <c r="DQ156" s="159">
        <v>43646</v>
      </c>
      <c r="DR156" s="160">
        <v>0.39</v>
      </c>
      <c r="DS156" s="160"/>
      <c r="DT156" s="160"/>
      <c r="DU156" s="160"/>
      <c r="DV156" s="162"/>
      <c r="DW156" s="163">
        <f t="shared" si="250"/>
        <v>0.39</v>
      </c>
      <c r="DX156" s="30">
        <f t="shared" si="183"/>
        <v>0.39</v>
      </c>
      <c r="DY156" s="31">
        <f t="shared" si="184"/>
        <v>4.6800102033252765E-2</v>
      </c>
      <c r="DZ156" s="32">
        <f t="shared" si="185"/>
        <v>0.43680010203325276</v>
      </c>
      <c r="EA156" s="33">
        <f t="shared" si="186"/>
        <v>0.43680010203325276</v>
      </c>
      <c r="EB156" s="33">
        <v>0</v>
      </c>
      <c r="EC156" s="33">
        <f t="shared" si="187"/>
        <v>0.76876817957852484</v>
      </c>
      <c r="ED156" s="33">
        <v>0</v>
      </c>
      <c r="EE156" s="201">
        <f t="shared" si="188"/>
        <v>0.76876817957852484</v>
      </c>
      <c r="EF156" s="200">
        <f t="shared" si="189"/>
        <v>0.76876817957852484</v>
      </c>
      <c r="EG156" s="34">
        <v>1</v>
      </c>
      <c r="EH156" s="29" t="s">
        <v>52</v>
      </c>
      <c r="EI156" s="195">
        <v>109</v>
      </c>
      <c r="EJ156" s="195" t="s">
        <v>315</v>
      </c>
      <c r="EK156" s="195" t="s">
        <v>316</v>
      </c>
      <c r="EL156" s="196">
        <v>43677</v>
      </c>
      <c r="EM156" s="197"/>
      <c r="EN156" s="198">
        <v>0.39</v>
      </c>
      <c r="EO156" s="198"/>
      <c r="EP156" s="198"/>
      <c r="EQ156" s="198"/>
      <c r="ER156" s="198"/>
      <c r="ES156" s="212">
        <v>0.39</v>
      </c>
      <c r="ET156" s="30">
        <f t="shared" si="190"/>
        <v>0</v>
      </c>
      <c r="EU156" s="31">
        <f t="shared" si="191"/>
        <v>0</v>
      </c>
      <c r="EV156" s="199">
        <f t="shared" si="192"/>
        <v>0</v>
      </c>
      <c r="EW156" s="33">
        <f t="shared" si="193"/>
        <v>0</v>
      </c>
      <c r="EX156" s="198">
        <v>0</v>
      </c>
      <c r="EY156" s="33">
        <f t="shared" si="194"/>
        <v>0</v>
      </c>
      <c r="EZ156" s="198">
        <v>0</v>
      </c>
      <c r="FA156" s="201">
        <f t="shared" si="195"/>
        <v>0</v>
      </c>
      <c r="FB156" s="200">
        <f t="shared" si="196"/>
        <v>0.76876817957852484</v>
      </c>
      <c r="FC156" s="213">
        <v>1</v>
      </c>
      <c r="FD156" s="195" t="s">
        <v>52</v>
      </c>
      <c r="FE156" s="157">
        <v>109</v>
      </c>
      <c r="FF156" s="158" t="s">
        <v>315</v>
      </c>
      <c r="FG156" s="158" t="s">
        <v>316</v>
      </c>
      <c r="FH156" s="159">
        <v>43708</v>
      </c>
      <c r="FI156" s="188"/>
      <c r="FJ156" s="160">
        <v>0.39</v>
      </c>
      <c r="FK156" s="186"/>
      <c r="FL156" s="186"/>
      <c r="FM156" s="186"/>
      <c r="FN156" s="186"/>
      <c r="FO156" s="187">
        <f t="shared" si="251"/>
        <v>0.39</v>
      </c>
      <c r="FP156" s="30">
        <f t="shared" si="197"/>
        <v>0</v>
      </c>
      <c r="FQ156" s="31">
        <f t="shared" si="198"/>
        <v>0</v>
      </c>
      <c r="FR156" s="199">
        <f t="shared" si="199"/>
        <v>0</v>
      </c>
      <c r="FS156" s="33">
        <f t="shared" si="200"/>
        <v>0</v>
      </c>
      <c r="FT156" s="198">
        <v>0</v>
      </c>
      <c r="FU156" s="33">
        <f t="shared" si="201"/>
        <v>0</v>
      </c>
      <c r="FV156" s="198">
        <v>0</v>
      </c>
      <c r="FW156" s="201">
        <f t="shared" si="202"/>
        <v>0</v>
      </c>
      <c r="FX156" s="200">
        <f t="shared" si="203"/>
        <v>0.76876817957852484</v>
      </c>
      <c r="FY156" s="213">
        <v>1</v>
      </c>
      <c r="FZ156" s="195" t="s">
        <v>52</v>
      </c>
      <c r="GA156" s="195">
        <v>109</v>
      </c>
      <c r="GB156" s="195" t="s">
        <v>315</v>
      </c>
      <c r="GC156" s="195" t="s">
        <v>316</v>
      </c>
      <c r="GD156" s="196">
        <v>43735</v>
      </c>
      <c r="GE156" s="197"/>
      <c r="GF156" s="198">
        <v>0.39</v>
      </c>
      <c r="GG156" s="198"/>
      <c r="GH156" s="198"/>
      <c r="GI156" s="198"/>
      <c r="GJ156" s="198"/>
      <c r="GK156" s="212">
        <v>0.39</v>
      </c>
      <c r="GL156" s="138">
        <f t="shared" si="204"/>
        <v>0</v>
      </c>
      <c r="GM156" s="141">
        <f t="shared" si="205"/>
        <v>0</v>
      </c>
      <c r="GN156" s="142">
        <f t="shared" si="206"/>
        <v>0</v>
      </c>
      <c r="GO156" s="104">
        <f t="shared" si="207"/>
        <v>0</v>
      </c>
      <c r="GP156" s="104">
        <f t="shared" si="208"/>
        <v>0</v>
      </c>
      <c r="GQ156" s="218">
        <f t="shared" si="209"/>
        <v>0</v>
      </c>
      <c r="GR156" s="218">
        <f t="shared" si="210"/>
        <v>0</v>
      </c>
      <c r="GS156" s="143">
        <f t="shared" si="211"/>
        <v>0</v>
      </c>
      <c r="GT156" s="103">
        <f t="shared" si="212"/>
        <v>0</v>
      </c>
      <c r="GU156" s="203">
        <f t="shared" si="213"/>
        <v>0</v>
      </c>
      <c r="GV156" s="144">
        <f t="shared" si="214"/>
        <v>0.76876817957852484</v>
      </c>
      <c r="GW156" s="213">
        <v>1</v>
      </c>
      <c r="GX156" s="1" t="s">
        <v>52</v>
      </c>
      <c r="GY156" s="157">
        <v>109</v>
      </c>
      <c r="GZ156" s="158" t="s">
        <v>315</v>
      </c>
      <c r="HA156" s="158" t="s">
        <v>316</v>
      </c>
      <c r="HB156" s="159">
        <v>43771</v>
      </c>
      <c r="HC156" s="188"/>
      <c r="HD156" s="160">
        <v>0.39</v>
      </c>
      <c r="HE156" s="186"/>
      <c r="HF156" s="186"/>
      <c r="HG156" s="186"/>
      <c r="HH156" s="233"/>
      <c r="HI156" s="229">
        <f t="shared" si="133"/>
        <v>0.39</v>
      </c>
      <c r="HJ156" s="138">
        <f t="shared" si="215"/>
        <v>0</v>
      </c>
      <c r="HK156" s="141">
        <f t="shared" si="216"/>
        <v>0</v>
      </c>
      <c r="HL156" s="96">
        <f t="shared" si="217"/>
        <v>0</v>
      </c>
      <c r="HM156" s="104">
        <f t="shared" si="218"/>
        <v>0</v>
      </c>
      <c r="HN156" s="104">
        <f t="shared" si="219"/>
        <v>0</v>
      </c>
      <c r="HO156" s="218">
        <f t="shared" si="220"/>
        <v>0</v>
      </c>
      <c r="HP156" s="218">
        <f t="shared" si="221"/>
        <v>0</v>
      </c>
      <c r="HQ156" s="143">
        <f t="shared" si="222"/>
        <v>0</v>
      </c>
      <c r="HR156" s="104">
        <f t="shared" si="223"/>
        <v>0</v>
      </c>
      <c r="HS156" s="203">
        <f t="shared" si="224"/>
        <v>0</v>
      </c>
      <c r="HT156" s="234">
        <f t="shared" si="225"/>
        <v>0.76876817957852484</v>
      </c>
      <c r="HU156" s="231">
        <v>1</v>
      </c>
      <c r="HV156" s="232" t="s">
        <v>52</v>
      </c>
      <c r="HW156" s="1">
        <v>109</v>
      </c>
      <c r="HX156" s="1" t="s">
        <v>315</v>
      </c>
      <c r="HY156" s="1" t="s">
        <v>316</v>
      </c>
      <c r="HZ156" s="89">
        <v>43795</v>
      </c>
      <c r="IA156" s="90"/>
      <c r="IB156" s="104">
        <v>0.39</v>
      </c>
      <c r="IC156" s="186"/>
      <c r="ID156" s="186"/>
      <c r="IE156" s="186"/>
      <c r="IF156" s="194"/>
      <c r="IG156" s="229">
        <f t="shared" si="134"/>
        <v>0.39</v>
      </c>
      <c r="IH156" s="138">
        <f t="shared" si="226"/>
        <v>0</v>
      </c>
      <c r="II156" s="141">
        <f t="shared" si="227"/>
        <v>0</v>
      </c>
      <c r="IJ156" s="142">
        <f t="shared" si="228"/>
        <v>0</v>
      </c>
      <c r="IK156" s="104">
        <f t="shared" si="229"/>
        <v>0</v>
      </c>
      <c r="IL156" s="104">
        <f t="shared" si="230"/>
        <v>0</v>
      </c>
      <c r="IM156" s="218">
        <f t="shared" si="231"/>
        <v>0</v>
      </c>
      <c r="IN156" s="218">
        <f t="shared" si="232"/>
        <v>0</v>
      </c>
      <c r="IO156" s="143">
        <f t="shared" si="233"/>
        <v>0</v>
      </c>
      <c r="IP156" s="104">
        <f t="shared" si="234"/>
        <v>0</v>
      </c>
      <c r="IQ156" s="203">
        <f t="shared" si="235"/>
        <v>0</v>
      </c>
      <c r="IR156" s="144">
        <f t="shared" si="236"/>
        <v>0.76876817957852484</v>
      </c>
      <c r="IS156" s="213">
        <v>1</v>
      </c>
      <c r="IT156" s="195" t="s">
        <v>52</v>
      </c>
      <c r="IU156" s="195">
        <v>109</v>
      </c>
      <c r="IV156" s="195" t="s">
        <v>315</v>
      </c>
      <c r="IW156" s="195" t="s">
        <v>316</v>
      </c>
      <c r="IX156" s="196">
        <v>43830</v>
      </c>
      <c r="IY156" s="244"/>
      <c r="IZ156" s="198">
        <v>0.39</v>
      </c>
      <c r="JA156" s="198"/>
      <c r="JB156" s="198"/>
      <c r="JC156" s="198"/>
      <c r="JD156" s="198"/>
      <c r="JE156" s="212">
        <v>0.39</v>
      </c>
      <c r="JF156" s="138">
        <f t="shared" si="237"/>
        <v>0</v>
      </c>
      <c r="JG156" s="141">
        <f t="shared" si="238"/>
        <v>0</v>
      </c>
      <c r="JH156" s="96">
        <f t="shared" si="239"/>
        <v>0</v>
      </c>
      <c r="JI156" s="104">
        <f t="shared" si="240"/>
        <v>0</v>
      </c>
      <c r="JJ156" s="104">
        <f t="shared" si="241"/>
        <v>0</v>
      </c>
      <c r="JK156" s="218">
        <f t="shared" si="242"/>
        <v>0</v>
      </c>
      <c r="JL156" s="251">
        <f t="shared" si="243"/>
        <v>0</v>
      </c>
      <c r="JM156" s="259">
        <f t="shared" si="244"/>
        <v>0</v>
      </c>
      <c r="JN156" s="218"/>
      <c r="JO156" s="260"/>
      <c r="JP156" s="255">
        <f t="shared" si="247"/>
        <v>0</v>
      </c>
      <c r="JQ156" s="203">
        <f t="shared" si="248"/>
        <v>0</v>
      </c>
      <c r="JR156" s="144">
        <f t="shared" si="249"/>
        <v>0.76876817957852484</v>
      </c>
      <c r="JS156" s="213">
        <v>1</v>
      </c>
      <c r="JT156" s="195" t="s">
        <v>52</v>
      </c>
    </row>
    <row r="157" spans="1:280" ht="20.100000000000001" customHeight="1" x14ac:dyDescent="0.25">
      <c r="A157" s="29"/>
      <c r="B157" s="29"/>
      <c r="C157" s="50"/>
      <c r="D157" s="43"/>
      <c r="E157" s="29"/>
      <c r="F157" s="51"/>
      <c r="G157" s="49"/>
      <c r="H157" s="33"/>
      <c r="I157" s="33"/>
      <c r="J157" s="33"/>
      <c r="K157" s="33"/>
      <c r="L157" s="37"/>
      <c r="M157" s="30"/>
      <c r="N157" s="31"/>
      <c r="O157" s="32"/>
      <c r="P157" s="33"/>
      <c r="Q157" s="33"/>
      <c r="R157" s="33"/>
      <c r="S157" s="33"/>
      <c r="T157" s="56"/>
      <c r="U157" s="59"/>
      <c r="V157" s="34"/>
      <c r="W157" s="29"/>
      <c r="X157" s="1"/>
      <c r="Y157" s="1"/>
      <c r="Z157" s="1"/>
      <c r="AA157" s="89"/>
      <c r="AB157" s="90"/>
      <c r="AC157" s="1"/>
      <c r="AD157" s="1"/>
      <c r="AE157" s="1"/>
      <c r="AF157" s="1"/>
      <c r="AG157" s="1"/>
      <c r="AH157" s="98"/>
      <c r="AI157" s="30"/>
      <c r="AJ157" s="31"/>
      <c r="AK157" s="32"/>
      <c r="AL157" s="33"/>
      <c r="AM157" s="33"/>
      <c r="AN157" s="33"/>
      <c r="AO157" s="33"/>
      <c r="AP157" s="56"/>
      <c r="AQ157" s="118"/>
      <c r="AR157" s="120"/>
      <c r="AS157" s="167"/>
      <c r="AT157" s="122"/>
      <c r="AU157" s="34"/>
      <c r="AV157" s="29"/>
      <c r="AW157" s="1"/>
      <c r="AX157" s="1"/>
      <c r="AY157" s="1"/>
      <c r="AZ157" s="89"/>
      <c r="BA157" s="90"/>
      <c r="BB157" s="1"/>
      <c r="BC157" s="1"/>
      <c r="BD157" s="1"/>
      <c r="BE157" s="1"/>
      <c r="BF157" s="1"/>
      <c r="BG157" s="98"/>
      <c r="BH157" s="30"/>
      <c r="BI157" s="31"/>
      <c r="BJ157" s="32"/>
      <c r="BK157" s="33"/>
      <c r="BL157" s="33"/>
      <c r="BM157" s="33"/>
      <c r="BN157" s="33"/>
      <c r="BO157" s="56"/>
      <c r="BP157" s="122"/>
      <c r="BQ157" s="34"/>
      <c r="BR157" s="29"/>
      <c r="BS157" s="1"/>
      <c r="BT157" s="1"/>
      <c r="BU157" s="1"/>
      <c r="BV157" s="89"/>
      <c r="BW157" s="90"/>
      <c r="BX157" s="104"/>
      <c r="BY157" s="104"/>
      <c r="BZ157" s="104"/>
      <c r="CA157" s="104"/>
      <c r="CB157" s="104"/>
      <c r="CC157" s="137"/>
      <c r="CD157" s="138"/>
      <c r="CE157" s="141"/>
      <c r="CF157" s="142"/>
      <c r="CG157" s="104"/>
      <c r="CH157" s="104"/>
      <c r="CI157" s="104"/>
      <c r="CJ157" s="104"/>
      <c r="CK157" s="143"/>
      <c r="CL157" s="144"/>
      <c r="CM157" s="139"/>
      <c r="CN157" s="1"/>
      <c r="CO157" s="1"/>
      <c r="CP157" s="1"/>
      <c r="CQ157" s="1"/>
      <c r="CR157" s="89"/>
      <c r="CS157" s="153"/>
      <c r="CT157" s="104"/>
      <c r="CU157" s="104"/>
      <c r="CV157" s="104"/>
      <c r="CW157" s="104"/>
      <c r="CX157" s="104"/>
      <c r="CY157" s="137"/>
      <c r="CZ157" s="104"/>
      <c r="DA157" s="138"/>
      <c r="DB157" s="141"/>
      <c r="DC157" s="142"/>
      <c r="DD157" s="104"/>
      <c r="DE157" s="104"/>
      <c r="DF157" s="104"/>
      <c r="DG157" s="104"/>
      <c r="DH157" s="104"/>
      <c r="DI157" s="143"/>
      <c r="DJ157" s="144"/>
      <c r="DK157" s="139"/>
      <c r="DL157" s="1"/>
      <c r="DM157" s="157">
        <v>109</v>
      </c>
      <c r="DN157" s="158" t="s">
        <v>317</v>
      </c>
      <c r="DO157" s="158" t="s">
        <v>318</v>
      </c>
      <c r="DP157" s="171"/>
      <c r="DQ157" s="159">
        <v>43646</v>
      </c>
      <c r="DR157" s="160">
        <v>0.56000000000000005</v>
      </c>
      <c r="DS157" s="160"/>
      <c r="DT157" s="160"/>
      <c r="DU157" s="160"/>
      <c r="DV157" s="170"/>
      <c r="DW157" s="163">
        <f t="shared" si="250"/>
        <v>0.56000000000000005</v>
      </c>
      <c r="DX157" s="138">
        <f t="shared" si="183"/>
        <v>0.56000000000000005</v>
      </c>
      <c r="DY157" s="141">
        <f t="shared" si="184"/>
        <v>6.7200146509286032E-2</v>
      </c>
      <c r="DZ157" s="142">
        <f t="shared" si="185"/>
        <v>0.62720014650928613</v>
      </c>
      <c r="EA157" s="104">
        <f t="shared" si="186"/>
        <v>0.62720014650928613</v>
      </c>
      <c r="EB157" s="104">
        <v>0</v>
      </c>
      <c r="EC157" s="104">
        <f t="shared" si="187"/>
        <v>1.1038722578563436</v>
      </c>
      <c r="ED157" s="104">
        <v>0</v>
      </c>
      <c r="EE157" s="143">
        <f t="shared" si="188"/>
        <v>1.1038722578563436</v>
      </c>
      <c r="EF157" s="144">
        <f t="shared" si="189"/>
        <v>1.1038722578563436</v>
      </c>
      <c r="EG157" s="139">
        <v>1</v>
      </c>
      <c r="EH157" s="1" t="s">
        <v>52</v>
      </c>
      <c r="EI157" s="1">
        <v>110</v>
      </c>
      <c r="EJ157" s="1" t="s">
        <v>317</v>
      </c>
      <c r="EK157" s="1" t="s">
        <v>318</v>
      </c>
      <c r="EL157" s="89">
        <v>43677</v>
      </c>
      <c r="EM157" s="90"/>
      <c r="EN157" s="104">
        <v>5.44</v>
      </c>
      <c r="EO157" s="104"/>
      <c r="EP157" s="104"/>
      <c r="EQ157" s="104"/>
      <c r="ER157" s="104"/>
      <c r="ES157" s="137">
        <v>5.44</v>
      </c>
      <c r="ET157" s="138">
        <f t="shared" si="190"/>
        <v>4.8800000000000008</v>
      </c>
      <c r="EU157" s="141">
        <f t="shared" si="191"/>
        <v>0.58560088676182342</v>
      </c>
      <c r="EV157" s="96">
        <f t="shared" si="192"/>
        <v>5.4656008867618242</v>
      </c>
      <c r="EW157" s="104">
        <f t="shared" si="193"/>
        <v>5.4656008867618242</v>
      </c>
      <c r="EX157" s="103">
        <v>0</v>
      </c>
      <c r="EY157" s="104">
        <f t="shared" si="194"/>
        <v>9.8927376050389029</v>
      </c>
      <c r="EZ157" s="103">
        <v>0</v>
      </c>
      <c r="FA157" s="143">
        <f t="shared" si="195"/>
        <v>9.8927376050389029</v>
      </c>
      <c r="FB157" s="144">
        <f t="shared" si="196"/>
        <v>10.996609862895246</v>
      </c>
      <c r="FC157" s="140">
        <v>1</v>
      </c>
      <c r="FD157" s="40" t="s">
        <v>52</v>
      </c>
      <c r="FE157" s="157">
        <v>110</v>
      </c>
      <c r="FF157" s="158" t="s">
        <v>317</v>
      </c>
      <c r="FG157" s="158" t="s">
        <v>318</v>
      </c>
      <c r="FH157" s="159">
        <v>43708</v>
      </c>
      <c r="FI157" s="188"/>
      <c r="FJ157" s="160">
        <v>58.38</v>
      </c>
      <c r="FK157" s="186"/>
      <c r="FL157" s="186"/>
      <c r="FM157" s="186"/>
      <c r="FN157" s="194"/>
      <c r="FO157" s="187">
        <f t="shared" si="251"/>
        <v>58.38</v>
      </c>
      <c r="FP157" s="138">
        <f t="shared" si="197"/>
        <v>52.940000000000005</v>
      </c>
      <c r="FQ157" s="141">
        <f t="shared" si="198"/>
        <v>6.3528108221371573</v>
      </c>
      <c r="FR157" s="96">
        <f t="shared" si="199"/>
        <v>59.292810822137163</v>
      </c>
      <c r="FS157" s="104">
        <f t="shared" si="200"/>
        <v>59.292810822137163</v>
      </c>
      <c r="FT157" s="103">
        <v>0</v>
      </c>
      <c r="FU157" s="104">
        <f t="shared" si="201"/>
        <v>107.31998758806827</v>
      </c>
      <c r="FV157" s="103">
        <v>0</v>
      </c>
      <c r="FW157" s="143">
        <f t="shared" si="202"/>
        <v>107.31998758806827</v>
      </c>
      <c r="FX157" s="144">
        <f t="shared" si="203"/>
        <v>118.31659745096351</v>
      </c>
      <c r="FY157" s="140">
        <v>1</v>
      </c>
      <c r="FZ157" s="40" t="s">
        <v>52</v>
      </c>
      <c r="GA157" s="1">
        <v>110</v>
      </c>
      <c r="GB157" s="1" t="s">
        <v>317</v>
      </c>
      <c r="GC157" s="1" t="s">
        <v>318</v>
      </c>
      <c r="GD157" s="89">
        <v>43735</v>
      </c>
      <c r="GE157" s="90"/>
      <c r="GF157" s="104">
        <v>76.680000000000007</v>
      </c>
      <c r="GG157" s="104"/>
      <c r="GH157" s="104"/>
      <c r="GI157" s="104"/>
      <c r="GJ157" s="104"/>
      <c r="GK157" s="137">
        <v>76.680000000000007</v>
      </c>
      <c r="GL157" s="138">
        <f t="shared" si="204"/>
        <v>18.300000000000004</v>
      </c>
      <c r="GM157" s="141">
        <f t="shared" si="205"/>
        <v>2.1959973486138002</v>
      </c>
      <c r="GN157" s="142">
        <f t="shared" si="206"/>
        <v>20.495997348613805</v>
      </c>
      <c r="GO157" s="104">
        <f t="shared" si="207"/>
        <v>20.495997348613805</v>
      </c>
      <c r="GP157" s="104">
        <f t="shared" si="208"/>
        <v>0</v>
      </c>
      <c r="GQ157" s="218">
        <f t="shared" si="209"/>
        <v>37.097755200990989</v>
      </c>
      <c r="GR157" s="218">
        <f t="shared" si="210"/>
        <v>0</v>
      </c>
      <c r="GS157" s="143">
        <f t="shared" si="211"/>
        <v>37.097755200990989</v>
      </c>
      <c r="GT157" s="103">
        <f t="shared" si="212"/>
        <v>1.5181082960859447</v>
      </c>
      <c r="GU157" s="203">
        <f t="shared" si="213"/>
        <v>38.61586349707693</v>
      </c>
      <c r="GV157" s="144">
        <f t="shared" si="214"/>
        <v>156.93246094804044</v>
      </c>
      <c r="GW157" s="140">
        <v>1</v>
      </c>
      <c r="GX157" s="1" t="s">
        <v>52</v>
      </c>
      <c r="GY157" s="157">
        <v>110</v>
      </c>
      <c r="GZ157" s="158" t="s">
        <v>317</v>
      </c>
      <c r="HA157" s="158" t="s">
        <v>318</v>
      </c>
      <c r="HB157" s="159">
        <v>43771</v>
      </c>
      <c r="HC157" s="188"/>
      <c r="HD157" s="160">
        <v>240.33</v>
      </c>
      <c r="HE157" s="186"/>
      <c r="HF157" s="186"/>
      <c r="HG157" s="186"/>
      <c r="HH157" s="233"/>
      <c r="HI157" s="229">
        <f t="shared" si="133"/>
        <v>240.33</v>
      </c>
      <c r="HJ157" s="138">
        <f t="shared" si="215"/>
        <v>163.65</v>
      </c>
      <c r="HK157" s="141">
        <f t="shared" si="216"/>
        <v>19.637987478169286</v>
      </c>
      <c r="HL157" s="96">
        <f t="shared" si="217"/>
        <v>183.2879874781693</v>
      </c>
      <c r="HM157" s="104">
        <f t="shared" si="218"/>
        <v>110</v>
      </c>
      <c r="HN157" s="104">
        <f t="shared" si="219"/>
        <v>73.287987478169299</v>
      </c>
      <c r="HO157" s="218">
        <f t="shared" si="220"/>
        <v>199.1</v>
      </c>
      <c r="HP157" s="218">
        <f t="shared" si="221"/>
        <v>171.15769164582605</v>
      </c>
      <c r="HQ157" s="143">
        <f t="shared" si="222"/>
        <v>370.25769164582607</v>
      </c>
      <c r="HR157" s="104">
        <f t="shared" si="223"/>
        <v>20.304112915687032</v>
      </c>
      <c r="HS157" s="203">
        <f t="shared" si="224"/>
        <v>390.5618045615131</v>
      </c>
      <c r="HT157" s="234">
        <f t="shared" si="225"/>
        <v>547.49426550955354</v>
      </c>
      <c r="HU157" s="139">
        <v>1</v>
      </c>
      <c r="HV157" s="1" t="s">
        <v>52</v>
      </c>
      <c r="HW157" s="1">
        <v>110</v>
      </c>
      <c r="HX157" s="1" t="s">
        <v>317</v>
      </c>
      <c r="HY157" s="1" t="s">
        <v>318</v>
      </c>
      <c r="HZ157" s="89">
        <v>43795</v>
      </c>
      <c r="IA157" s="90"/>
      <c r="IB157" s="104">
        <v>240.33</v>
      </c>
      <c r="IC157" s="186"/>
      <c r="ID157" s="186"/>
      <c r="IE157" s="186"/>
      <c r="IF157" s="194"/>
      <c r="IG157" s="229">
        <f t="shared" si="134"/>
        <v>240.33</v>
      </c>
      <c r="IH157" s="138">
        <f t="shared" si="226"/>
        <v>0</v>
      </c>
      <c r="II157" s="141">
        <f t="shared" si="227"/>
        <v>0</v>
      </c>
      <c r="IJ157" s="142">
        <f t="shared" si="228"/>
        <v>0</v>
      </c>
      <c r="IK157" s="104">
        <f t="shared" si="229"/>
        <v>0</v>
      </c>
      <c r="IL157" s="104">
        <f t="shared" si="230"/>
        <v>0</v>
      </c>
      <c r="IM157" s="218">
        <f t="shared" si="231"/>
        <v>0</v>
      </c>
      <c r="IN157" s="218">
        <f t="shared" si="232"/>
        <v>0</v>
      </c>
      <c r="IO157" s="143">
        <f t="shared" si="233"/>
        <v>0</v>
      </c>
      <c r="IP157" s="104">
        <f t="shared" si="234"/>
        <v>0</v>
      </c>
      <c r="IQ157" s="203">
        <f t="shared" si="235"/>
        <v>0</v>
      </c>
      <c r="IR157" s="144">
        <f t="shared" si="236"/>
        <v>547.49426550955354</v>
      </c>
      <c r="IS157" s="139">
        <v>1</v>
      </c>
      <c r="IT157" s="1" t="s">
        <v>52</v>
      </c>
      <c r="IU157" s="1">
        <v>110</v>
      </c>
      <c r="IV157" s="1" t="s">
        <v>317</v>
      </c>
      <c r="IW157" s="1" t="s">
        <v>318</v>
      </c>
      <c r="IX157" s="89">
        <v>43830</v>
      </c>
      <c r="IY157" s="153"/>
      <c r="IZ157" s="104">
        <v>240.33</v>
      </c>
      <c r="JA157" s="104"/>
      <c r="JB157" s="104"/>
      <c r="JC157" s="104"/>
      <c r="JD157" s="104"/>
      <c r="JE157" s="137">
        <v>240.33</v>
      </c>
      <c r="JF157" s="138">
        <f t="shared" si="237"/>
        <v>0</v>
      </c>
      <c r="JG157" s="141">
        <f t="shared" si="238"/>
        <v>0</v>
      </c>
      <c r="JH157" s="96">
        <f t="shared" si="239"/>
        <v>0</v>
      </c>
      <c r="JI157" s="104">
        <f t="shared" si="240"/>
        <v>0</v>
      </c>
      <c r="JJ157" s="104">
        <f t="shared" si="241"/>
        <v>0</v>
      </c>
      <c r="JK157" s="218">
        <f t="shared" si="242"/>
        <v>0</v>
      </c>
      <c r="JL157" s="251">
        <f t="shared" si="243"/>
        <v>0</v>
      </c>
      <c r="JM157" s="259">
        <f t="shared" si="244"/>
        <v>0</v>
      </c>
      <c r="JN157" s="218"/>
      <c r="JO157" s="260"/>
      <c r="JP157" s="255">
        <f t="shared" si="247"/>
        <v>0</v>
      </c>
      <c r="JQ157" s="203">
        <f t="shared" si="248"/>
        <v>0</v>
      </c>
      <c r="JR157" s="144">
        <f t="shared" si="249"/>
        <v>547.49426550955354</v>
      </c>
      <c r="JS157" s="139">
        <v>1</v>
      </c>
      <c r="JT157" s="1" t="s">
        <v>52</v>
      </c>
    </row>
    <row r="158" spans="1:280" ht="20.100000000000001" customHeight="1" x14ac:dyDescent="0.25">
      <c r="A158" s="29"/>
      <c r="B158" s="29"/>
      <c r="C158" s="50"/>
      <c r="D158" s="43"/>
      <c r="E158" s="29"/>
      <c r="F158" s="51"/>
      <c r="G158" s="49"/>
      <c r="H158" s="33"/>
      <c r="I158" s="33"/>
      <c r="J158" s="33"/>
      <c r="K158" s="33"/>
      <c r="L158" s="37"/>
      <c r="M158" s="30"/>
      <c r="N158" s="31"/>
      <c r="O158" s="32"/>
      <c r="P158" s="33"/>
      <c r="Q158" s="33"/>
      <c r="R158" s="33"/>
      <c r="S158" s="33"/>
      <c r="T158" s="56"/>
      <c r="U158" s="59"/>
      <c r="V158" s="34"/>
      <c r="W158" s="29"/>
      <c r="X158" s="1"/>
      <c r="Y158" s="1"/>
      <c r="Z158" s="1"/>
      <c r="AA158" s="89"/>
      <c r="AB158" s="90"/>
      <c r="AC158" s="1"/>
      <c r="AD158" s="1"/>
      <c r="AE158" s="1"/>
      <c r="AF158" s="1"/>
      <c r="AG158" s="1"/>
      <c r="AH158" s="98"/>
      <c r="AI158" s="30"/>
      <c r="AJ158" s="31"/>
      <c r="AK158" s="32"/>
      <c r="AL158" s="33"/>
      <c r="AM158" s="33"/>
      <c r="AN158" s="33"/>
      <c r="AO158" s="33"/>
      <c r="AP158" s="56"/>
      <c r="AQ158" s="118"/>
      <c r="AR158" s="120"/>
      <c r="AS158" s="167"/>
      <c r="AT158" s="122"/>
      <c r="AU158" s="34"/>
      <c r="AV158" s="29"/>
      <c r="AW158" s="1"/>
      <c r="AX158" s="1"/>
      <c r="AY158" s="1"/>
      <c r="AZ158" s="89"/>
      <c r="BA158" s="90"/>
      <c r="BB158" s="1"/>
      <c r="BC158" s="1"/>
      <c r="BD158" s="1"/>
      <c r="BE158" s="1"/>
      <c r="BF158" s="1"/>
      <c r="BG158" s="98"/>
      <c r="BH158" s="30"/>
      <c r="BI158" s="31"/>
      <c r="BJ158" s="32"/>
      <c r="BK158" s="33"/>
      <c r="BL158" s="33"/>
      <c r="BM158" s="33"/>
      <c r="BN158" s="33"/>
      <c r="BO158" s="56"/>
      <c r="BP158" s="122"/>
      <c r="BQ158" s="34"/>
      <c r="BR158" s="29"/>
      <c r="BS158" s="1"/>
      <c r="BT158" s="1"/>
      <c r="BU158" s="1"/>
      <c r="BV158" s="89"/>
      <c r="BW158" s="90"/>
      <c r="BX158" s="104"/>
      <c r="BY158" s="104"/>
      <c r="BZ158" s="104"/>
      <c r="CA158" s="104"/>
      <c r="CB158" s="104"/>
      <c r="CC158" s="137"/>
      <c r="CD158" s="138"/>
      <c r="CE158" s="141"/>
      <c r="CF158" s="142"/>
      <c r="CG158" s="104"/>
      <c r="CH158" s="104"/>
      <c r="CI158" s="104"/>
      <c r="CJ158" s="104"/>
      <c r="CK158" s="143"/>
      <c r="CL158" s="144"/>
      <c r="CM158" s="139"/>
      <c r="CN158" s="1"/>
      <c r="CO158" s="1"/>
      <c r="CP158" s="1"/>
      <c r="CQ158" s="1"/>
      <c r="CR158" s="89"/>
      <c r="CS158" s="153"/>
      <c r="CT158" s="104"/>
      <c r="CU158" s="104"/>
      <c r="CV158" s="104"/>
      <c r="CW158" s="104"/>
      <c r="CX158" s="104"/>
      <c r="CY158" s="137"/>
      <c r="CZ158" s="104"/>
      <c r="DA158" s="138"/>
      <c r="DB158" s="141"/>
      <c r="DC158" s="142"/>
      <c r="DD158" s="104"/>
      <c r="DE158" s="104"/>
      <c r="DF158" s="104"/>
      <c r="DG158" s="104"/>
      <c r="DH158" s="104"/>
      <c r="DI158" s="143"/>
      <c r="DJ158" s="144"/>
      <c r="DK158" s="139"/>
      <c r="DL158" s="1"/>
      <c r="DM158" s="157">
        <v>110</v>
      </c>
      <c r="DN158" s="158" t="s">
        <v>319</v>
      </c>
      <c r="DO158" s="158" t="s">
        <v>320</v>
      </c>
      <c r="DP158" s="171"/>
      <c r="DQ158" s="159">
        <v>43646</v>
      </c>
      <c r="DR158" s="160">
        <v>23.01</v>
      </c>
      <c r="DS158" s="160"/>
      <c r="DT158" s="160"/>
      <c r="DU158" s="160"/>
      <c r="DV158" s="170"/>
      <c r="DW158" s="163">
        <f t="shared" si="250"/>
        <v>23.01</v>
      </c>
      <c r="DX158" s="138">
        <f t="shared" si="183"/>
        <v>23.01</v>
      </c>
      <c r="DY158" s="141">
        <f t="shared" si="184"/>
        <v>2.7612060199619135</v>
      </c>
      <c r="DZ158" s="142">
        <f t="shared" si="185"/>
        <v>25.771206019961916</v>
      </c>
      <c r="EA158" s="104">
        <f t="shared" si="186"/>
        <v>25.771206019961916</v>
      </c>
      <c r="EB158" s="104">
        <v>0</v>
      </c>
      <c r="EC158" s="104">
        <f t="shared" si="187"/>
        <v>45.35732259513297</v>
      </c>
      <c r="ED158" s="104">
        <v>0</v>
      </c>
      <c r="EE158" s="143">
        <f t="shared" si="188"/>
        <v>45.35732259513297</v>
      </c>
      <c r="EF158" s="144">
        <f t="shared" si="189"/>
        <v>45.35732259513297</v>
      </c>
      <c r="EG158" s="139">
        <v>1</v>
      </c>
      <c r="EH158" s="1" t="s">
        <v>52</v>
      </c>
      <c r="EI158" s="1">
        <v>111</v>
      </c>
      <c r="EJ158" s="1" t="s">
        <v>319</v>
      </c>
      <c r="EK158" s="1" t="s">
        <v>320</v>
      </c>
      <c r="EL158" s="89">
        <v>43677</v>
      </c>
      <c r="EM158" s="90"/>
      <c r="EN158" s="104">
        <v>55.24</v>
      </c>
      <c r="EO158" s="104"/>
      <c r="EP158" s="104"/>
      <c r="EQ158" s="104"/>
      <c r="ER158" s="104"/>
      <c r="ES158" s="137">
        <v>55.24</v>
      </c>
      <c r="ET158" s="138">
        <f t="shared" si="190"/>
        <v>32.230000000000004</v>
      </c>
      <c r="EU158" s="141">
        <f t="shared" si="191"/>
        <v>3.8676058566257314</v>
      </c>
      <c r="EV158" s="96">
        <f t="shared" si="192"/>
        <v>36.097605856625734</v>
      </c>
      <c r="EW158" s="104">
        <f t="shared" si="193"/>
        <v>36.097605856625734</v>
      </c>
      <c r="EX158" s="104">
        <v>0</v>
      </c>
      <c r="EY158" s="104">
        <f t="shared" si="194"/>
        <v>65.336666600492578</v>
      </c>
      <c r="EZ158" s="104">
        <v>0</v>
      </c>
      <c r="FA158" s="143">
        <f t="shared" si="195"/>
        <v>65.336666600492578</v>
      </c>
      <c r="FB158" s="144">
        <f t="shared" si="196"/>
        <v>110.69398919562555</v>
      </c>
      <c r="FC158" s="139">
        <v>1</v>
      </c>
      <c r="FD158" s="1" t="s">
        <v>52</v>
      </c>
      <c r="FE158" s="157">
        <v>111</v>
      </c>
      <c r="FF158" s="158" t="s">
        <v>319</v>
      </c>
      <c r="FG158" s="158" t="s">
        <v>320</v>
      </c>
      <c r="FH158" s="159">
        <v>43708</v>
      </c>
      <c r="FI158" s="188"/>
      <c r="FJ158" s="160">
        <v>58.09</v>
      </c>
      <c r="FK158" s="186"/>
      <c r="FL158" s="186"/>
      <c r="FM158" s="186"/>
      <c r="FN158" s="194"/>
      <c r="FO158" s="187">
        <f t="shared" si="251"/>
        <v>58.09</v>
      </c>
      <c r="FP158" s="138">
        <f t="shared" si="197"/>
        <v>2.8500000000000014</v>
      </c>
      <c r="FQ158" s="141">
        <f t="shared" si="198"/>
        <v>0.34200058260466387</v>
      </c>
      <c r="FR158" s="96">
        <f t="shared" si="199"/>
        <v>3.1920005826046651</v>
      </c>
      <c r="FS158" s="104">
        <f t="shared" si="200"/>
        <v>3.1920005826046651</v>
      </c>
      <c r="FT158" s="104">
        <v>0</v>
      </c>
      <c r="FU158" s="104">
        <f t="shared" si="201"/>
        <v>5.7775210545144438</v>
      </c>
      <c r="FV158" s="104">
        <v>0</v>
      </c>
      <c r="FW158" s="143">
        <f t="shared" si="202"/>
        <v>5.7775210545144438</v>
      </c>
      <c r="FX158" s="144">
        <f t="shared" si="203"/>
        <v>116.47151025013999</v>
      </c>
      <c r="FY158" s="139">
        <v>1</v>
      </c>
      <c r="FZ158" s="1" t="s">
        <v>52</v>
      </c>
      <c r="GA158" s="1">
        <v>111</v>
      </c>
      <c r="GB158" s="1" t="s">
        <v>319</v>
      </c>
      <c r="GC158" s="1" t="s">
        <v>320</v>
      </c>
      <c r="GD158" s="89">
        <v>43735</v>
      </c>
      <c r="GE158" s="90"/>
      <c r="GF158" s="104">
        <v>58.09</v>
      </c>
      <c r="GG158" s="104"/>
      <c r="GH158" s="104"/>
      <c r="GI158" s="104"/>
      <c r="GJ158" s="104"/>
      <c r="GK158" s="137">
        <v>58.09</v>
      </c>
      <c r="GL158" s="138">
        <f t="shared" si="204"/>
        <v>0</v>
      </c>
      <c r="GM158" s="141">
        <f t="shared" si="205"/>
        <v>0</v>
      </c>
      <c r="GN158" s="142">
        <f t="shared" si="206"/>
        <v>0</v>
      </c>
      <c r="GO158" s="104">
        <f t="shared" si="207"/>
        <v>0</v>
      </c>
      <c r="GP158" s="104">
        <f t="shared" si="208"/>
        <v>0</v>
      </c>
      <c r="GQ158" s="218">
        <f t="shared" si="209"/>
        <v>0</v>
      </c>
      <c r="GR158" s="218">
        <f t="shared" si="210"/>
        <v>0</v>
      </c>
      <c r="GS158" s="143">
        <f t="shared" si="211"/>
        <v>0</v>
      </c>
      <c r="GT158" s="103">
        <f t="shared" si="212"/>
        <v>0</v>
      </c>
      <c r="GU158" s="203">
        <f t="shared" si="213"/>
        <v>0</v>
      </c>
      <c r="GV158" s="144">
        <f t="shared" si="214"/>
        <v>116.47151025013999</v>
      </c>
      <c r="GW158" s="140">
        <v>1</v>
      </c>
      <c r="GX158" s="1" t="s">
        <v>52</v>
      </c>
      <c r="GY158" s="157">
        <v>111</v>
      </c>
      <c r="GZ158" s="158" t="s">
        <v>319</v>
      </c>
      <c r="HA158" s="158" t="s">
        <v>320</v>
      </c>
      <c r="HB158" s="159">
        <v>43771</v>
      </c>
      <c r="HC158" s="188"/>
      <c r="HD158" s="160">
        <v>58.09</v>
      </c>
      <c r="HE158" s="186"/>
      <c r="HF158" s="186"/>
      <c r="HG158" s="186"/>
      <c r="HH158" s="233"/>
      <c r="HI158" s="229">
        <f t="shared" si="133"/>
        <v>58.09</v>
      </c>
      <c r="HJ158" s="138">
        <f t="shared" si="215"/>
        <v>0</v>
      </c>
      <c r="HK158" s="141">
        <f t="shared" si="216"/>
        <v>0</v>
      </c>
      <c r="HL158" s="96">
        <f t="shared" si="217"/>
        <v>0</v>
      </c>
      <c r="HM158" s="104">
        <f t="shared" si="218"/>
        <v>0</v>
      </c>
      <c r="HN158" s="104">
        <f t="shared" si="219"/>
        <v>0</v>
      </c>
      <c r="HO158" s="218">
        <f t="shared" si="220"/>
        <v>0</v>
      </c>
      <c r="HP158" s="218">
        <f t="shared" si="221"/>
        <v>0</v>
      </c>
      <c r="HQ158" s="143">
        <f t="shared" si="222"/>
        <v>0</v>
      </c>
      <c r="HR158" s="104">
        <f t="shared" si="223"/>
        <v>0</v>
      </c>
      <c r="HS158" s="203">
        <f t="shared" si="224"/>
        <v>0</v>
      </c>
      <c r="HT158" s="234">
        <f t="shared" si="225"/>
        <v>116.47151025013999</v>
      </c>
      <c r="HU158" s="139">
        <v>1</v>
      </c>
      <c r="HV158" s="1" t="s">
        <v>52</v>
      </c>
      <c r="HW158" s="1">
        <v>111</v>
      </c>
      <c r="HX158" s="1" t="s">
        <v>319</v>
      </c>
      <c r="HY158" s="1" t="s">
        <v>320</v>
      </c>
      <c r="HZ158" s="89">
        <v>43795</v>
      </c>
      <c r="IA158" s="90"/>
      <c r="IB158" s="104">
        <v>58.09</v>
      </c>
      <c r="IC158" s="186"/>
      <c r="ID158" s="186"/>
      <c r="IE158" s="186"/>
      <c r="IF158" s="194"/>
      <c r="IG158" s="229">
        <f t="shared" si="134"/>
        <v>58.09</v>
      </c>
      <c r="IH158" s="138">
        <f t="shared" si="226"/>
        <v>0</v>
      </c>
      <c r="II158" s="141">
        <f t="shared" si="227"/>
        <v>0</v>
      </c>
      <c r="IJ158" s="142">
        <f t="shared" si="228"/>
        <v>0</v>
      </c>
      <c r="IK158" s="104">
        <f t="shared" si="229"/>
        <v>0</v>
      </c>
      <c r="IL158" s="104">
        <f t="shared" si="230"/>
        <v>0</v>
      </c>
      <c r="IM158" s="218">
        <f t="shared" si="231"/>
        <v>0</v>
      </c>
      <c r="IN158" s="218">
        <f t="shared" si="232"/>
        <v>0</v>
      </c>
      <c r="IO158" s="143">
        <f t="shared" si="233"/>
        <v>0</v>
      </c>
      <c r="IP158" s="104">
        <f t="shared" si="234"/>
        <v>0</v>
      </c>
      <c r="IQ158" s="203">
        <f t="shared" si="235"/>
        <v>0</v>
      </c>
      <c r="IR158" s="144">
        <f t="shared" si="236"/>
        <v>116.47151025013999</v>
      </c>
      <c r="IS158" s="139">
        <v>1</v>
      </c>
      <c r="IT158" s="1" t="s">
        <v>52</v>
      </c>
      <c r="IU158" s="1">
        <v>111</v>
      </c>
      <c r="IV158" s="1" t="s">
        <v>319</v>
      </c>
      <c r="IW158" s="1" t="s">
        <v>320</v>
      </c>
      <c r="IX158" s="89">
        <v>43830</v>
      </c>
      <c r="IY158" s="153"/>
      <c r="IZ158" s="104">
        <v>58.09</v>
      </c>
      <c r="JA158" s="104"/>
      <c r="JB158" s="104"/>
      <c r="JC158" s="104"/>
      <c r="JD158" s="104"/>
      <c r="JE158" s="137">
        <v>58.09</v>
      </c>
      <c r="JF158" s="138">
        <f t="shared" si="237"/>
        <v>0</v>
      </c>
      <c r="JG158" s="141">
        <f t="shared" si="238"/>
        <v>0</v>
      </c>
      <c r="JH158" s="96">
        <f t="shared" si="239"/>
        <v>0</v>
      </c>
      <c r="JI158" s="104">
        <f t="shared" si="240"/>
        <v>0</v>
      </c>
      <c r="JJ158" s="104">
        <f t="shared" si="241"/>
        <v>0</v>
      </c>
      <c r="JK158" s="218">
        <f t="shared" si="242"/>
        <v>0</v>
      </c>
      <c r="JL158" s="251">
        <f t="shared" si="243"/>
        <v>0</v>
      </c>
      <c r="JM158" s="259">
        <f t="shared" si="244"/>
        <v>0</v>
      </c>
      <c r="JN158" s="218"/>
      <c r="JO158" s="260"/>
      <c r="JP158" s="255">
        <f t="shared" si="247"/>
        <v>0</v>
      </c>
      <c r="JQ158" s="203">
        <f t="shared" si="248"/>
        <v>0</v>
      </c>
      <c r="JR158" s="144">
        <f t="shared" si="249"/>
        <v>116.47151025013999</v>
      </c>
      <c r="JS158" s="139">
        <v>1</v>
      </c>
      <c r="JT158" s="1" t="s">
        <v>52</v>
      </c>
    </row>
    <row r="159" spans="1:280" ht="19.5" customHeight="1" x14ac:dyDescent="0.25">
      <c r="A159" s="29"/>
      <c r="B159" s="29"/>
      <c r="C159" s="50"/>
      <c r="D159" s="43"/>
      <c r="E159" s="29"/>
      <c r="F159" s="51"/>
      <c r="G159" s="49"/>
      <c r="H159" s="33"/>
      <c r="I159" s="33"/>
      <c r="J159" s="33"/>
      <c r="K159" s="33"/>
      <c r="L159" s="37"/>
      <c r="M159" s="30"/>
      <c r="N159" s="31"/>
      <c r="O159" s="32"/>
      <c r="P159" s="33"/>
      <c r="Q159" s="33"/>
      <c r="R159" s="33"/>
      <c r="S159" s="33"/>
      <c r="T159" s="56"/>
      <c r="U159" s="59"/>
      <c r="V159" s="34"/>
      <c r="W159" s="29"/>
      <c r="X159" s="1"/>
      <c r="Y159" s="1"/>
      <c r="Z159" s="1"/>
      <c r="AA159" s="89"/>
      <c r="AB159" s="90"/>
      <c r="AC159" s="1"/>
      <c r="AD159" s="1"/>
      <c r="AE159" s="1"/>
      <c r="AF159" s="1"/>
      <c r="AG159" s="1"/>
      <c r="AH159" s="98"/>
      <c r="AI159" s="30"/>
      <c r="AJ159" s="31"/>
      <c r="AK159" s="32"/>
      <c r="AL159" s="33"/>
      <c r="AM159" s="33"/>
      <c r="AN159" s="33"/>
      <c r="AO159" s="33"/>
      <c r="AP159" s="56"/>
      <c r="AQ159" s="118"/>
      <c r="AR159" s="120"/>
      <c r="AS159" s="167"/>
      <c r="AT159" s="122"/>
      <c r="AU159" s="34"/>
      <c r="AV159" s="29"/>
      <c r="AW159" s="1"/>
      <c r="AX159" s="1"/>
      <c r="AY159" s="1"/>
      <c r="AZ159" s="89"/>
      <c r="BA159" s="90"/>
      <c r="BB159" s="1"/>
      <c r="BC159" s="1"/>
      <c r="BD159" s="1"/>
      <c r="BE159" s="1"/>
      <c r="BF159" s="1"/>
      <c r="BG159" s="98"/>
      <c r="BH159" s="30"/>
      <c r="BI159" s="31"/>
      <c r="BJ159" s="32"/>
      <c r="BK159" s="33"/>
      <c r="BL159" s="33"/>
      <c r="BM159" s="33"/>
      <c r="BN159" s="33"/>
      <c r="BO159" s="56"/>
      <c r="BP159" s="122"/>
      <c r="BQ159" s="34"/>
      <c r="BR159" s="29"/>
      <c r="BS159" s="1"/>
      <c r="BT159" s="1"/>
      <c r="BU159" s="1"/>
      <c r="BV159" s="89"/>
      <c r="BW159" s="90"/>
      <c r="BX159" s="104"/>
      <c r="BY159" s="104"/>
      <c r="BZ159" s="104"/>
      <c r="CA159" s="104"/>
      <c r="CB159" s="104"/>
      <c r="CC159" s="137"/>
      <c r="CD159" s="138"/>
      <c r="CE159" s="141"/>
      <c r="CF159" s="142"/>
      <c r="CG159" s="104"/>
      <c r="CH159" s="104"/>
      <c r="CI159" s="104"/>
      <c r="CJ159" s="104"/>
      <c r="CK159" s="143"/>
      <c r="CL159" s="144"/>
      <c r="CM159" s="139"/>
      <c r="CN159" s="1"/>
      <c r="CO159" s="1"/>
      <c r="CP159" s="1"/>
      <c r="CQ159" s="1"/>
      <c r="CR159" s="89"/>
      <c r="CS159" s="153"/>
      <c r="CT159" s="104"/>
      <c r="CU159" s="104"/>
      <c r="CV159" s="104"/>
      <c r="CW159" s="104"/>
      <c r="CX159" s="104"/>
      <c r="CY159" s="137"/>
      <c r="CZ159" s="104"/>
      <c r="DA159" s="138"/>
      <c r="DB159" s="141"/>
      <c r="DC159" s="142"/>
      <c r="DD159" s="104"/>
      <c r="DE159" s="104"/>
      <c r="DF159" s="104"/>
      <c r="DG159" s="104"/>
      <c r="DH159" s="104"/>
      <c r="DI159" s="143"/>
      <c r="DJ159" s="144"/>
      <c r="DK159" s="139"/>
      <c r="DL159" s="1"/>
      <c r="DM159" s="157">
        <v>111</v>
      </c>
      <c r="DN159" s="158" t="s">
        <v>321</v>
      </c>
      <c r="DO159" s="164">
        <v>3886346</v>
      </c>
      <c r="DP159" s="172"/>
      <c r="DQ159" s="159">
        <v>43646</v>
      </c>
      <c r="DR159" s="160">
        <v>0.55000000000000004</v>
      </c>
      <c r="DS159" s="160"/>
      <c r="DT159" s="160"/>
      <c r="DU159" s="160"/>
      <c r="DV159" s="170"/>
      <c r="DW159" s="163">
        <f t="shared" si="250"/>
        <v>0.55000000000000004</v>
      </c>
      <c r="DX159" s="138">
        <f t="shared" si="183"/>
        <v>0.55000000000000004</v>
      </c>
      <c r="DY159" s="141">
        <f t="shared" si="184"/>
        <v>6.6000143893048771E-2</v>
      </c>
      <c r="DZ159" s="142">
        <f t="shared" si="185"/>
        <v>0.6160001438930488</v>
      </c>
      <c r="EA159" s="104">
        <f t="shared" si="186"/>
        <v>0.6160001438930488</v>
      </c>
      <c r="EB159" s="104">
        <v>0</v>
      </c>
      <c r="EC159" s="104">
        <f t="shared" si="187"/>
        <v>1.0841602532517658</v>
      </c>
      <c r="ED159" s="104">
        <v>0</v>
      </c>
      <c r="EE159" s="143">
        <f t="shared" si="188"/>
        <v>1.0841602532517658</v>
      </c>
      <c r="EF159" s="144">
        <f t="shared" si="189"/>
        <v>1.0841602532517658</v>
      </c>
      <c r="EG159" s="139">
        <v>1</v>
      </c>
      <c r="EH159" s="1" t="s">
        <v>52</v>
      </c>
      <c r="EI159" s="1">
        <v>112</v>
      </c>
      <c r="EJ159" s="1" t="s">
        <v>321</v>
      </c>
      <c r="EK159" s="1" t="s">
        <v>338</v>
      </c>
      <c r="EL159" s="89">
        <v>43677</v>
      </c>
      <c r="EM159" s="90"/>
      <c r="EN159" s="104">
        <v>31.71</v>
      </c>
      <c r="EO159" s="104"/>
      <c r="EP159" s="104"/>
      <c r="EQ159" s="104"/>
      <c r="ER159" s="104"/>
      <c r="ES159" s="137">
        <v>31.71</v>
      </c>
      <c r="ET159" s="138">
        <f t="shared" si="190"/>
        <v>31.16</v>
      </c>
      <c r="EU159" s="141">
        <f t="shared" si="191"/>
        <v>3.7392056621922984</v>
      </c>
      <c r="EV159" s="96">
        <f t="shared" si="192"/>
        <v>34.899205662192301</v>
      </c>
      <c r="EW159" s="104">
        <f t="shared" si="193"/>
        <v>34.899205662192301</v>
      </c>
      <c r="EX159" s="104">
        <v>0</v>
      </c>
      <c r="EY159" s="104">
        <f t="shared" si="194"/>
        <v>63.167562248568068</v>
      </c>
      <c r="EZ159" s="104">
        <v>0</v>
      </c>
      <c r="FA159" s="143">
        <f t="shared" si="195"/>
        <v>63.167562248568068</v>
      </c>
      <c r="FB159" s="144">
        <f t="shared" si="196"/>
        <v>64.251722501819827</v>
      </c>
      <c r="FC159" s="139">
        <v>1</v>
      </c>
      <c r="FD159" s="1" t="s">
        <v>52</v>
      </c>
      <c r="FE159" s="157">
        <v>112</v>
      </c>
      <c r="FF159" s="158" t="s">
        <v>321</v>
      </c>
      <c r="FG159" s="158" t="s">
        <v>338</v>
      </c>
      <c r="FH159" s="159">
        <v>43708</v>
      </c>
      <c r="FI159" s="188"/>
      <c r="FJ159" s="160">
        <v>46.13</v>
      </c>
      <c r="FK159" s="186"/>
      <c r="FL159" s="186"/>
      <c r="FM159" s="186"/>
      <c r="FN159" s="194"/>
      <c r="FO159" s="187">
        <f t="shared" si="251"/>
        <v>46.13</v>
      </c>
      <c r="FP159" s="138">
        <f t="shared" si="197"/>
        <v>14.420000000000002</v>
      </c>
      <c r="FQ159" s="141">
        <f t="shared" si="198"/>
        <v>1.7304029477751759</v>
      </c>
      <c r="FR159" s="96">
        <f t="shared" si="199"/>
        <v>16.150402947775177</v>
      </c>
      <c r="FS159" s="104">
        <f t="shared" si="200"/>
        <v>16.150402947775177</v>
      </c>
      <c r="FT159" s="104">
        <v>0</v>
      </c>
      <c r="FU159" s="104">
        <f t="shared" si="201"/>
        <v>29.232229335473072</v>
      </c>
      <c r="FV159" s="104">
        <v>0</v>
      </c>
      <c r="FW159" s="143">
        <f t="shared" si="202"/>
        <v>29.232229335473072</v>
      </c>
      <c r="FX159" s="144">
        <f t="shared" si="203"/>
        <v>93.483951837292892</v>
      </c>
      <c r="FY159" s="139">
        <v>1</v>
      </c>
      <c r="FZ159" s="1" t="s">
        <v>52</v>
      </c>
      <c r="GA159" s="1">
        <v>112</v>
      </c>
      <c r="GB159" s="1" t="s">
        <v>321</v>
      </c>
      <c r="GC159" s="1" t="s">
        <v>338</v>
      </c>
      <c r="GD159" s="89">
        <v>43735</v>
      </c>
      <c r="GE159" s="90">
        <v>300</v>
      </c>
      <c r="GF159" s="104">
        <v>52.45</v>
      </c>
      <c r="GG159" s="104"/>
      <c r="GH159" s="104"/>
      <c r="GI159" s="104"/>
      <c r="GJ159" s="104"/>
      <c r="GK159" s="137">
        <v>52.45</v>
      </c>
      <c r="GL159" s="138">
        <f t="shared" si="204"/>
        <v>6.32</v>
      </c>
      <c r="GM159" s="141">
        <f t="shared" si="205"/>
        <v>0.7583990843300118</v>
      </c>
      <c r="GN159" s="142">
        <f t="shared" si="206"/>
        <v>7.0783990843300124</v>
      </c>
      <c r="GO159" s="104">
        <f t="shared" si="207"/>
        <v>7.0783990843300124</v>
      </c>
      <c r="GP159" s="104">
        <f t="shared" si="208"/>
        <v>0</v>
      </c>
      <c r="GQ159" s="218">
        <f t="shared" si="209"/>
        <v>12.811902342637323</v>
      </c>
      <c r="GR159" s="218">
        <f t="shared" si="210"/>
        <v>0</v>
      </c>
      <c r="GS159" s="143">
        <f t="shared" si="211"/>
        <v>12.811902342637323</v>
      </c>
      <c r="GT159" s="103">
        <f t="shared" si="212"/>
        <v>0.52428658094334257</v>
      </c>
      <c r="GU159" s="203">
        <f t="shared" si="213"/>
        <v>13.336188923580666</v>
      </c>
      <c r="GV159" s="144">
        <f t="shared" si="214"/>
        <v>-193.17985923912644</v>
      </c>
      <c r="GW159" s="140">
        <v>1</v>
      </c>
      <c r="GX159" s="1" t="s">
        <v>52</v>
      </c>
      <c r="GY159" s="157">
        <v>112</v>
      </c>
      <c r="GZ159" s="158" t="s">
        <v>321</v>
      </c>
      <c r="HA159" s="158" t="s">
        <v>338</v>
      </c>
      <c r="HB159" s="159">
        <v>43771</v>
      </c>
      <c r="HC159" s="188"/>
      <c r="HD159" s="160">
        <v>53.78</v>
      </c>
      <c r="HE159" s="186"/>
      <c r="HF159" s="186"/>
      <c r="HG159" s="186"/>
      <c r="HH159" s="233"/>
      <c r="HI159" s="229">
        <f t="shared" si="133"/>
        <v>53.78</v>
      </c>
      <c r="HJ159" s="138">
        <f t="shared" si="215"/>
        <v>1.3299999999999983</v>
      </c>
      <c r="HK159" s="141">
        <f t="shared" si="216"/>
        <v>0.1595998982338229</v>
      </c>
      <c r="HL159" s="96">
        <f t="shared" si="217"/>
        <v>1.4895998982338212</v>
      </c>
      <c r="HM159" s="104">
        <f t="shared" si="218"/>
        <v>1.4895998982338212</v>
      </c>
      <c r="HN159" s="104">
        <f t="shared" si="219"/>
        <v>0</v>
      </c>
      <c r="HO159" s="218">
        <f t="shared" si="220"/>
        <v>2.6961758158032163</v>
      </c>
      <c r="HP159" s="218">
        <f t="shared" si="221"/>
        <v>0</v>
      </c>
      <c r="HQ159" s="143">
        <f t="shared" si="222"/>
        <v>2.6961758158032163</v>
      </c>
      <c r="HR159" s="104">
        <f t="shared" si="223"/>
        <v>0.14785231864130602</v>
      </c>
      <c r="HS159" s="203">
        <f t="shared" si="224"/>
        <v>2.8440281344445224</v>
      </c>
      <c r="HT159" s="234">
        <f t="shared" si="225"/>
        <v>-190.33583110468192</v>
      </c>
      <c r="HU159" s="139">
        <v>1</v>
      </c>
      <c r="HV159" s="1" t="s">
        <v>52</v>
      </c>
      <c r="HW159" s="1">
        <v>112</v>
      </c>
      <c r="HX159" s="1" t="s">
        <v>321</v>
      </c>
      <c r="HY159" s="1" t="s">
        <v>338</v>
      </c>
      <c r="HZ159" s="89">
        <v>43795</v>
      </c>
      <c r="IA159" s="90"/>
      <c r="IB159" s="104">
        <v>53.78</v>
      </c>
      <c r="IC159" s="186"/>
      <c r="ID159" s="186"/>
      <c r="IE159" s="186"/>
      <c r="IF159" s="194"/>
      <c r="IG159" s="229">
        <f t="shared" si="134"/>
        <v>53.78</v>
      </c>
      <c r="IH159" s="138">
        <f t="shared" si="226"/>
        <v>0</v>
      </c>
      <c r="II159" s="141">
        <f t="shared" si="227"/>
        <v>0</v>
      </c>
      <c r="IJ159" s="142">
        <f t="shared" si="228"/>
        <v>0</v>
      </c>
      <c r="IK159" s="104">
        <f t="shared" si="229"/>
        <v>0</v>
      </c>
      <c r="IL159" s="104">
        <f t="shared" si="230"/>
        <v>0</v>
      </c>
      <c r="IM159" s="218">
        <f t="shared" si="231"/>
        <v>0</v>
      </c>
      <c r="IN159" s="218">
        <f t="shared" si="232"/>
        <v>0</v>
      </c>
      <c r="IO159" s="143">
        <f t="shared" si="233"/>
        <v>0</v>
      </c>
      <c r="IP159" s="104">
        <f t="shared" si="234"/>
        <v>0</v>
      </c>
      <c r="IQ159" s="203">
        <f t="shared" si="235"/>
        <v>0</v>
      </c>
      <c r="IR159" s="144">
        <f t="shared" si="236"/>
        <v>-190.33583110468192</v>
      </c>
      <c r="IS159" s="139">
        <v>1</v>
      </c>
      <c r="IT159" s="1" t="s">
        <v>52</v>
      </c>
      <c r="IU159" s="1">
        <v>112</v>
      </c>
      <c r="IV159" s="1" t="s">
        <v>321</v>
      </c>
      <c r="IW159" s="1" t="s">
        <v>338</v>
      </c>
      <c r="IX159" s="89">
        <v>43830</v>
      </c>
      <c r="IY159" s="153"/>
      <c r="IZ159" s="104">
        <v>53.78</v>
      </c>
      <c r="JA159" s="104"/>
      <c r="JB159" s="104"/>
      <c r="JC159" s="104"/>
      <c r="JD159" s="104"/>
      <c r="JE159" s="137">
        <v>53.78</v>
      </c>
      <c r="JF159" s="138">
        <f t="shared" si="237"/>
        <v>0</v>
      </c>
      <c r="JG159" s="141">
        <f t="shared" si="238"/>
        <v>0</v>
      </c>
      <c r="JH159" s="96">
        <f t="shared" si="239"/>
        <v>0</v>
      </c>
      <c r="JI159" s="104">
        <f t="shared" si="240"/>
        <v>0</v>
      </c>
      <c r="JJ159" s="104">
        <f t="shared" si="241"/>
        <v>0</v>
      </c>
      <c r="JK159" s="218">
        <f t="shared" si="242"/>
        <v>0</v>
      </c>
      <c r="JL159" s="251">
        <f t="shared" si="243"/>
        <v>0</v>
      </c>
      <c r="JM159" s="259">
        <f t="shared" si="244"/>
        <v>0</v>
      </c>
      <c r="JN159" s="218"/>
      <c r="JO159" s="260"/>
      <c r="JP159" s="255">
        <f t="shared" si="247"/>
        <v>0</v>
      </c>
      <c r="JQ159" s="203">
        <f t="shared" si="248"/>
        <v>0</v>
      </c>
      <c r="JR159" s="144">
        <f t="shared" si="249"/>
        <v>-190.33583110468192</v>
      </c>
      <c r="JS159" s="139">
        <v>1</v>
      </c>
      <c r="JT159" s="1" t="s">
        <v>52</v>
      </c>
    </row>
    <row r="160" spans="1:280" ht="20.100000000000001" customHeight="1" x14ac:dyDescent="0.25">
      <c r="A160" s="29"/>
      <c r="B160" s="29"/>
      <c r="C160" s="50"/>
      <c r="D160" s="43"/>
      <c r="E160" s="29"/>
      <c r="F160" s="51"/>
      <c r="G160" s="49"/>
      <c r="H160" s="33"/>
      <c r="I160" s="33"/>
      <c r="J160" s="33"/>
      <c r="K160" s="33"/>
      <c r="L160" s="37"/>
      <c r="M160" s="30"/>
      <c r="N160" s="31"/>
      <c r="O160" s="32"/>
      <c r="P160" s="33"/>
      <c r="Q160" s="33"/>
      <c r="R160" s="33"/>
      <c r="S160" s="33"/>
      <c r="T160" s="56"/>
      <c r="U160" s="59"/>
      <c r="V160" s="34"/>
      <c r="W160" s="29"/>
      <c r="X160" s="1"/>
      <c r="Y160" s="1"/>
      <c r="Z160" s="1"/>
      <c r="AA160" s="89"/>
      <c r="AB160" s="90"/>
      <c r="AC160" s="1"/>
      <c r="AD160" s="1"/>
      <c r="AE160" s="1"/>
      <c r="AF160" s="1"/>
      <c r="AG160" s="1"/>
      <c r="AH160" s="98"/>
      <c r="AI160" s="30"/>
      <c r="AJ160" s="31"/>
      <c r="AK160" s="32"/>
      <c r="AL160" s="33"/>
      <c r="AM160" s="33"/>
      <c r="AN160" s="33"/>
      <c r="AO160" s="33"/>
      <c r="AP160" s="56"/>
      <c r="AQ160" s="118"/>
      <c r="AR160" s="120"/>
      <c r="AS160" s="167"/>
      <c r="AT160" s="122"/>
      <c r="AU160" s="34"/>
      <c r="AV160" s="29"/>
      <c r="AW160" s="1"/>
      <c r="AX160" s="1"/>
      <c r="AY160" s="1"/>
      <c r="AZ160" s="89"/>
      <c r="BA160" s="90"/>
      <c r="BB160" s="1"/>
      <c r="BC160" s="1"/>
      <c r="BD160" s="1"/>
      <c r="BE160" s="1"/>
      <c r="BF160" s="1"/>
      <c r="BG160" s="98"/>
      <c r="BH160" s="30"/>
      <c r="BI160" s="31"/>
      <c r="BJ160" s="32"/>
      <c r="BK160" s="33"/>
      <c r="BL160" s="33"/>
      <c r="BM160" s="33"/>
      <c r="BN160" s="33"/>
      <c r="BO160" s="56"/>
      <c r="BP160" s="122"/>
      <c r="BQ160" s="34"/>
      <c r="BR160" s="29"/>
      <c r="BS160" s="1"/>
      <c r="BT160" s="1"/>
      <c r="BU160" s="1"/>
      <c r="BV160" s="89"/>
      <c r="BW160" s="90"/>
      <c r="BX160" s="104"/>
      <c r="BY160" s="104"/>
      <c r="BZ160" s="104"/>
      <c r="CA160" s="104"/>
      <c r="CB160" s="104"/>
      <c r="CC160" s="137"/>
      <c r="CD160" s="138"/>
      <c r="CE160" s="141"/>
      <c r="CF160" s="142"/>
      <c r="CG160" s="104"/>
      <c r="CH160" s="104"/>
      <c r="CI160" s="104"/>
      <c r="CJ160" s="104"/>
      <c r="CK160" s="143"/>
      <c r="CL160" s="144"/>
      <c r="CM160" s="139"/>
      <c r="CN160" s="1"/>
      <c r="CO160" s="1"/>
      <c r="CP160" s="1"/>
      <c r="CQ160" s="1"/>
      <c r="CR160" s="89"/>
      <c r="CS160" s="153"/>
      <c r="CT160" s="104"/>
      <c r="CU160" s="104"/>
      <c r="CV160" s="104"/>
      <c r="CW160" s="104"/>
      <c r="CX160" s="104"/>
      <c r="CY160" s="137"/>
      <c r="CZ160" s="104"/>
      <c r="DA160" s="138"/>
      <c r="DB160" s="141"/>
      <c r="DC160" s="142"/>
      <c r="DD160" s="104"/>
      <c r="DE160" s="104"/>
      <c r="DF160" s="104"/>
      <c r="DG160" s="104"/>
      <c r="DH160" s="104"/>
      <c r="DI160" s="143"/>
      <c r="DJ160" s="144"/>
      <c r="DK160" s="139"/>
      <c r="DL160" s="1"/>
      <c r="DM160" s="157">
        <v>112</v>
      </c>
      <c r="DN160" s="158" t="s">
        <v>322</v>
      </c>
      <c r="DO160" s="158" t="s">
        <v>16</v>
      </c>
      <c r="DP160" s="171"/>
      <c r="DQ160" s="159">
        <v>43646</v>
      </c>
      <c r="DR160" s="160">
        <v>105.79</v>
      </c>
      <c r="DS160" s="160"/>
      <c r="DT160" s="160">
        <v>-105.79</v>
      </c>
      <c r="DU160" s="160"/>
      <c r="DV160" s="170"/>
      <c r="DW160" s="163">
        <f t="shared" si="250"/>
        <v>0</v>
      </c>
      <c r="DX160" s="138">
        <f t="shared" si="183"/>
        <v>0</v>
      </c>
      <c r="DY160" s="141">
        <f t="shared" si="184"/>
        <v>0</v>
      </c>
      <c r="DZ160" s="142">
        <f t="shared" si="185"/>
        <v>0</v>
      </c>
      <c r="EA160" s="104">
        <f t="shared" si="186"/>
        <v>0</v>
      </c>
      <c r="EB160" s="104">
        <v>0</v>
      </c>
      <c r="EC160" s="104">
        <f t="shared" si="187"/>
        <v>0</v>
      </c>
      <c r="ED160" s="104">
        <v>0</v>
      </c>
      <c r="EE160" s="143">
        <f t="shared" si="188"/>
        <v>0</v>
      </c>
      <c r="EF160" s="144">
        <f t="shared" si="189"/>
        <v>0</v>
      </c>
      <c r="EG160" s="139">
        <v>2</v>
      </c>
      <c r="EH160" s="1" t="s">
        <v>52</v>
      </c>
      <c r="EI160" s="1">
        <v>113</v>
      </c>
      <c r="EJ160" s="1" t="s">
        <v>322</v>
      </c>
      <c r="EK160" s="1" t="s">
        <v>16</v>
      </c>
      <c r="EL160" s="89">
        <v>43677</v>
      </c>
      <c r="EM160" s="90"/>
      <c r="EN160" s="104">
        <v>105.79</v>
      </c>
      <c r="EO160" s="104"/>
      <c r="EP160" s="104">
        <v>-105.79</v>
      </c>
      <c r="EQ160" s="104"/>
      <c r="ER160" s="104"/>
      <c r="ES160" s="137">
        <v>0</v>
      </c>
      <c r="ET160" s="138">
        <f t="shared" si="190"/>
        <v>0</v>
      </c>
      <c r="EU160" s="141">
        <f t="shared" si="191"/>
        <v>0</v>
      </c>
      <c r="EV160" s="96">
        <f t="shared" si="192"/>
        <v>0</v>
      </c>
      <c r="EW160" s="104">
        <f t="shared" si="193"/>
        <v>0</v>
      </c>
      <c r="EX160" s="104">
        <v>0</v>
      </c>
      <c r="EY160" s="104">
        <f t="shared" si="194"/>
        <v>0</v>
      </c>
      <c r="EZ160" s="104">
        <v>0</v>
      </c>
      <c r="FA160" s="143">
        <f t="shared" si="195"/>
        <v>0</v>
      </c>
      <c r="FB160" s="144">
        <f t="shared" si="196"/>
        <v>0</v>
      </c>
      <c r="FC160" s="139">
        <v>2</v>
      </c>
      <c r="FD160" s="1" t="s">
        <v>52</v>
      </c>
      <c r="FE160" s="157">
        <v>113</v>
      </c>
      <c r="FF160" s="158" t="s">
        <v>322</v>
      </c>
      <c r="FG160" s="158" t="s">
        <v>16</v>
      </c>
      <c r="FH160" s="159">
        <v>43708</v>
      </c>
      <c r="FI160" s="188"/>
      <c r="FJ160" s="160">
        <v>106.35000000000001</v>
      </c>
      <c r="FK160" s="186"/>
      <c r="FL160" s="186">
        <f>0-105.79</f>
        <v>-105.79</v>
      </c>
      <c r="FM160" s="186"/>
      <c r="FN160" s="194"/>
      <c r="FO160" s="187">
        <f t="shared" si="251"/>
        <v>0.56000000000000227</v>
      </c>
      <c r="FP160" s="138">
        <f t="shared" si="197"/>
        <v>0.56000000000000227</v>
      </c>
      <c r="FQ160" s="141">
        <f t="shared" si="198"/>
        <v>6.7200114476706124E-2</v>
      </c>
      <c r="FR160" s="96">
        <f t="shared" si="199"/>
        <v>0.62720011447670843</v>
      </c>
      <c r="FS160" s="104">
        <f t="shared" si="200"/>
        <v>0.62720011447670843</v>
      </c>
      <c r="FT160" s="104">
        <v>0</v>
      </c>
      <c r="FU160" s="104">
        <f t="shared" si="201"/>
        <v>1.1352322072028422</v>
      </c>
      <c r="FV160" s="104">
        <v>0</v>
      </c>
      <c r="FW160" s="143">
        <f t="shared" si="202"/>
        <v>1.1352322072028422</v>
      </c>
      <c r="FX160" s="144">
        <f t="shared" si="203"/>
        <v>1.1352322072028422</v>
      </c>
      <c r="FY160" s="139">
        <v>2</v>
      </c>
      <c r="FZ160" s="1" t="s">
        <v>52</v>
      </c>
      <c r="GA160" s="1">
        <v>113</v>
      </c>
      <c r="GB160" s="1" t="s">
        <v>322</v>
      </c>
      <c r="GC160" s="1" t="s">
        <v>16</v>
      </c>
      <c r="GD160" s="89">
        <v>43735</v>
      </c>
      <c r="GE160" s="90">
        <v>70</v>
      </c>
      <c r="GF160" s="104">
        <v>106.35000000000001</v>
      </c>
      <c r="GG160" s="104"/>
      <c r="GH160" s="104">
        <v>-105.79</v>
      </c>
      <c r="GI160" s="104"/>
      <c r="GJ160" s="104"/>
      <c r="GK160" s="137">
        <v>0.56000000000000227</v>
      </c>
      <c r="GL160" s="138">
        <f t="shared" si="204"/>
        <v>0</v>
      </c>
      <c r="GM160" s="141">
        <f t="shared" si="205"/>
        <v>0</v>
      </c>
      <c r="GN160" s="142">
        <f t="shared" si="206"/>
        <v>0</v>
      </c>
      <c r="GO160" s="104">
        <f t="shared" si="207"/>
        <v>0</v>
      </c>
      <c r="GP160" s="104">
        <f t="shared" si="208"/>
        <v>0</v>
      </c>
      <c r="GQ160" s="218">
        <f t="shared" si="209"/>
        <v>0</v>
      </c>
      <c r="GR160" s="218">
        <f t="shared" si="210"/>
        <v>0</v>
      </c>
      <c r="GS160" s="143">
        <f t="shared" si="211"/>
        <v>0</v>
      </c>
      <c r="GT160" s="103">
        <f t="shared" si="212"/>
        <v>0</v>
      </c>
      <c r="GU160" s="203">
        <f t="shared" si="213"/>
        <v>0</v>
      </c>
      <c r="GV160" s="144">
        <f t="shared" si="214"/>
        <v>-68.864767792797153</v>
      </c>
      <c r="GW160" s="140">
        <v>2</v>
      </c>
      <c r="GX160" s="1" t="s">
        <v>52</v>
      </c>
      <c r="GY160" s="157">
        <v>113</v>
      </c>
      <c r="GZ160" s="158" t="s">
        <v>322</v>
      </c>
      <c r="HA160" s="158" t="s">
        <v>16</v>
      </c>
      <c r="HB160" s="159">
        <v>43771</v>
      </c>
      <c r="HC160" s="188"/>
      <c r="HD160" s="160">
        <v>106.35000000000001</v>
      </c>
      <c r="HE160" s="186"/>
      <c r="HF160" s="186">
        <f>0-105.79</f>
        <v>-105.79</v>
      </c>
      <c r="HG160" s="186"/>
      <c r="HH160" s="233"/>
      <c r="HI160" s="229">
        <f t="shared" si="133"/>
        <v>0.56000000000000227</v>
      </c>
      <c r="HJ160" s="138">
        <f t="shared" si="215"/>
        <v>0</v>
      </c>
      <c r="HK160" s="141">
        <f t="shared" si="216"/>
        <v>0</v>
      </c>
      <c r="HL160" s="96">
        <f t="shared" si="217"/>
        <v>0</v>
      </c>
      <c r="HM160" s="104">
        <f t="shared" si="218"/>
        <v>0</v>
      </c>
      <c r="HN160" s="104">
        <f t="shared" si="219"/>
        <v>0</v>
      </c>
      <c r="HO160" s="218">
        <f t="shared" si="220"/>
        <v>0</v>
      </c>
      <c r="HP160" s="218">
        <f t="shared" si="221"/>
        <v>0</v>
      </c>
      <c r="HQ160" s="143">
        <f t="shared" si="222"/>
        <v>0</v>
      </c>
      <c r="HR160" s="104">
        <f t="shared" si="223"/>
        <v>0</v>
      </c>
      <c r="HS160" s="203">
        <f t="shared" si="224"/>
        <v>0</v>
      </c>
      <c r="HT160" s="234">
        <f t="shared" si="225"/>
        <v>-68.864767792797153</v>
      </c>
      <c r="HU160" s="139">
        <v>2</v>
      </c>
      <c r="HV160" s="1" t="s">
        <v>52</v>
      </c>
      <c r="HW160" s="1">
        <v>113</v>
      </c>
      <c r="HX160" s="1" t="s">
        <v>322</v>
      </c>
      <c r="HY160" s="1" t="s">
        <v>16</v>
      </c>
      <c r="HZ160" s="89">
        <v>43799</v>
      </c>
      <c r="IA160" s="90"/>
      <c r="IB160" s="104">
        <v>106.35000000000001</v>
      </c>
      <c r="IC160" s="186"/>
      <c r="ID160" s="186">
        <f>0-105.79</f>
        <v>-105.79</v>
      </c>
      <c r="IE160" s="186"/>
      <c r="IF160" s="194"/>
      <c r="IG160" s="229">
        <f t="shared" si="134"/>
        <v>0.56000000000000227</v>
      </c>
      <c r="IH160" s="138">
        <f t="shared" si="226"/>
        <v>0</v>
      </c>
      <c r="II160" s="141">
        <f t="shared" si="227"/>
        <v>0</v>
      </c>
      <c r="IJ160" s="142">
        <f t="shared" si="228"/>
        <v>0</v>
      </c>
      <c r="IK160" s="104">
        <f t="shared" si="229"/>
        <v>0</v>
      </c>
      <c r="IL160" s="104">
        <f t="shared" si="230"/>
        <v>0</v>
      </c>
      <c r="IM160" s="218">
        <f t="shared" si="231"/>
        <v>0</v>
      </c>
      <c r="IN160" s="218">
        <f t="shared" si="232"/>
        <v>0</v>
      </c>
      <c r="IO160" s="143">
        <f t="shared" si="233"/>
        <v>0</v>
      </c>
      <c r="IP160" s="104">
        <f t="shared" si="234"/>
        <v>0</v>
      </c>
      <c r="IQ160" s="203">
        <f t="shared" si="235"/>
        <v>0</v>
      </c>
      <c r="IR160" s="144">
        <f t="shared" si="236"/>
        <v>-68.864767792797153</v>
      </c>
      <c r="IS160" s="139">
        <v>2</v>
      </c>
      <c r="IT160" s="1" t="s">
        <v>52</v>
      </c>
      <c r="IU160" s="1">
        <v>113</v>
      </c>
      <c r="IV160" s="1" t="s">
        <v>322</v>
      </c>
      <c r="IW160" s="1" t="s">
        <v>16</v>
      </c>
      <c r="IX160" s="89">
        <v>43830</v>
      </c>
      <c r="IY160" s="153"/>
      <c r="IZ160" s="104">
        <v>106.35000000000001</v>
      </c>
      <c r="JA160" s="104"/>
      <c r="JB160" s="104">
        <v>-105.79</v>
      </c>
      <c r="JC160" s="104"/>
      <c r="JD160" s="104"/>
      <c r="JE160" s="137">
        <v>0.56000000000000227</v>
      </c>
      <c r="JF160" s="138">
        <f t="shared" si="237"/>
        <v>0</v>
      </c>
      <c r="JG160" s="141">
        <f t="shared" si="238"/>
        <v>0</v>
      </c>
      <c r="JH160" s="96">
        <f t="shared" si="239"/>
        <v>0</v>
      </c>
      <c r="JI160" s="104">
        <f t="shared" si="240"/>
        <v>0</v>
      </c>
      <c r="JJ160" s="104">
        <f t="shared" si="241"/>
        <v>0</v>
      </c>
      <c r="JK160" s="218">
        <f t="shared" si="242"/>
        <v>0</v>
      </c>
      <c r="JL160" s="251">
        <f t="shared" si="243"/>
        <v>0</v>
      </c>
      <c r="JM160" s="259">
        <f t="shared" si="244"/>
        <v>0</v>
      </c>
      <c r="JN160" s="218"/>
      <c r="JO160" s="260"/>
      <c r="JP160" s="255">
        <f t="shared" si="247"/>
        <v>0</v>
      </c>
      <c r="JQ160" s="203">
        <f t="shared" si="248"/>
        <v>0</v>
      </c>
      <c r="JR160" s="144">
        <f t="shared" si="249"/>
        <v>-68.864767792797153</v>
      </c>
      <c r="JS160" s="139">
        <v>2</v>
      </c>
      <c r="JT160" s="1" t="s">
        <v>52</v>
      </c>
    </row>
    <row r="161" spans="1:280" ht="20.100000000000001" customHeight="1" x14ac:dyDescent="0.25">
      <c r="A161" s="29"/>
      <c r="B161" s="29"/>
      <c r="C161" s="50"/>
      <c r="D161" s="43"/>
      <c r="E161" s="29"/>
      <c r="F161" s="51"/>
      <c r="G161" s="49"/>
      <c r="H161" s="33"/>
      <c r="I161" s="33"/>
      <c r="J161" s="33"/>
      <c r="K161" s="33"/>
      <c r="L161" s="37"/>
      <c r="M161" s="30"/>
      <c r="N161" s="31"/>
      <c r="O161" s="32"/>
      <c r="P161" s="33"/>
      <c r="Q161" s="33"/>
      <c r="R161" s="33"/>
      <c r="S161" s="33"/>
      <c r="T161" s="56"/>
      <c r="U161" s="59"/>
      <c r="V161" s="34"/>
      <c r="W161" s="29"/>
      <c r="X161" s="1"/>
      <c r="Y161" s="1"/>
      <c r="Z161" s="1"/>
      <c r="AA161" s="89"/>
      <c r="AB161" s="90"/>
      <c r="AC161" s="1"/>
      <c r="AD161" s="1"/>
      <c r="AE161" s="1"/>
      <c r="AF161" s="1"/>
      <c r="AG161" s="1"/>
      <c r="AH161" s="98"/>
      <c r="AI161" s="30"/>
      <c r="AJ161" s="31"/>
      <c r="AK161" s="32"/>
      <c r="AL161" s="33"/>
      <c r="AM161" s="33"/>
      <c r="AN161" s="33"/>
      <c r="AO161" s="33"/>
      <c r="AP161" s="56"/>
      <c r="AQ161" s="118"/>
      <c r="AR161" s="120"/>
      <c r="AS161" s="167"/>
      <c r="AT161" s="122"/>
      <c r="AU161" s="34"/>
      <c r="AV161" s="29"/>
      <c r="AW161" s="1"/>
      <c r="AX161" s="1"/>
      <c r="AY161" s="1"/>
      <c r="AZ161" s="89"/>
      <c r="BA161" s="90"/>
      <c r="BB161" s="1"/>
      <c r="BC161" s="1"/>
      <c r="BD161" s="1"/>
      <c r="BE161" s="1"/>
      <c r="BF161" s="1"/>
      <c r="BG161" s="98"/>
      <c r="BH161" s="30"/>
      <c r="BI161" s="31"/>
      <c r="BJ161" s="32"/>
      <c r="BK161" s="33"/>
      <c r="BL161" s="33"/>
      <c r="BM161" s="33"/>
      <c r="BN161" s="33"/>
      <c r="BO161" s="56"/>
      <c r="BP161" s="122"/>
      <c r="BQ161" s="34"/>
      <c r="BR161" s="29"/>
      <c r="BS161" s="1"/>
      <c r="BT161" s="1"/>
      <c r="BU161" s="1"/>
      <c r="BV161" s="89"/>
      <c r="BW161" s="90"/>
      <c r="BX161" s="104"/>
      <c r="BY161" s="104"/>
      <c r="BZ161" s="104"/>
      <c r="CA161" s="104"/>
      <c r="CB161" s="104"/>
      <c r="CC161" s="137"/>
      <c r="CD161" s="138"/>
      <c r="CE161" s="141"/>
      <c r="CF161" s="142"/>
      <c r="CG161" s="104"/>
      <c r="CH161" s="104"/>
      <c r="CI161" s="104"/>
      <c r="CJ161" s="104"/>
      <c r="CK161" s="143"/>
      <c r="CL161" s="144"/>
      <c r="CM161" s="139"/>
      <c r="CN161" s="1"/>
      <c r="CO161" s="1"/>
      <c r="CP161" s="1"/>
      <c r="CQ161" s="1"/>
      <c r="CR161" s="89"/>
      <c r="CS161" s="153"/>
      <c r="CT161" s="104"/>
      <c r="CU161" s="104"/>
      <c r="CV161" s="104"/>
      <c r="CW161" s="104"/>
      <c r="CX161" s="104"/>
      <c r="CY161" s="137"/>
      <c r="CZ161" s="104"/>
      <c r="DA161" s="138"/>
      <c r="DB161" s="141"/>
      <c r="DC161" s="142"/>
      <c r="DD161" s="104"/>
      <c r="DE161" s="104"/>
      <c r="DF161" s="104"/>
      <c r="DG161" s="104"/>
      <c r="DH161" s="104"/>
      <c r="DI161" s="143"/>
      <c r="DJ161" s="144"/>
      <c r="DK161" s="139"/>
      <c r="DL161" s="1"/>
      <c r="DM161" s="157">
        <v>113</v>
      </c>
      <c r="DN161" s="158" t="s">
        <v>323</v>
      </c>
      <c r="DO161" s="158" t="s">
        <v>324</v>
      </c>
      <c r="DP161" s="171"/>
      <c r="DQ161" s="159">
        <v>43646</v>
      </c>
      <c r="DR161" s="160">
        <v>0.33</v>
      </c>
      <c r="DS161" s="160"/>
      <c r="DT161" s="160"/>
      <c r="DU161" s="160"/>
      <c r="DV161" s="170"/>
      <c r="DW161" s="163">
        <f t="shared" si="250"/>
        <v>0.33</v>
      </c>
      <c r="DX161" s="138">
        <f t="shared" si="183"/>
        <v>0.33</v>
      </c>
      <c r="DY161" s="141">
        <f t="shared" si="184"/>
        <v>3.9600086335829267E-2</v>
      </c>
      <c r="DZ161" s="142">
        <f t="shared" si="185"/>
        <v>0.3696000863358293</v>
      </c>
      <c r="EA161" s="104">
        <f t="shared" si="186"/>
        <v>0.3696000863358293</v>
      </c>
      <c r="EB161" s="104">
        <v>0</v>
      </c>
      <c r="EC161" s="104">
        <f t="shared" si="187"/>
        <v>0.65049615195105959</v>
      </c>
      <c r="ED161" s="104">
        <v>0</v>
      </c>
      <c r="EE161" s="143">
        <f t="shared" si="188"/>
        <v>0.65049615195105959</v>
      </c>
      <c r="EF161" s="144">
        <f t="shared" si="189"/>
        <v>0.65049615195105959</v>
      </c>
      <c r="EG161" s="139">
        <v>1</v>
      </c>
      <c r="EH161" s="1" t="s">
        <v>52</v>
      </c>
      <c r="EI161" s="1">
        <v>114</v>
      </c>
      <c r="EJ161" s="1" t="s">
        <v>323</v>
      </c>
      <c r="EK161" s="1" t="s">
        <v>324</v>
      </c>
      <c r="EL161" s="89">
        <v>43677</v>
      </c>
      <c r="EM161" s="90"/>
      <c r="EN161" s="104">
        <v>105.63</v>
      </c>
      <c r="EO161" s="104"/>
      <c r="EP161" s="104"/>
      <c r="EQ161" s="104"/>
      <c r="ER161" s="104"/>
      <c r="ES161" s="137">
        <v>105.63</v>
      </c>
      <c r="ET161" s="138">
        <f t="shared" si="190"/>
        <v>105.3</v>
      </c>
      <c r="EU161" s="141">
        <f t="shared" si="191"/>
        <v>12.636019134430327</v>
      </c>
      <c r="EV161" s="96">
        <f t="shared" si="192"/>
        <v>117.93601913443032</v>
      </c>
      <c r="EW161" s="104">
        <f t="shared" si="193"/>
        <v>117.93601913443032</v>
      </c>
      <c r="EX161" s="104">
        <v>0</v>
      </c>
      <c r="EY161" s="104">
        <f t="shared" si="194"/>
        <v>213.4641946333189</v>
      </c>
      <c r="EZ161" s="104">
        <v>0</v>
      </c>
      <c r="FA161" s="143">
        <f t="shared" si="195"/>
        <v>213.4641946333189</v>
      </c>
      <c r="FB161" s="144">
        <f t="shared" si="196"/>
        <v>214.11469078526994</v>
      </c>
      <c r="FC161" s="139">
        <v>1</v>
      </c>
      <c r="FD161" s="1" t="s">
        <v>52</v>
      </c>
      <c r="FE161" s="157">
        <v>114</v>
      </c>
      <c r="FF161" s="158" t="s">
        <v>323</v>
      </c>
      <c r="FG161" s="158" t="s">
        <v>324</v>
      </c>
      <c r="FH161" s="159">
        <v>43708</v>
      </c>
      <c r="FI161" s="188"/>
      <c r="FJ161" s="160">
        <v>245.13</v>
      </c>
      <c r="FK161" s="186"/>
      <c r="FL161" s="186"/>
      <c r="FM161" s="186"/>
      <c r="FN161" s="194"/>
      <c r="FO161" s="187">
        <f t="shared" si="251"/>
        <v>245.13</v>
      </c>
      <c r="FP161" s="138">
        <f t="shared" si="197"/>
        <v>139.5</v>
      </c>
      <c r="FQ161" s="141">
        <f t="shared" si="198"/>
        <v>16.740028516965118</v>
      </c>
      <c r="FR161" s="96">
        <f t="shared" si="199"/>
        <v>156.24002851696511</v>
      </c>
      <c r="FS161" s="104">
        <f t="shared" si="200"/>
        <v>156.24002851696511</v>
      </c>
      <c r="FT161" s="104">
        <v>0</v>
      </c>
      <c r="FU161" s="104">
        <f t="shared" si="201"/>
        <v>282.79445161570686</v>
      </c>
      <c r="FV161" s="104">
        <v>0</v>
      </c>
      <c r="FW161" s="143">
        <f t="shared" si="202"/>
        <v>282.79445161570686</v>
      </c>
      <c r="FX161" s="144">
        <f t="shared" si="203"/>
        <v>496.9091424009768</v>
      </c>
      <c r="FY161" s="139">
        <v>1</v>
      </c>
      <c r="FZ161" s="1" t="s">
        <v>52</v>
      </c>
      <c r="GA161" s="1">
        <v>114</v>
      </c>
      <c r="GB161" s="1" t="s">
        <v>323</v>
      </c>
      <c r="GC161" s="1" t="s">
        <v>324</v>
      </c>
      <c r="GD161" s="89">
        <v>43735</v>
      </c>
      <c r="GE161" s="90"/>
      <c r="GF161" s="104">
        <v>2254.5</v>
      </c>
      <c r="GG161" s="104"/>
      <c r="GH161" s="104"/>
      <c r="GI161" s="104"/>
      <c r="GJ161" s="104"/>
      <c r="GK161" s="137">
        <v>2254.5</v>
      </c>
      <c r="GL161" s="138">
        <f t="shared" si="204"/>
        <v>2009.37</v>
      </c>
      <c r="GM161" s="141">
        <f t="shared" si="205"/>
        <v>241.12410887344868</v>
      </c>
      <c r="GN161" s="142">
        <f t="shared" si="206"/>
        <v>2250.4941088734486</v>
      </c>
      <c r="GO161" s="104">
        <f t="shared" si="207"/>
        <v>110</v>
      </c>
      <c r="GP161" s="104">
        <f t="shared" si="208"/>
        <v>2140.4941088734486</v>
      </c>
      <c r="GQ161" s="218">
        <f t="shared" si="209"/>
        <v>199.1</v>
      </c>
      <c r="GR161" s="218">
        <f t="shared" si="210"/>
        <v>3874.2943370609419</v>
      </c>
      <c r="GS161" s="143">
        <f t="shared" si="211"/>
        <v>4073.3943370609418</v>
      </c>
      <c r="GT161" s="103">
        <f t="shared" si="212"/>
        <v>166.69077961236138</v>
      </c>
      <c r="GU161" s="203">
        <f t="shared" si="213"/>
        <v>4240.0851166733028</v>
      </c>
      <c r="GV161" s="144">
        <f t="shared" si="214"/>
        <v>4736.9942590742794</v>
      </c>
      <c r="GW161" s="140">
        <v>1</v>
      </c>
      <c r="GX161" s="1" t="s">
        <v>52</v>
      </c>
      <c r="GY161" s="157">
        <v>114</v>
      </c>
      <c r="GZ161" s="158" t="s">
        <v>323</v>
      </c>
      <c r="HA161" s="158" t="s">
        <v>324</v>
      </c>
      <c r="HB161" s="159">
        <v>43771</v>
      </c>
      <c r="HC161" s="188"/>
      <c r="HD161" s="160">
        <v>5134.8500000000004</v>
      </c>
      <c r="HE161" s="186"/>
      <c r="HF161" s="186"/>
      <c r="HG161" s="186"/>
      <c r="HH161" s="233"/>
      <c r="HI161" s="229">
        <f t="shared" si="133"/>
        <v>5134.8500000000004</v>
      </c>
      <c r="HJ161" s="138">
        <f t="shared" si="215"/>
        <v>2880.3500000000004</v>
      </c>
      <c r="HK161" s="141">
        <f t="shared" si="216"/>
        <v>345.64177960736271</v>
      </c>
      <c r="HL161" s="96">
        <f t="shared" si="217"/>
        <v>3225.9917796073632</v>
      </c>
      <c r="HM161" s="104">
        <f t="shared" si="218"/>
        <v>110</v>
      </c>
      <c r="HN161" s="104">
        <f t="shared" si="219"/>
        <v>3115.9917796073632</v>
      </c>
      <c r="HO161" s="218">
        <f t="shared" si="220"/>
        <v>199.1</v>
      </c>
      <c r="HP161" s="218">
        <f t="shared" si="221"/>
        <v>7277.1265597084466</v>
      </c>
      <c r="HQ161" s="143">
        <f t="shared" si="222"/>
        <v>7476.226559708447</v>
      </c>
      <c r="HR161" s="104">
        <f t="shared" si="223"/>
        <v>409.97972946037498</v>
      </c>
      <c r="HS161" s="203">
        <f t="shared" si="224"/>
        <v>7886.206289168822</v>
      </c>
      <c r="HT161" s="234">
        <f t="shared" si="225"/>
        <v>12623.200548243101</v>
      </c>
      <c r="HU161" s="139">
        <v>1</v>
      </c>
      <c r="HV161" s="1" t="s">
        <v>52</v>
      </c>
      <c r="HW161" s="1">
        <v>114</v>
      </c>
      <c r="HX161" s="1" t="s">
        <v>323</v>
      </c>
      <c r="HY161" s="1" t="s">
        <v>324</v>
      </c>
      <c r="HZ161" s="89">
        <v>43795</v>
      </c>
      <c r="IA161" s="90">
        <v>4800</v>
      </c>
      <c r="IB161" s="104">
        <v>7557.7300000000005</v>
      </c>
      <c r="IC161" s="186"/>
      <c r="ID161" s="186"/>
      <c r="IE161" s="186"/>
      <c r="IF161" s="194"/>
      <c r="IG161" s="229">
        <f t="shared" si="134"/>
        <v>7557.7300000000005</v>
      </c>
      <c r="IH161" s="138">
        <f t="shared" si="226"/>
        <v>2422.88</v>
      </c>
      <c r="II161" s="141">
        <f t="shared" si="227"/>
        <v>290.74591079911647</v>
      </c>
      <c r="IJ161" s="142">
        <f t="shared" si="228"/>
        <v>2713.6259107991164</v>
      </c>
      <c r="IK161" s="104">
        <f t="shared" si="229"/>
        <v>110</v>
      </c>
      <c r="IL161" s="104">
        <f t="shared" si="230"/>
        <v>2603.6259107991164</v>
      </c>
      <c r="IM161" s="218">
        <f t="shared" si="231"/>
        <v>199.1</v>
      </c>
      <c r="IN161" s="218">
        <f t="shared" si="232"/>
        <v>5637.7594315168635</v>
      </c>
      <c r="IO161" s="143">
        <f t="shared" si="233"/>
        <v>5836.8594315168639</v>
      </c>
      <c r="IP161" s="104">
        <f t="shared" si="234"/>
        <v>406.93990503073059</v>
      </c>
      <c r="IQ161" s="203">
        <f t="shared" si="235"/>
        <v>6243.7993365475941</v>
      </c>
      <c r="IR161" s="144">
        <f t="shared" si="236"/>
        <v>14066.999884790695</v>
      </c>
      <c r="IS161" s="139">
        <v>1</v>
      </c>
      <c r="IT161" s="1" t="s">
        <v>52</v>
      </c>
      <c r="IU161" s="1">
        <v>114</v>
      </c>
      <c r="IV161" s="1" t="s">
        <v>323</v>
      </c>
      <c r="IW161" s="1" t="s">
        <v>324</v>
      </c>
      <c r="IX161" s="89">
        <v>43830</v>
      </c>
      <c r="IY161" s="153">
        <v>30000</v>
      </c>
      <c r="IZ161" s="104">
        <v>10948.87</v>
      </c>
      <c r="JA161" s="104"/>
      <c r="JB161" s="104"/>
      <c r="JC161" s="104"/>
      <c r="JD161" s="104"/>
      <c r="JE161" s="137">
        <v>10948.87</v>
      </c>
      <c r="JF161" s="138">
        <f t="shared" si="237"/>
        <v>3391.1400000000003</v>
      </c>
      <c r="JG161" s="141">
        <f t="shared" si="238"/>
        <v>406.93650914666978</v>
      </c>
      <c r="JH161" s="96">
        <f t="shared" si="239"/>
        <v>3798.0765091466701</v>
      </c>
      <c r="JI161" s="104">
        <f t="shared" si="240"/>
        <v>110</v>
      </c>
      <c r="JJ161" s="104">
        <f t="shared" si="241"/>
        <v>3688.0765091466701</v>
      </c>
      <c r="JK161" s="218">
        <f t="shared" si="242"/>
        <v>199.1</v>
      </c>
      <c r="JL161" s="251">
        <f t="shared" si="243"/>
        <v>8640.0886232005942</v>
      </c>
      <c r="JM161" s="259">
        <f t="shared" si="244"/>
        <v>8839.1886232005945</v>
      </c>
      <c r="JN161" s="218"/>
      <c r="JO161" s="260"/>
      <c r="JP161" s="255">
        <f t="shared" si="247"/>
        <v>444.16664425875973</v>
      </c>
      <c r="JQ161" s="203">
        <f t="shared" si="248"/>
        <v>9283.3552674593539</v>
      </c>
      <c r="JR161" s="144">
        <f t="shared" si="249"/>
        <v>-6649.6448477499507</v>
      </c>
      <c r="JS161" s="139">
        <v>1</v>
      </c>
      <c r="JT161" s="1" t="s">
        <v>52</v>
      </c>
    </row>
    <row r="162" spans="1:280" ht="20.100000000000001" customHeight="1" x14ac:dyDescent="0.25">
      <c r="A162" s="29"/>
      <c r="B162" s="29"/>
      <c r="C162" s="50"/>
      <c r="D162" s="43"/>
      <c r="E162" s="29"/>
      <c r="F162" s="51"/>
      <c r="G162" s="49"/>
      <c r="H162" s="33"/>
      <c r="I162" s="33"/>
      <c r="J162" s="33"/>
      <c r="K162" s="33"/>
      <c r="L162" s="37"/>
      <c r="M162" s="30"/>
      <c r="N162" s="31"/>
      <c r="O162" s="32"/>
      <c r="P162" s="33"/>
      <c r="Q162" s="33"/>
      <c r="R162" s="33"/>
      <c r="S162" s="33"/>
      <c r="T162" s="56"/>
      <c r="U162" s="59"/>
      <c r="V162" s="34"/>
      <c r="W162" s="29"/>
      <c r="X162" s="1"/>
      <c r="Y162" s="1"/>
      <c r="Z162" s="1"/>
      <c r="AA162" s="89"/>
      <c r="AB162" s="90"/>
      <c r="AC162" s="1"/>
      <c r="AD162" s="1"/>
      <c r="AE162" s="1"/>
      <c r="AF162" s="1"/>
      <c r="AG162" s="1"/>
      <c r="AH162" s="98"/>
      <c r="AI162" s="30"/>
      <c r="AJ162" s="31"/>
      <c r="AK162" s="32"/>
      <c r="AL162" s="33"/>
      <c r="AM162" s="33"/>
      <c r="AN162" s="33"/>
      <c r="AO162" s="33"/>
      <c r="AP162" s="56"/>
      <c r="AQ162" s="118"/>
      <c r="AR162" s="120"/>
      <c r="AS162" s="167"/>
      <c r="AT162" s="122"/>
      <c r="AU162" s="34"/>
      <c r="AV162" s="29"/>
      <c r="AW162" s="1"/>
      <c r="AX162" s="1"/>
      <c r="AY162" s="1"/>
      <c r="AZ162" s="89"/>
      <c r="BA162" s="90"/>
      <c r="BB162" s="1"/>
      <c r="BC162" s="1"/>
      <c r="BD162" s="1"/>
      <c r="BE162" s="1"/>
      <c r="BF162" s="1"/>
      <c r="BG162" s="98"/>
      <c r="BH162" s="30"/>
      <c r="BI162" s="31"/>
      <c r="BJ162" s="32"/>
      <c r="BK162" s="33"/>
      <c r="BL162" s="33"/>
      <c r="BM162" s="33"/>
      <c r="BN162" s="33"/>
      <c r="BO162" s="56"/>
      <c r="BP162" s="122"/>
      <c r="BQ162" s="34"/>
      <c r="BR162" s="29"/>
      <c r="BS162" s="1"/>
      <c r="BT162" s="1"/>
      <c r="BU162" s="1"/>
      <c r="BV162" s="89"/>
      <c r="BW162" s="90"/>
      <c r="BX162" s="104"/>
      <c r="BY162" s="104"/>
      <c r="BZ162" s="104"/>
      <c r="CA162" s="104"/>
      <c r="CB162" s="104"/>
      <c r="CC162" s="137"/>
      <c r="CD162" s="138"/>
      <c r="CE162" s="141"/>
      <c r="CF162" s="142"/>
      <c r="CG162" s="104"/>
      <c r="CH162" s="104"/>
      <c r="CI162" s="104"/>
      <c r="CJ162" s="104"/>
      <c r="CK162" s="143"/>
      <c r="CL162" s="144"/>
      <c r="CM162" s="139"/>
      <c r="CN162" s="1"/>
      <c r="CO162" s="1"/>
      <c r="CP162" s="1"/>
      <c r="CQ162" s="1"/>
      <c r="CR162" s="89"/>
      <c r="CS162" s="153"/>
      <c r="CT162" s="104"/>
      <c r="CU162" s="104"/>
      <c r="CV162" s="104"/>
      <c r="CW162" s="104"/>
      <c r="CX162" s="104"/>
      <c r="CY162" s="137"/>
      <c r="CZ162" s="104"/>
      <c r="DA162" s="138"/>
      <c r="DB162" s="141"/>
      <c r="DC162" s="142"/>
      <c r="DD162" s="104"/>
      <c r="DE162" s="104"/>
      <c r="DF162" s="104"/>
      <c r="DG162" s="104"/>
      <c r="DH162" s="104"/>
      <c r="DI162" s="143"/>
      <c r="DJ162" s="144"/>
      <c r="DK162" s="139"/>
      <c r="DL162" s="1"/>
      <c r="DM162" s="157">
        <v>114</v>
      </c>
      <c r="DN162" s="158" t="s">
        <v>325</v>
      </c>
      <c r="DO162" s="158" t="s">
        <v>326</v>
      </c>
      <c r="DP162" s="171"/>
      <c r="DQ162" s="159">
        <v>43646</v>
      </c>
      <c r="DR162" s="160">
        <v>10.35</v>
      </c>
      <c r="DS162" s="160"/>
      <c r="DT162" s="160"/>
      <c r="DU162" s="160"/>
      <c r="DV162" s="170"/>
      <c r="DW162" s="163">
        <f t="shared" si="250"/>
        <v>10.35</v>
      </c>
      <c r="DX162" s="138">
        <f t="shared" si="183"/>
        <v>10.35</v>
      </c>
      <c r="DY162" s="141">
        <f t="shared" si="184"/>
        <v>1.2420027078055542</v>
      </c>
      <c r="DZ162" s="142">
        <f t="shared" si="185"/>
        <v>11.592002707805554</v>
      </c>
      <c r="EA162" s="104">
        <f t="shared" si="186"/>
        <v>11.592002707805554</v>
      </c>
      <c r="EB162" s="104">
        <v>0</v>
      </c>
      <c r="EC162" s="104">
        <f t="shared" si="187"/>
        <v>20.401924765737775</v>
      </c>
      <c r="ED162" s="104">
        <v>0</v>
      </c>
      <c r="EE162" s="143">
        <f t="shared" si="188"/>
        <v>20.401924765737775</v>
      </c>
      <c r="EF162" s="144">
        <f t="shared" si="189"/>
        <v>20.401924765737775</v>
      </c>
      <c r="EG162" s="139">
        <v>1</v>
      </c>
      <c r="EH162" s="1" t="s">
        <v>52</v>
      </c>
      <c r="EI162" s="1">
        <v>115</v>
      </c>
      <c r="EJ162" s="1" t="s">
        <v>325</v>
      </c>
      <c r="EK162" s="1" t="s">
        <v>326</v>
      </c>
      <c r="EL162" s="89">
        <v>43677</v>
      </c>
      <c r="EM162" s="90">
        <v>100</v>
      </c>
      <c r="EN162" s="104">
        <v>28.19</v>
      </c>
      <c r="EO162" s="104"/>
      <c r="EP162" s="104"/>
      <c r="EQ162" s="104"/>
      <c r="ER162" s="104"/>
      <c r="ES162" s="137">
        <v>28.19</v>
      </c>
      <c r="ET162" s="138">
        <f t="shared" si="190"/>
        <v>17.840000000000003</v>
      </c>
      <c r="EU162" s="141">
        <f t="shared" si="191"/>
        <v>2.1408032417686331</v>
      </c>
      <c r="EV162" s="96">
        <f t="shared" si="192"/>
        <v>19.980803241768637</v>
      </c>
      <c r="EW162" s="104">
        <f t="shared" si="193"/>
        <v>19.980803241768637</v>
      </c>
      <c r="EX162" s="104">
        <v>0</v>
      </c>
      <c r="EY162" s="104">
        <f t="shared" si="194"/>
        <v>36.165253867601237</v>
      </c>
      <c r="EZ162" s="104">
        <v>0</v>
      </c>
      <c r="FA162" s="143">
        <f t="shared" si="195"/>
        <v>36.165253867601237</v>
      </c>
      <c r="FB162" s="144">
        <f t="shared" si="196"/>
        <v>-43.432821366660988</v>
      </c>
      <c r="FC162" s="139">
        <v>1</v>
      </c>
      <c r="FD162" s="1" t="s">
        <v>52</v>
      </c>
      <c r="FE162" s="157">
        <v>115</v>
      </c>
      <c r="FF162" s="158" t="s">
        <v>325</v>
      </c>
      <c r="FG162" s="158" t="s">
        <v>326</v>
      </c>
      <c r="FH162" s="159">
        <v>43708</v>
      </c>
      <c r="FI162" s="188"/>
      <c r="FJ162" s="160">
        <v>39.5</v>
      </c>
      <c r="FK162" s="186"/>
      <c r="FL162" s="186"/>
      <c r="FM162" s="186"/>
      <c r="FN162" s="194"/>
      <c r="FO162" s="187">
        <f t="shared" si="251"/>
        <v>39.5</v>
      </c>
      <c r="FP162" s="138">
        <f t="shared" si="197"/>
        <v>11.309999999999999</v>
      </c>
      <c r="FQ162" s="141">
        <f t="shared" si="198"/>
        <v>1.3572023120206127</v>
      </c>
      <c r="FR162" s="96">
        <f t="shared" si="199"/>
        <v>12.667202312020612</v>
      </c>
      <c r="FS162" s="104">
        <f t="shared" si="200"/>
        <v>12.667202312020612</v>
      </c>
      <c r="FT162" s="104">
        <v>0</v>
      </c>
      <c r="FU162" s="104">
        <f t="shared" si="201"/>
        <v>22.927636184757308</v>
      </c>
      <c r="FV162" s="104">
        <v>0</v>
      </c>
      <c r="FW162" s="143">
        <f t="shared" si="202"/>
        <v>22.927636184757308</v>
      </c>
      <c r="FX162" s="144">
        <f t="shared" si="203"/>
        <v>-20.505185181903681</v>
      </c>
      <c r="FY162" s="139">
        <v>1</v>
      </c>
      <c r="FZ162" s="1" t="s">
        <v>52</v>
      </c>
      <c r="GA162" s="1">
        <v>115</v>
      </c>
      <c r="GB162" s="1" t="s">
        <v>325</v>
      </c>
      <c r="GC162" s="1" t="s">
        <v>326</v>
      </c>
      <c r="GD162" s="89">
        <v>43735</v>
      </c>
      <c r="GE162" s="90">
        <v>5</v>
      </c>
      <c r="GF162" s="104">
        <v>45.12</v>
      </c>
      <c r="GG162" s="104"/>
      <c r="GH162" s="104"/>
      <c r="GI162" s="104"/>
      <c r="GJ162" s="104"/>
      <c r="GK162" s="137">
        <v>45.12</v>
      </c>
      <c r="GL162" s="138">
        <f t="shared" si="204"/>
        <v>5.6199999999999974</v>
      </c>
      <c r="GM162" s="141">
        <f t="shared" si="205"/>
        <v>0.67439918574915569</v>
      </c>
      <c r="GN162" s="142">
        <f t="shared" si="206"/>
        <v>6.2943991857491532</v>
      </c>
      <c r="GO162" s="104">
        <f t="shared" si="207"/>
        <v>6.2943991857491532</v>
      </c>
      <c r="GP162" s="104">
        <f t="shared" si="208"/>
        <v>0</v>
      </c>
      <c r="GQ162" s="218">
        <f t="shared" si="209"/>
        <v>11.392862526205967</v>
      </c>
      <c r="GR162" s="218">
        <f t="shared" si="210"/>
        <v>0</v>
      </c>
      <c r="GS162" s="143">
        <f t="shared" si="211"/>
        <v>11.392862526205967</v>
      </c>
      <c r="GT162" s="103">
        <f t="shared" si="212"/>
        <v>0.46621686469961765</v>
      </c>
      <c r="GU162" s="203">
        <f t="shared" si="213"/>
        <v>11.859079390905585</v>
      </c>
      <c r="GV162" s="144">
        <f t="shared" si="214"/>
        <v>-13.646105790998096</v>
      </c>
      <c r="GW162" s="140">
        <v>1</v>
      </c>
      <c r="GX162" s="1" t="s">
        <v>52</v>
      </c>
      <c r="GY162" s="157">
        <v>115</v>
      </c>
      <c r="GZ162" s="158" t="s">
        <v>325</v>
      </c>
      <c r="HA162" s="158" t="s">
        <v>326</v>
      </c>
      <c r="HB162" s="159">
        <v>43771</v>
      </c>
      <c r="HC162" s="188"/>
      <c r="HD162" s="160">
        <v>45.94</v>
      </c>
      <c r="HE162" s="186"/>
      <c r="HF162" s="186"/>
      <c r="HG162" s="186"/>
      <c r="HH162" s="233"/>
      <c r="HI162" s="229">
        <f t="shared" si="133"/>
        <v>45.94</v>
      </c>
      <c r="HJ162" s="138">
        <f t="shared" si="215"/>
        <v>0.82000000000000028</v>
      </c>
      <c r="HK162" s="141">
        <f t="shared" si="216"/>
        <v>9.8399937256943598E-2</v>
      </c>
      <c r="HL162" s="96">
        <f t="shared" si="217"/>
        <v>0.91839993725694391</v>
      </c>
      <c r="HM162" s="104">
        <f t="shared" si="218"/>
        <v>0.91839993725694391</v>
      </c>
      <c r="HN162" s="104">
        <f t="shared" si="219"/>
        <v>0</v>
      </c>
      <c r="HO162" s="218">
        <f t="shared" si="220"/>
        <v>1.6623038864350685</v>
      </c>
      <c r="HP162" s="218">
        <f t="shared" si="221"/>
        <v>0</v>
      </c>
      <c r="HQ162" s="143">
        <f t="shared" si="222"/>
        <v>1.6623038864350685</v>
      </c>
      <c r="HR162" s="104">
        <f t="shared" si="223"/>
        <v>9.1157068635993349E-2</v>
      </c>
      <c r="HS162" s="203">
        <f t="shared" si="224"/>
        <v>1.7534609550710618</v>
      </c>
      <c r="HT162" s="234">
        <f t="shared" si="225"/>
        <v>-11.892644835927033</v>
      </c>
      <c r="HU162" s="139">
        <v>1</v>
      </c>
      <c r="HV162" s="1" t="s">
        <v>52</v>
      </c>
      <c r="HW162" s="1">
        <v>115</v>
      </c>
      <c r="HX162" s="1" t="s">
        <v>325</v>
      </c>
      <c r="HY162" s="1" t="s">
        <v>326</v>
      </c>
      <c r="HZ162" s="89">
        <v>43795</v>
      </c>
      <c r="IA162" s="90"/>
      <c r="IB162" s="104">
        <v>45.94</v>
      </c>
      <c r="IC162" s="186"/>
      <c r="ID162" s="186"/>
      <c r="IE162" s="186"/>
      <c r="IF162" s="194"/>
      <c r="IG162" s="229">
        <f t="shared" si="134"/>
        <v>45.94</v>
      </c>
      <c r="IH162" s="138">
        <f t="shared" si="226"/>
        <v>0</v>
      </c>
      <c r="II162" s="141">
        <f t="shared" si="227"/>
        <v>0</v>
      </c>
      <c r="IJ162" s="142">
        <f t="shared" si="228"/>
        <v>0</v>
      </c>
      <c r="IK162" s="104">
        <f t="shared" si="229"/>
        <v>0</v>
      </c>
      <c r="IL162" s="104">
        <f t="shared" si="230"/>
        <v>0</v>
      </c>
      <c r="IM162" s="218">
        <f t="shared" si="231"/>
        <v>0</v>
      </c>
      <c r="IN162" s="218">
        <f t="shared" si="232"/>
        <v>0</v>
      </c>
      <c r="IO162" s="143">
        <f t="shared" si="233"/>
        <v>0</v>
      </c>
      <c r="IP162" s="104">
        <f t="shared" si="234"/>
        <v>0</v>
      </c>
      <c r="IQ162" s="203">
        <f t="shared" si="235"/>
        <v>0</v>
      </c>
      <c r="IR162" s="144">
        <f t="shared" si="236"/>
        <v>-11.892644835927033</v>
      </c>
      <c r="IS162" s="139">
        <v>1</v>
      </c>
      <c r="IT162" s="1" t="s">
        <v>52</v>
      </c>
      <c r="IU162" s="1">
        <v>115</v>
      </c>
      <c r="IV162" s="1" t="s">
        <v>325</v>
      </c>
      <c r="IW162" s="1" t="s">
        <v>326</v>
      </c>
      <c r="IX162" s="89">
        <v>43830</v>
      </c>
      <c r="IY162" s="153"/>
      <c r="IZ162" s="104">
        <v>45.94</v>
      </c>
      <c r="JA162" s="104"/>
      <c r="JB162" s="104"/>
      <c r="JC162" s="104"/>
      <c r="JD162" s="104"/>
      <c r="JE162" s="137">
        <v>45.94</v>
      </c>
      <c r="JF162" s="138">
        <f t="shared" si="237"/>
        <v>0</v>
      </c>
      <c r="JG162" s="141">
        <f t="shared" si="238"/>
        <v>0</v>
      </c>
      <c r="JH162" s="96">
        <f t="shared" si="239"/>
        <v>0</v>
      </c>
      <c r="JI162" s="104">
        <f t="shared" si="240"/>
        <v>0</v>
      </c>
      <c r="JJ162" s="104">
        <f t="shared" si="241"/>
        <v>0</v>
      </c>
      <c r="JK162" s="218">
        <f t="shared" si="242"/>
        <v>0</v>
      </c>
      <c r="JL162" s="251">
        <f t="shared" si="243"/>
        <v>0</v>
      </c>
      <c r="JM162" s="259">
        <f t="shared" si="244"/>
        <v>0</v>
      </c>
      <c r="JN162" s="218"/>
      <c r="JO162" s="260"/>
      <c r="JP162" s="255">
        <f t="shared" si="247"/>
        <v>0</v>
      </c>
      <c r="JQ162" s="203">
        <f t="shared" si="248"/>
        <v>0</v>
      </c>
      <c r="JR162" s="144">
        <f t="shared" si="249"/>
        <v>-11.892644835927033</v>
      </c>
      <c r="JS162" s="139">
        <v>1</v>
      </c>
      <c r="JT162" s="1" t="s">
        <v>52</v>
      </c>
    </row>
    <row r="163" spans="1:280" ht="20.100000000000001" customHeight="1" x14ac:dyDescent="0.25">
      <c r="A163" s="29"/>
      <c r="B163" s="29"/>
      <c r="C163" s="50"/>
      <c r="D163" s="43"/>
      <c r="E163" s="29"/>
      <c r="F163" s="51"/>
      <c r="G163" s="49"/>
      <c r="H163" s="33"/>
      <c r="I163" s="33"/>
      <c r="J163" s="33"/>
      <c r="K163" s="33"/>
      <c r="L163" s="37"/>
      <c r="M163" s="30"/>
      <c r="N163" s="31"/>
      <c r="O163" s="32"/>
      <c r="P163" s="33"/>
      <c r="Q163" s="33"/>
      <c r="R163" s="33"/>
      <c r="S163" s="33"/>
      <c r="T163" s="56"/>
      <c r="U163" s="59"/>
      <c r="V163" s="34"/>
      <c r="W163" s="29"/>
      <c r="X163" s="1"/>
      <c r="Y163" s="1"/>
      <c r="Z163" s="1"/>
      <c r="AA163" s="89"/>
      <c r="AB163" s="90"/>
      <c r="AC163" s="1"/>
      <c r="AD163" s="1"/>
      <c r="AE163" s="1"/>
      <c r="AF163" s="1"/>
      <c r="AG163" s="1"/>
      <c r="AH163" s="98"/>
      <c r="AI163" s="30"/>
      <c r="AJ163" s="31"/>
      <c r="AK163" s="32"/>
      <c r="AL163" s="33"/>
      <c r="AM163" s="33"/>
      <c r="AN163" s="33"/>
      <c r="AO163" s="33"/>
      <c r="AP163" s="56"/>
      <c r="AQ163" s="118"/>
      <c r="AR163" s="120"/>
      <c r="AS163" s="167"/>
      <c r="AT163" s="122"/>
      <c r="AU163" s="34"/>
      <c r="AV163" s="29"/>
      <c r="AW163" s="1"/>
      <c r="AX163" s="1"/>
      <c r="AY163" s="1"/>
      <c r="AZ163" s="89"/>
      <c r="BA163" s="90"/>
      <c r="BB163" s="1"/>
      <c r="BC163" s="1"/>
      <c r="BD163" s="1"/>
      <c r="BE163" s="1"/>
      <c r="BF163" s="1"/>
      <c r="BG163" s="98"/>
      <c r="BH163" s="30"/>
      <c r="BI163" s="31"/>
      <c r="BJ163" s="32"/>
      <c r="BK163" s="33"/>
      <c r="BL163" s="33"/>
      <c r="BM163" s="33"/>
      <c r="BN163" s="33"/>
      <c r="BO163" s="56"/>
      <c r="BP163" s="122"/>
      <c r="BQ163" s="34"/>
      <c r="BR163" s="29"/>
      <c r="BS163" s="1"/>
      <c r="BT163" s="1"/>
      <c r="BU163" s="1"/>
      <c r="BV163" s="89"/>
      <c r="BW163" s="90"/>
      <c r="BX163" s="104"/>
      <c r="BY163" s="104"/>
      <c r="BZ163" s="104"/>
      <c r="CA163" s="104"/>
      <c r="CB163" s="104"/>
      <c r="CC163" s="137"/>
      <c r="CD163" s="138"/>
      <c r="CE163" s="141"/>
      <c r="CF163" s="142"/>
      <c r="CG163" s="104"/>
      <c r="CH163" s="104"/>
      <c r="CI163" s="104"/>
      <c r="CJ163" s="104"/>
      <c r="CK163" s="143"/>
      <c r="CL163" s="144"/>
      <c r="CM163" s="139"/>
      <c r="CN163" s="1"/>
      <c r="CO163" s="1"/>
      <c r="CP163" s="1"/>
      <c r="CQ163" s="1"/>
      <c r="CR163" s="89"/>
      <c r="CS163" s="153"/>
      <c r="CT163" s="104"/>
      <c r="CU163" s="104"/>
      <c r="CV163" s="104"/>
      <c r="CW163" s="104"/>
      <c r="CX163" s="104"/>
      <c r="CY163" s="137"/>
      <c r="CZ163" s="104"/>
      <c r="DA163" s="138"/>
      <c r="DB163" s="141"/>
      <c r="DC163" s="142"/>
      <c r="DD163" s="104"/>
      <c r="DE163" s="104"/>
      <c r="DF163" s="104"/>
      <c r="DG163" s="104"/>
      <c r="DH163" s="104"/>
      <c r="DI163" s="143"/>
      <c r="DJ163" s="144"/>
      <c r="DK163" s="139"/>
      <c r="DL163" s="1"/>
      <c r="DM163" s="157">
        <v>115</v>
      </c>
      <c r="DN163" s="158" t="s">
        <v>327</v>
      </c>
      <c r="DO163" s="158" t="s">
        <v>328</v>
      </c>
      <c r="DP163" s="171"/>
      <c r="DQ163" s="159">
        <v>43646</v>
      </c>
      <c r="DR163" s="160">
        <v>2.35</v>
      </c>
      <c r="DS163" s="160"/>
      <c r="DT163" s="160"/>
      <c r="DU163" s="160"/>
      <c r="DV163" s="170"/>
      <c r="DW163" s="163">
        <f t="shared" si="250"/>
        <v>2.35</v>
      </c>
      <c r="DX163" s="138">
        <f t="shared" si="183"/>
        <v>2.35</v>
      </c>
      <c r="DY163" s="141">
        <f t="shared" si="184"/>
        <v>0.28200061481575384</v>
      </c>
      <c r="DZ163" s="142">
        <f t="shared" si="185"/>
        <v>2.632000614815754</v>
      </c>
      <c r="EA163" s="104">
        <f t="shared" si="186"/>
        <v>2.632000614815754</v>
      </c>
      <c r="EB163" s="104">
        <v>0</v>
      </c>
      <c r="EC163" s="104">
        <f t="shared" si="187"/>
        <v>4.6323210820757268</v>
      </c>
      <c r="ED163" s="104">
        <v>0</v>
      </c>
      <c r="EE163" s="143">
        <f t="shared" si="188"/>
        <v>4.6323210820757268</v>
      </c>
      <c r="EF163" s="144">
        <f t="shared" si="189"/>
        <v>4.6323210820757268</v>
      </c>
      <c r="EG163" s="139">
        <v>1</v>
      </c>
      <c r="EH163" s="1" t="s">
        <v>52</v>
      </c>
      <c r="EI163" s="1">
        <v>116</v>
      </c>
      <c r="EJ163" s="1" t="s">
        <v>327</v>
      </c>
      <c r="EK163" s="1" t="s">
        <v>328</v>
      </c>
      <c r="EL163" s="89">
        <v>43677</v>
      </c>
      <c r="EM163" s="90"/>
      <c r="EN163" s="104">
        <v>8.39</v>
      </c>
      <c r="EO163" s="104"/>
      <c r="EP163" s="104"/>
      <c r="EQ163" s="104"/>
      <c r="ER163" s="104"/>
      <c r="ES163" s="137">
        <v>8.39</v>
      </c>
      <c r="ET163" s="138">
        <f t="shared" si="190"/>
        <v>6.0400000000000009</v>
      </c>
      <c r="EU163" s="141">
        <f t="shared" si="191"/>
        <v>0.72480109754946997</v>
      </c>
      <c r="EV163" s="96">
        <f t="shared" si="192"/>
        <v>6.764801097549471</v>
      </c>
      <c r="EW163" s="104">
        <f t="shared" si="193"/>
        <v>6.764801097549471</v>
      </c>
      <c r="EX163" s="104">
        <v>0</v>
      </c>
      <c r="EY163" s="104">
        <f t="shared" si="194"/>
        <v>12.244289986564542</v>
      </c>
      <c r="EZ163" s="104">
        <v>0</v>
      </c>
      <c r="FA163" s="143">
        <f t="shared" si="195"/>
        <v>12.244289986564542</v>
      </c>
      <c r="FB163" s="144">
        <f t="shared" si="196"/>
        <v>16.876611068640269</v>
      </c>
      <c r="FC163" s="139">
        <v>1</v>
      </c>
      <c r="FD163" s="1" t="s">
        <v>52</v>
      </c>
      <c r="FE163" s="157">
        <v>116</v>
      </c>
      <c r="FF163" s="158" t="s">
        <v>327</v>
      </c>
      <c r="FG163" s="158" t="s">
        <v>328</v>
      </c>
      <c r="FH163" s="159">
        <v>43708</v>
      </c>
      <c r="FI163" s="188"/>
      <c r="FJ163" s="160">
        <v>48.07</v>
      </c>
      <c r="FK163" s="186"/>
      <c r="FL163" s="186"/>
      <c r="FM163" s="186"/>
      <c r="FN163" s="194"/>
      <c r="FO163" s="187">
        <f t="shared" si="251"/>
        <v>48.07</v>
      </c>
      <c r="FP163" s="138">
        <f t="shared" si="197"/>
        <v>39.68</v>
      </c>
      <c r="FQ163" s="141">
        <f t="shared" si="198"/>
        <v>4.7616081114923006</v>
      </c>
      <c r="FR163" s="96">
        <f t="shared" si="199"/>
        <v>44.4416081114923</v>
      </c>
      <c r="FS163" s="104">
        <f t="shared" si="200"/>
        <v>44.4416081114923</v>
      </c>
      <c r="FT163" s="104">
        <v>0</v>
      </c>
      <c r="FU163" s="104">
        <f t="shared" si="201"/>
        <v>80.439310681801061</v>
      </c>
      <c r="FV163" s="104">
        <v>0</v>
      </c>
      <c r="FW163" s="143">
        <f t="shared" si="202"/>
        <v>80.439310681801061</v>
      </c>
      <c r="FX163" s="144">
        <f t="shared" si="203"/>
        <v>97.315921750441333</v>
      </c>
      <c r="FY163" s="139">
        <v>1</v>
      </c>
      <c r="FZ163" s="1" t="s">
        <v>52</v>
      </c>
      <c r="GA163" s="1">
        <v>116</v>
      </c>
      <c r="GB163" s="1" t="s">
        <v>327</v>
      </c>
      <c r="GC163" s="1" t="s">
        <v>328</v>
      </c>
      <c r="GD163" s="89">
        <v>43735</v>
      </c>
      <c r="GE163" s="90"/>
      <c r="GF163" s="104">
        <v>132.97999999999999</v>
      </c>
      <c r="GG163" s="104"/>
      <c r="GH163" s="104"/>
      <c r="GI163" s="104"/>
      <c r="GJ163" s="104"/>
      <c r="GK163" s="137">
        <v>132.97999999999999</v>
      </c>
      <c r="GL163" s="138">
        <f t="shared" si="204"/>
        <v>84.91</v>
      </c>
      <c r="GM163" s="141">
        <f t="shared" si="205"/>
        <v>10.1891876978578</v>
      </c>
      <c r="GN163" s="142">
        <f t="shared" si="206"/>
        <v>95.099187697857801</v>
      </c>
      <c r="GO163" s="104">
        <f t="shared" si="207"/>
        <v>95.099187697857801</v>
      </c>
      <c r="GP163" s="104">
        <f t="shared" si="208"/>
        <v>0</v>
      </c>
      <c r="GQ163" s="218">
        <f t="shared" si="209"/>
        <v>172.12952973312264</v>
      </c>
      <c r="GR163" s="218">
        <f t="shared" si="210"/>
        <v>0</v>
      </c>
      <c r="GS163" s="143">
        <f t="shared" si="211"/>
        <v>172.12952973312264</v>
      </c>
      <c r="GT163" s="103">
        <f t="shared" si="212"/>
        <v>7.0438565803637996</v>
      </c>
      <c r="GU163" s="203">
        <f t="shared" si="213"/>
        <v>179.17338631348645</v>
      </c>
      <c r="GV163" s="144">
        <f t="shared" si="214"/>
        <v>276.48930806392775</v>
      </c>
      <c r="GW163" s="140">
        <v>1</v>
      </c>
      <c r="GX163" s="1" t="s">
        <v>52</v>
      </c>
      <c r="GY163" s="157">
        <v>116</v>
      </c>
      <c r="GZ163" s="158" t="s">
        <v>327</v>
      </c>
      <c r="HA163" s="158" t="s">
        <v>328</v>
      </c>
      <c r="HB163" s="159">
        <v>43771</v>
      </c>
      <c r="HC163" s="188"/>
      <c r="HD163" s="160">
        <v>430.89</v>
      </c>
      <c r="HE163" s="186"/>
      <c r="HF163" s="186"/>
      <c r="HG163" s="186"/>
      <c r="HH163" s="233"/>
      <c r="HI163" s="229">
        <f t="shared" si="133"/>
        <v>430.89</v>
      </c>
      <c r="HJ163" s="138">
        <f t="shared" si="215"/>
        <v>297.90999999999997</v>
      </c>
      <c r="HK163" s="141">
        <f t="shared" si="216"/>
        <v>35.749177205141528</v>
      </c>
      <c r="HL163" s="96">
        <f t="shared" si="217"/>
        <v>333.65917720514148</v>
      </c>
      <c r="HM163" s="104">
        <f t="shared" si="218"/>
        <v>110</v>
      </c>
      <c r="HN163" s="104">
        <f t="shared" si="219"/>
        <v>223.65917720514148</v>
      </c>
      <c r="HO163" s="218">
        <f t="shared" si="220"/>
        <v>199.1</v>
      </c>
      <c r="HP163" s="218">
        <f t="shared" si="221"/>
        <v>522.33646744959049</v>
      </c>
      <c r="HQ163" s="143">
        <f t="shared" si="222"/>
        <v>721.43646744959051</v>
      </c>
      <c r="HR163" s="104">
        <f t="shared" si="223"/>
        <v>39.561980283187957</v>
      </c>
      <c r="HS163" s="203">
        <f t="shared" si="224"/>
        <v>760.99844773277846</v>
      </c>
      <c r="HT163" s="234">
        <f t="shared" si="225"/>
        <v>1037.4877557967061</v>
      </c>
      <c r="HU163" s="139">
        <v>1</v>
      </c>
      <c r="HV163" s="1" t="s">
        <v>52</v>
      </c>
      <c r="HW163" s="1">
        <v>116</v>
      </c>
      <c r="HX163" s="1" t="s">
        <v>327</v>
      </c>
      <c r="HY163" s="1" t="s">
        <v>328</v>
      </c>
      <c r="HZ163" s="89">
        <v>43795</v>
      </c>
      <c r="IA163" s="90"/>
      <c r="IB163" s="104">
        <v>524.78</v>
      </c>
      <c r="IC163" s="186"/>
      <c r="ID163" s="186"/>
      <c r="IE163" s="186"/>
      <c r="IF163" s="194"/>
      <c r="IG163" s="229">
        <f t="shared" si="134"/>
        <v>524.78</v>
      </c>
      <c r="IH163" s="138">
        <f t="shared" si="226"/>
        <v>93.889999999999986</v>
      </c>
      <c r="II163" s="141">
        <f t="shared" si="227"/>
        <v>11.266812043901902</v>
      </c>
      <c r="IJ163" s="142">
        <f t="shared" si="228"/>
        <v>105.15681204390189</v>
      </c>
      <c r="IK163" s="104">
        <f t="shared" si="229"/>
        <v>105.15681204390189</v>
      </c>
      <c r="IL163" s="104">
        <f t="shared" si="230"/>
        <v>0</v>
      </c>
      <c r="IM163" s="218">
        <f t="shared" si="231"/>
        <v>190.33382979946242</v>
      </c>
      <c r="IN163" s="218">
        <f t="shared" si="232"/>
        <v>0</v>
      </c>
      <c r="IO163" s="143">
        <f t="shared" si="233"/>
        <v>190.33382979946242</v>
      </c>
      <c r="IP163" s="104">
        <f t="shared" si="234"/>
        <v>13.269881094703676</v>
      </c>
      <c r="IQ163" s="203">
        <f t="shared" si="235"/>
        <v>203.60371089416608</v>
      </c>
      <c r="IR163" s="144">
        <f t="shared" si="236"/>
        <v>1241.0914666908723</v>
      </c>
      <c r="IS163" s="139">
        <v>1</v>
      </c>
      <c r="IT163" s="1" t="s">
        <v>52</v>
      </c>
      <c r="IU163" s="1">
        <v>116</v>
      </c>
      <c r="IV163" s="1" t="s">
        <v>327</v>
      </c>
      <c r="IW163" s="1" t="s">
        <v>328</v>
      </c>
      <c r="IX163" s="89">
        <v>43830</v>
      </c>
      <c r="IY163" s="153"/>
      <c r="IZ163" s="104">
        <v>532.08000000000004</v>
      </c>
      <c r="JA163" s="104"/>
      <c r="JB163" s="104"/>
      <c r="JC163" s="104"/>
      <c r="JD163" s="104"/>
      <c r="JE163" s="137">
        <v>532.08000000000004</v>
      </c>
      <c r="JF163" s="138">
        <f t="shared" si="237"/>
        <v>7.3000000000000682</v>
      </c>
      <c r="JG163" s="141">
        <f t="shared" si="238"/>
        <v>0.87599937388922811</v>
      </c>
      <c r="JH163" s="96">
        <f t="shared" si="239"/>
        <v>8.1759993738892955</v>
      </c>
      <c r="JI163" s="104">
        <f t="shared" si="240"/>
        <v>8.1759993738892955</v>
      </c>
      <c r="JJ163" s="104">
        <f t="shared" si="241"/>
        <v>0</v>
      </c>
      <c r="JK163" s="218">
        <f t="shared" si="242"/>
        <v>14.798558866739626</v>
      </c>
      <c r="JL163" s="251">
        <f t="shared" si="243"/>
        <v>0</v>
      </c>
      <c r="JM163" s="259">
        <f t="shared" si="244"/>
        <v>14.798558866739626</v>
      </c>
      <c r="JN163" s="218"/>
      <c r="JO163" s="260"/>
      <c r="JP163" s="255">
        <f t="shared" si="247"/>
        <v>0.74362325682845509</v>
      </c>
      <c r="JQ163" s="203">
        <f t="shared" si="248"/>
        <v>15.542182123568081</v>
      </c>
      <c r="JR163" s="144">
        <f t="shared" si="249"/>
        <v>1256.6336488144404</v>
      </c>
      <c r="JS163" s="139">
        <v>1</v>
      </c>
      <c r="JT163" s="1" t="s">
        <v>52</v>
      </c>
    </row>
    <row r="164" spans="1:280" ht="20.100000000000001" customHeight="1" x14ac:dyDescent="0.25">
      <c r="A164" s="29"/>
      <c r="B164" s="29"/>
      <c r="C164" s="50"/>
      <c r="D164" s="43"/>
      <c r="E164" s="29"/>
      <c r="F164" s="51"/>
      <c r="G164" s="49"/>
      <c r="H164" s="33"/>
      <c r="I164" s="33"/>
      <c r="J164" s="33"/>
      <c r="K164" s="33"/>
      <c r="L164" s="37"/>
      <c r="M164" s="30"/>
      <c r="N164" s="31"/>
      <c r="O164" s="32"/>
      <c r="P164" s="33"/>
      <c r="Q164" s="33"/>
      <c r="R164" s="33"/>
      <c r="S164" s="33"/>
      <c r="T164" s="56"/>
      <c r="U164" s="59"/>
      <c r="V164" s="34"/>
      <c r="W164" s="29"/>
      <c r="X164" s="1"/>
      <c r="Y164" s="1"/>
      <c r="Z164" s="1"/>
      <c r="AA164" s="89"/>
      <c r="AB164" s="90"/>
      <c r="AC164" s="1"/>
      <c r="AD164" s="1"/>
      <c r="AE164" s="1"/>
      <c r="AF164" s="1"/>
      <c r="AG164" s="1"/>
      <c r="AH164" s="98"/>
      <c r="AI164" s="30"/>
      <c r="AJ164" s="31"/>
      <c r="AK164" s="32"/>
      <c r="AL164" s="33"/>
      <c r="AM164" s="33"/>
      <c r="AN164" s="33"/>
      <c r="AO164" s="33"/>
      <c r="AP164" s="56"/>
      <c r="AQ164" s="118"/>
      <c r="AR164" s="120"/>
      <c r="AS164" s="167"/>
      <c r="AT164" s="122"/>
      <c r="AU164" s="34"/>
      <c r="AV164" s="29"/>
      <c r="AW164" s="1"/>
      <c r="AX164" s="1"/>
      <c r="AY164" s="1"/>
      <c r="AZ164" s="89"/>
      <c r="BA164" s="90"/>
      <c r="BB164" s="1"/>
      <c r="BC164" s="1"/>
      <c r="BD164" s="1"/>
      <c r="BE164" s="1"/>
      <c r="BF164" s="1"/>
      <c r="BG164" s="98"/>
      <c r="BH164" s="30"/>
      <c r="BI164" s="31"/>
      <c r="BJ164" s="32"/>
      <c r="BK164" s="33"/>
      <c r="BL164" s="33"/>
      <c r="BM164" s="33"/>
      <c r="BN164" s="33"/>
      <c r="BO164" s="56"/>
      <c r="BP164" s="122"/>
      <c r="BQ164" s="34"/>
      <c r="BR164" s="29"/>
      <c r="BS164" s="1"/>
      <c r="BT164" s="1"/>
      <c r="BU164" s="1"/>
      <c r="BV164" s="89"/>
      <c r="BW164" s="90"/>
      <c r="BX164" s="104"/>
      <c r="BY164" s="104"/>
      <c r="BZ164" s="104"/>
      <c r="CA164" s="104"/>
      <c r="CB164" s="104"/>
      <c r="CC164" s="137"/>
      <c r="CD164" s="138"/>
      <c r="CE164" s="141"/>
      <c r="CF164" s="142"/>
      <c r="CG164" s="104"/>
      <c r="CH164" s="104"/>
      <c r="CI164" s="104"/>
      <c r="CJ164" s="104"/>
      <c r="CK164" s="143"/>
      <c r="CL164" s="144"/>
      <c r="CM164" s="139"/>
      <c r="CN164" s="1"/>
      <c r="CO164" s="1"/>
      <c r="CP164" s="1"/>
      <c r="CQ164" s="1"/>
      <c r="CR164" s="89"/>
      <c r="CS164" s="153"/>
      <c r="CT164" s="104"/>
      <c r="CU164" s="104"/>
      <c r="CV164" s="104"/>
      <c r="CW164" s="104"/>
      <c r="CX164" s="104"/>
      <c r="CY164" s="137"/>
      <c r="CZ164" s="104"/>
      <c r="DA164" s="138"/>
      <c r="DB164" s="141"/>
      <c r="DC164" s="142"/>
      <c r="DD164" s="104"/>
      <c r="DE164" s="104"/>
      <c r="DF164" s="104"/>
      <c r="DG164" s="104"/>
      <c r="DH164" s="104"/>
      <c r="DI164" s="143"/>
      <c r="DJ164" s="144"/>
      <c r="DK164" s="139"/>
      <c r="DL164" s="1"/>
      <c r="DM164" s="157">
        <v>116</v>
      </c>
      <c r="DN164" s="158" t="s">
        <v>329</v>
      </c>
      <c r="DO164" s="158" t="s">
        <v>330</v>
      </c>
      <c r="DP164" s="171"/>
      <c r="DQ164" s="159">
        <v>43646</v>
      </c>
      <c r="DR164" s="160">
        <v>5.64</v>
      </c>
      <c r="DS164" s="160"/>
      <c r="DT164" s="160"/>
      <c r="DU164" s="160"/>
      <c r="DV164" s="170"/>
      <c r="DW164" s="163">
        <f t="shared" si="250"/>
        <v>5.64</v>
      </c>
      <c r="DX164" s="138">
        <f t="shared" si="183"/>
        <v>5.64</v>
      </c>
      <c r="DY164" s="141">
        <f t="shared" si="184"/>
        <v>0.67680147555780923</v>
      </c>
      <c r="DZ164" s="142">
        <f t="shared" si="185"/>
        <v>6.316801475557809</v>
      </c>
      <c r="EA164" s="104">
        <f t="shared" si="186"/>
        <v>6.316801475557809</v>
      </c>
      <c r="EB164" s="104">
        <v>0</v>
      </c>
      <c r="EC164" s="104">
        <f t="shared" si="187"/>
        <v>11.117570596981745</v>
      </c>
      <c r="ED164" s="104">
        <v>0</v>
      </c>
      <c r="EE164" s="143">
        <f t="shared" si="188"/>
        <v>11.117570596981745</v>
      </c>
      <c r="EF164" s="144">
        <f t="shared" si="189"/>
        <v>11.117570596981745</v>
      </c>
      <c r="EG164" s="139">
        <v>1</v>
      </c>
      <c r="EH164" s="1" t="s">
        <v>52</v>
      </c>
      <c r="EI164" s="1">
        <v>117</v>
      </c>
      <c r="EJ164" s="1" t="s">
        <v>329</v>
      </c>
      <c r="EK164" s="1" t="s">
        <v>330</v>
      </c>
      <c r="EL164" s="89">
        <v>43677</v>
      </c>
      <c r="EM164" s="90"/>
      <c r="EN164" s="104">
        <v>25.73</v>
      </c>
      <c r="EO164" s="104"/>
      <c r="EP164" s="104"/>
      <c r="EQ164" s="104"/>
      <c r="ER164" s="104"/>
      <c r="ES164" s="137">
        <v>25.73</v>
      </c>
      <c r="ET164" s="138">
        <f t="shared" si="190"/>
        <v>20.09</v>
      </c>
      <c r="EU164" s="141">
        <f t="shared" si="191"/>
        <v>2.4108036506239818</v>
      </c>
      <c r="EV164" s="96">
        <f t="shared" si="192"/>
        <v>22.500803650623983</v>
      </c>
      <c r="EW164" s="104">
        <f t="shared" si="193"/>
        <v>22.500803650623983</v>
      </c>
      <c r="EX164" s="104">
        <v>0</v>
      </c>
      <c r="EY164" s="104">
        <f t="shared" si="194"/>
        <v>40.726454607629407</v>
      </c>
      <c r="EZ164" s="104">
        <v>0</v>
      </c>
      <c r="FA164" s="143">
        <f t="shared" si="195"/>
        <v>40.726454607629407</v>
      </c>
      <c r="FB164" s="144">
        <f t="shared" si="196"/>
        <v>51.84402520461115</v>
      </c>
      <c r="FC164" s="139">
        <v>1</v>
      </c>
      <c r="FD164" s="1" t="s">
        <v>52</v>
      </c>
      <c r="FE164" s="157">
        <v>117</v>
      </c>
      <c r="FF164" s="158" t="s">
        <v>329</v>
      </c>
      <c r="FG164" s="158" t="s">
        <v>330</v>
      </c>
      <c r="FH164" s="159">
        <v>43708</v>
      </c>
      <c r="FI164" s="188">
        <v>200</v>
      </c>
      <c r="FJ164" s="160">
        <v>101.60000000000001</v>
      </c>
      <c r="FK164" s="186"/>
      <c r="FL164" s="186"/>
      <c r="FM164" s="186"/>
      <c r="FN164" s="194"/>
      <c r="FO164" s="187">
        <f t="shared" si="251"/>
        <v>101.60000000000001</v>
      </c>
      <c r="FP164" s="138">
        <f t="shared" si="197"/>
        <v>75.87</v>
      </c>
      <c r="FQ164" s="141">
        <f t="shared" si="198"/>
        <v>9.1044155095494173</v>
      </c>
      <c r="FR164" s="96">
        <f t="shared" si="199"/>
        <v>84.974415509549416</v>
      </c>
      <c r="FS164" s="104">
        <f t="shared" si="200"/>
        <v>84.974415509549416</v>
      </c>
      <c r="FT164" s="104">
        <v>0</v>
      </c>
      <c r="FU164" s="104">
        <f t="shared" si="201"/>
        <v>153.80369207228443</v>
      </c>
      <c r="FV164" s="104">
        <v>0</v>
      </c>
      <c r="FW164" s="143">
        <f t="shared" si="202"/>
        <v>153.80369207228443</v>
      </c>
      <c r="FX164" s="144">
        <f t="shared" si="203"/>
        <v>5.6477172768955768</v>
      </c>
      <c r="FY164" s="139">
        <v>1</v>
      </c>
      <c r="FZ164" s="1" t="s">
        <v>52</v>
      </c>
      <c r="GA164" s="1">
        <v>117</v>
      </c>
      <c r="GB164" s="1" t="s">
        <v>329</v>
      </c>
      <c r="GC164" s="1" t="s">
        <v>330</v>
      </c>
      <c r="GD164" s="89">
        <v>43735</v>
      </c>
      <c r="GE164" s="90">
        <v>200</v>
      </c>
      <c r="GF164" s="104">
        <v>132.56</v>
      </c>
      <c r="GG164" s="104"/>
      <c r="GH164" s="104"/>
      <c r="GI164" s="104"/>
      <c r="GJ164" s="104"/>
      <c r="GK164" s="137">
        <v>132.56</v>
      </c>
      <c r="GL164" s="138">
        <f t="shared" si="204"/>
        <v>30.959999999999994</v>
      </c>
      <c r="GM164" s="141">
        <f t="shared" si="205"/>
        <v>3.7151955143761328</v>
      </c>
      <c r="GN164" s="142">
        <f t="shared" si="206"/>
        <v>34.675195514376128</v>
      </c>
      <c r="GO164" s="104">
        <f t="shared" si="207"/>
        <v>34.675195514376128</v>
      </c>
      <c r="GP164" s="104">
        <f t="shared" si="208"/>
        <v>0</v>
      </c>
      <c r="GQ164" s="218">
        <f t="shared" si="209"/>
        <v>62.762103881020792</v>
      </c>
      <c r="GR164" s="218">
        <f t="shared" si="210"/>
        <v>0</v>
      </c>
      <c r="GS164" s="143">
        <f t="shared" si="211"/>
        <v>62.762103881020792</v>
      </c>
      <c r="GT164" s="103">
        <f t="shared" si="212"/>
        <v>2.5683405927224494</v>
      </c>
      <c r="GU164" s="203">
        <f t="shared" si="213"/>
        <v>65.330444473743242</v>
      </c>
      <c r="GV164" s="144">
        <f t="shared" si="214"/>
        <v>-129.02183824936117</v>
      </c>
      <c r="GW164" s="140">
        <v>1</v>
      </c>
      <c r="GX164" s="1" t="s">
        <v>52</v>
      </c>
      <c r="GY164" s="157">
        <v>117</v>
      </c>
      <c r="GZ164" s="158" t="s">
        <v>329</v>
      </c>
      <c r="HA164" s="158" t="s">
        <v>330</v>
      </c>
      <c r="HB164" s="159">
        <v>43771</v>
      </c>
      <c r="HC164" s="188"/>
      <c r="HD164" s="160">
        <v>142.41</v>
      </c>
      <c r="HE164" s="186"/>
      <c r="HF164" s="186"/>
      <c r="HG164" s="186"/>
      <c r="HH164" s="233"/>
      <c r="HI164" s="229">
        <f t="shared" si="133"/>
        <v>142.41</v>
      </c>
      <c r="HJ164" s="138">
        <f t="shared" si="215"/>
        <v>9.8499999999999943</v>
      </c>
      <c r="HK164" s="141">
        <f t="shared" si="216"/>
        <v>1.181999246318163</v>
      </c>
      <c r="HL164" s="96">
        <f t="shared" si="217"/>
        <v>11.031999246318158</v>
      </c>
      <c r="HM164" s="104">
        <f t="shared" si="218"/>
        <v>11.031999246318158</v>
      </c>
      <c r="HN164" s="104">
        <f t="shared" si="219"/>
        <v>0</v>
      </c>
      <c r="HO164" s="218">
        <f t="shared" si="220"/>
        <v>19.967918635835865</v>
      </c>
      <c r="HP164" s="218">
        <f t="shared" si="221"/>
        <v>0</v>
      </c>
      <c r="HQ164" s="143">
        <f t="shared" si="222"/>
        <v>19.967918635835865</v>
      </c>
      <c r="HR164" s="104">
        <f t="shared" si="223"/>
        <v>1.0949964952006508</v>
      </c>
      <c r="HS164" s="203">
        <f t="shared" si="224"/>
        <v>21.062915131036515</v>
      </c>
      <c r="HT164" s="234">
        <f t="shared" si="225"/>
        <v>-107.95892311832465</v>
      </c>
      <c r="HU164" s="139">
        <v>1</v>
      </c>
      <c r="HV164" s="1" t="s">
        <v>52</v>
      </c>
      <c r="HW164" s="1">
        <v>117</v>
      </c>
      <c r="HX164" s="1" t="s">
        <v>329</v>
      </c>
      <c r="HY164" s="1" t="s">
        <v>330</v>
      </c>
      <c r="HZ164" s="89">
        <v>43795</v>
      </c>
      <c r="IA164" s="90"/>
      <c r="IB164" s="104">
        <v>142.55000000000001</v>
      </c>
      <c r="IC164" s="186"/>
      <c r="ID164" s="186"/>
      <c r="IE164" s="186"/>
      <c r="IF164" s="194"/>
      <c r="IG164" s="229">
        <f t="shared" si="134"/>
        <v>142.55000000000001</v>
      </c>
      <c r="IH164" s="138">
        <f t="shared" si="226"/>
        <v>0.14000000000001478</v>
      </c>
      <c r="II164" s="141">
        <f t="shared" si="227"/>
        <v>1.6800017958743564E-2</v>
      </c>
      <c r="IJ164" s="142">
        <f t="shared" si="228"/>
        <v>0.15680001795875834</v>
      </c>
      <c r="IK164" s="104">
        <f t="shared" si="229"/>
        <v>0.15680001795875834</v>
      </c>
      <c r="IL164" s="104">
        <f t="shared" si="230"/>
        <v>0</v>
      </c>
      <c r="IM164" s="218">
        <f t="shared" si="231"/>
        <v>0.28380803250535258</v>
      </c>
      <c r="IN164" s="218">
        <f t="shared" si="232"/>
        <v>0</v>
      </c>
      <c r="IO164" s="143">
        <f t="shared" si="233"/>
        <v>0.28380803250535258</v>
      </c>
      <c r="IP164" s="104">
        <f t="shared" si="234"/>
        <v>1.9786807468939301E-2</v>
      </c>
      <c r="IQ164" s="203">
        <f t="shared" si="235"/>
        <v>0.30359483997429187</v>
      </c>
      <c r="IR164" s="144">
        <f t="shared" si="236"/>
        <v>-107.65532827835035</v>
      </c>
      <c r="IS164" s="139">
        <v>1</v>
      </c>
      <c r="IT164" s="1" t="s">
        <v>52</v>
      </c>
      <c r="IU164" s="1">
        <v>117</v>
      </c>
      <c r="IV164" s="1" t="s">
        <v>329</v>
      </c>
      <c r="IW164" s="1" t="s">
        <v>330</v>
      </c>
      <c r="IX164" s="89">
        <v>43830</v>
      </c>
      <c r="IY164" s="153"/>
      <c r="IZ164" s="104">
        <v>142.55000000000001</v>
      </c>
      <c r="JA164" s="104"/>
      <c r="JB164" s="104"/>
      <c r="JC164" s="104"/>
      <c r="JD164" s="104"/>
      <c r="JE164" s="137">
        <v>142.55000000000001</v>
      </c>
      <c r="JF164" s="138">
        <f t="shared" si="237"/>
        <v>0</v>
      </c>
      <c r="JG164" s="141">
        <f t="shared" si="238"/>
        <v>0</v>
      </c>
      <c r="JH164" s="96">
        <f t="shared" si="239"/>
        <v>0</v>
      </c>
      <c r="JI164" s="104">
        <f t="shared" si="240"/>
        <v>0</v>
      </c>
      <c r="JJ164" s="104">
        <f t="shared" si="241"/>
        <v>0</v>
      </c>
      <c r="JK164" s="218">
        <f t="shared" si="242"/>
        <v>0</v>
      </c>
      <c r="JL164" s="251">
        <f t="shared" si="243"/>
        <v>0</v>
      </c>
      <c r="JM164" s="259">
        <f t="shared" si="244"/>
        <v>0</v>
      </c>
      <c r="JN164" s="218"/>
      <c r="JO164" s="260"/>
      <c r="JP164" s="255">
        <f t="shared" si="247"/>
        <v>0</v>
      </c>
      <c r="JQ164" s="203">
        <f t="shared" si="248"/>
        <v>0</v>
      </c>
      <c r="JR164" s="144">
        <f t="shared" si="249"/>
        <v>-107.65532827835035</v>
      </c>
      <c r="JS164" s="139">
        <v>1</v>
      </c>
      <c r="JT164" s="1" t="s">
        <v>52</v>
      </c>
    </row>
    <row r="165" spans="1:280" ht="20.100000000000001" customHeight="1" x14ac:dyDescent="0.25">
      <c r="A165" s="81"/>
      <c r="B165" s="81" t="s">
        <v>249</v>
      </c>
      <c r="C165" s="57">
        <f>SUM(C48:C153)</f>
        <v>350147.13</v>
      </c>
      <c r="D165" s="57">
        <f>SUM(D48:D153)</f>
        <v>63646.553418567826</v>
      </c>
      <c r="E165" s="81"/>
      <c r="F165" s="57"/>
      <c r="G165" s="57">
        <f t="shared" ref="G165:U165" si="252">SUM(G48:G153)</f>
        <v>55758.34</v>
      </c>
      <c r="H165" s="57">
        <f t="shared" si="252"/>
        <v>495.13999999999993</v>
      </c>
      <c r="I165" s="57">
        <f t="shared" si="252"/>
        <v>0</v>
      </c>
      <c r="J165" s="57">
        <f t="shared" si="252"/>
        <v>49190.42</v>
      </c>
      <c r="K165" s="57">
        <f t="shared" si="252"/>
        <v>28898.18</v>
      </c>
      <c r="L165" s="57">
        <f t="shared" si="252"/>
        <v>371766.63999999996</v>
      </c>
      <c r="M165" s="57">
        <f t="shared" si="252"/>
        <v>21619.510000000002</v>
      </c>
      <c r="N165" s="57">
        <f t="shared" si="252"/>
        <v>2342.4899999999893</v>
      </c>
      <c r="O165" s="57">
        <f t="shared" si="252"/>
        <v>23961.999999999982</v>
      </c>
      <c r="P165" s="57">
        <f t="shared" si="252"/>
        <v>2947.5157253795282</v>
      </c>
      <c r="Q165" s="57">
        <f t="shared" si="252"/>
        <v>21014.484274620459</v>
      </c>
      <c r="R165" s="57">
        <f t="shared" si="252"/>
        <v>5128.6773621603779</v>
      </c>
      <c r="S165" s="57">
        <f t="shared" si="252"/>
        <v>45723.962637839606</v>
      </c>
      <c r="T165" s="57">
        <f t="shared" si="252"/>
        <v>50852.639999999978</v>
      </c>
      <c r="U165" s="57">
        <f t="shared" si="252"/>
        <v>58740.853418567822</v>
      </c>
      <c r="V165" s="57"/>
      <c r="W165" s="57"/>
      <c r="X165" s="81"/>
      <c r="Y165" s="81" t="s">
        <v>249</v>
      </c>
      <c r="Z165" s="81"/>
      <c r="AA165" s="81"/>
      <c r="AB165" s="94">
        <f t="shared" ref="AB165:AT165" si="253">SUM(AB48:AB153)</f>
        <v>44926.76</v>
      </c>
      <c r="AC165" s="94">
        <f t="shared" si="253"/>
        <v>339631.85999999987</v>
      </c>
      <c r="AD165" s="94">
        <f t="shared" si="253"/>
        <v>985.09999999999991</v>
      </c>
      <c r="AE165" s="94">
        <f t="shared" si="253"/>
        <v>0</v>
      </c>
      <c r="AF165" s="94">
        <f t="shared" si="253"/>
        <v>49190.42</v>
      </c>
      <c r="AG165" s="94">
        <f t="shared" si="253"/>
        <v>28898.18</v>
      </c>
      <c r="AH165" s="94">
        <f t="shared" si="253"/>
        <v>389807.37999999989</v>
      </c>
      <c r="AI165" s="94">
        <f t="shared" si="253"/>
        <v>18040.739999999994</v>
      </c>
      <c r="AJ165" s="94">
        <f t="shared" si="253"/>
        <v>6011.2600000000084</v>
      </c>
      <c r="AK165" s="94">
        <f t="shared" si="253"/>
        <v>24052</v>
      </c>
      <c r="AL165" s="94">
        <f t="shared" si="253"/>
        <v>2828.0433640748679</v>
      </c>
      <c r="AM165" s="94">
        <f t="shared" si="253"/>
        <v>21223.956635925129</v>
      </c>
      <c r="AN165" s="94">
        <f t="shared" si="253"/>
        <v>4977.3563207717652</v>
      </c>
      <c r="AO165" s="94">
        <f t="shared" si="253"/>
        <v>46875.143679228218</v>
      </c>
      <c r="AP165" s="94">
        <f t="shared" si="253"/>
        <v>51852.499999999985</v>
      </c>
      <c r="AQ165" s="94">
        <f t="shared" si="253"/>
        <v>58.950314507590313</v>
      </c>
      <c r="AR165" s="94">
        <f t="shared" si="253"/>
        <v>687.04968549239993</v>
      </c>
      <c r="AS165" s="123">
        <f t="shared" si="253"/>
        <v>52598.499999999985</v>
      </c>
      <c r="AT165" s="94">
        <f t="shared" si="253"/>
        <v>66412.593418567791</v>
      </c>
      <c r="AU165" s="57"/>
      <c r="AV165" s="57"/>
      <c r="AW165" s="81"/>
      <c r="AX165" s="81" t="s">
        <v>249</v>
      </c>
      <c r="AY165" s="81"/>
      <c r="AZ165" s="81"/>
      <c r="BA165" s="94">
        <f t="shared" ref="BA165:BP165" si="254">SUM(BA48:BA153)</f>
        <v>64527.03</v>
      </c>
      <c r="BB165" s="94">
        <f t="shared" si="254"/>
        <v>363042.91999999987</v>
      </c>
      <c r="BC165" s="94">
        <f t="shared" si="254"/>
        <v>1307.69</v>
      </c>
      <c r="BD165" s="94">
        <f t="shared" si="254"/>
        <v>-6745.6900000000005</v>
      </c>
      <c r="BE165" s="94">
        <f t="shared" si="254"/>
        <v>49190.42</v>
      </c>
      <c r="BF165" s="94">
        <f t="shared" si="254"/>
        <v>28898.18</v>
      </c>
      <c r="BG165" s="94">
        <f t="shared" si="254"/>
        <v>406795.33999999997</v>
      </c>
      <c r="BH165" s="94">
        <f t="shared" si="254"/>
        <v>16987.960000000003</v>
      </c>
      <c r="BI165" s="94">
        <f t="shared" si="254"/>
        <v>-7651.960000000011</v>
      </c>
      <c r="BJ165" s="94">
        <f t="shared" si="254"/>
        <v>9335.9999999999927</v>
      </c>
      <c r="BK165" s="94">
        <f t="shared" si="254"/>
        <v>9335.9999999999927</v>
      </c>
      <c r="BL165" s="94">
        <f t="shared" si="254"/>
        <v>0</v>
      </c>
      <c r="BM165" s="94">
        <f t="shared" si="254"/>
        <v>16431.359999999982</v>
      </c>
      <c r="BN165" s="94">
        <f t="shared" si="254"/>
        <v>0</v>
      </c>
      <c r="BO165" s="94">
        <f t="shared" si="254"/>
        <v>16431.359999999982</v>
      </c>
      <c r="BP165" s="94">
        <f t="shared" si="254"/>
        <v>18316.923418567789</v>
      </c>
      <c r="BQ165" s="57"/>
      <c r="BR165" s="57"/>
      <c r="BS165" s="81"/>
      <c r="BT165" s="81" t="s">
        <v>249</v>
      </c>
      <c r="BU165" s="81"/>
      <c r="BV165" s="81"/>
      <c r="BW165" s="94">
        <f t="shared" ref="BW165:CL165" si="255">SUM(BW48:BW153)</f>
        <v>7300</v>
      </c>
      <c r="BX165" s="94">
        <f t="shared" si="255"/>
        <v>376459.87999999989</v>
      </c>
      <c r="BY165" s="94">
        <f t="shared" si="255"/>
        <v>1307.69</v>
      </c>
      <c r="BZ165" s="94">
        <f t="shared" si="255"/>
        <v>-6745.6900000000005</v>
      </c>
      <c r="CA165" s="94">
        <f t="shared" si="255"/>
        <v>49190.42</v>
      </c>
      <c r="CB165" s="94">
        <f t="shared" si="255"/>
        <v>28898.18</v>
      </c>
      <c r="CC165" s="94">
        <f t="shared" si="255"/>
        <v>420212.29999999987</v>
      </c>
      <c r="CD165" s="94">
        <f t="shared" si="255"/>
        <v>13416.96</v>
      </c>
      <c r="CE165" s="94">
        <f t="shared" si="255"/>
        <v>1610.0400000000411</v>
      </c>
      <c r="CF165" s="94">
        <f t="shared" si="255"/>
        <v>15027.000000000044</v>
      </c>
      <c r="CG165" s="94">
        <f t="shared" si="255"/>
        <v>15027.000000000044</v>
      </c>
      <c r="CH165" s="94">
        <f t="shared" si="255"/>
        <v>0</v>
      </c>
      <c r="CI165" s="94">
        <f t="shared" si="255"/>
        <v>26748.06000000006</v>
      </c>
      <c r="CJ165" s="94">
        <f t="shared" si="255"/>
        <v>0</v>
      </c>
      <c r="CK165" s="94">
        <f t="shared" si="255"/>
        <v>26748.06000000006</v>
      </c>
      <c r="CL165" s="94">
        <f t="shared" si="255"/>
        <v>37764.983418567892</v>
      </c>
      <c r="CM165" s="81"/>
      <c r="CN165" s="81"/>
      <c r="CO165" s="81"/>
      <c r="CP165" s="81"/>
      <c r="CQ165" s="81"/>
      <c r="CR165" s="81"/>
      <c r="CS165" s="94">
        <f t="shared" ref="CS165:DJ165" si="256">SUM(CS48:CS153)</f>
        <v>75894.3</v>
      </c>
      <c r="CT165" s="94">
        <f t="shared" si="256"/>
        <v>389459.60000000003</v>
      </c>
      <c r="CU165" s="94">
        <f t="shared" si="256"/>
        <v>1307.69</v>
      </c>
      <c r="CV165" s="94">
        <f t="shared" si="256"/>
        <v>-6745.6900000000005</v>
      </c>
      <c r="CW165" s="94">
        <f t="shared" si="256"/>
        <v>49190.42</v>
      </c>
      <c r="CX165" s="94">
        <f t="shared" si="256"/>
        <v>28898.18</v>
      </c>
      <c r="CY165" s="94">
        <f t="shared" si="256"/>
        <v>433212.02000000008</v>
      </c>
      <c r="CZ165" s="94">
        <f t="shared" si="256"/>
        <v>0</v>
      </c>
      <c r="DA165" s="94">
        <f t="shared" si="256"/>
        <v>12999.720000000008</v>
      </c>
      <c r="DB165" s="94">
        <f t="shared" si="256"/>
        <v>1559.9699999999693</v>
      </c>
      <c r="DC165" s="94">
        <f t="shared" si="256"/>
        <v>14559.689999999977</v>
      </c>
      <c r="DD165" s="94">
        <f t="shared" si="256"/>
        <v>14559.689999999977</v>
      </c>
      <c r="DE165" s="94">
        <f t="shared" si="256"/>
        <v>0</v>
      </c>
      <c r="DF165" s="94">
        <f t="shared" si="256"/>
        <v>25625.054399999968</v>
      </c>
      <c r="DG165" s="94">
        <f t="shared" si="256"/>
        <v>0</v>
      </c>
      <c r="DH165" s="94">
        <f t="shared" si="256"/>
        <v>-300.54000000000087</v>
      </c>
      <c r="DI165" s="94">
        <f t="shared" si="256"/>
        <v>25324.514399999949</v>
      </c>
      <c r="DJ165" s="94">
        <f t="shared" si="256"/>
        <v>-12804.802181432182</v>
      </c>
      <c r="DK165" s="81"/>
      <c r="DL165" s="81"/>
      <c r="DM165" s="165"/>
      <c r="DN165" s="165" t="s">
        <v>249</v>
      </c>
      <c r="DO165" s="165"/>
      <c r="DP165" s="165">
        <f>SUM(DP48:DP164)</f>
        <v>7850</v>
      </c>
      <c r="DQ165" s="165"/>
      <c r="DR165" s="166">
        <f>SUM(DR48:DR164)</f>
        <v>398738.86999999994</v>
      </c>
      <c r="DS165" s="166">
        <f>SUM(DS48:DS164)</f>
        <v>1307.69</v>
      </c>
      <c r="DT165" s="166">
        <f>SUM(DT48:DT164)</f>
        <v>-6851.4800000000005</v>
      </c>
      <c r="DU165" s="166">
        <f>SUM(DU48:DU164)</f>
        <v>49190.42</v>
      </c>
      <c r="DV165" s="166">
        <f>SUM(DV48:DV164)</f>
        <v>57796.36</v>
      </c>
      <c r="DW165" s="166">
        <f t="shared" ref="DW165:EF165" si="257">SUM(DW48:DW164)</f>
        <v>442385.49999999994</v>
      </c>
      <c r="DX165" s="166">
        <f t="shared" si="257"/>
        <v>9173.4800000000032</v>
      </c>
      <c r="DY165" s="166">
        <f t="shared" si="257"/>
        <v>1100.8200000000099</v>
      </c>
      <c r="DZ165" s="166">
        <f t="shared" si="257"/>
        <v>10274.300000000008</v>
      </c>
      <c r="EA165" s="166">
        <f t="shared" si="257"/>
        <v>10274.300000000008</v>
      </c>
      <c r="EB165" s="166">
        <f t="shared" si="257"/>
        <v>0</v>
      </c>
      <c r="EC165" s="166">
        <f t="shared" si="257"/>
        <v>18082.768000000025</v>
      </c>
      <c r="ED165" s="166">
        <f t="shared" si="257"/>
        <v>0</v>
      </c>
      <c r="EE165" s="166">
        <f t="shared" si="257"/>
        <v>18082.768000000025</v>
      </c>
      <c r="EF165" s="166">
        <f t="shared" si="257"/>
        <v>-2572.034181432166</v>
      </c>
      <c r="EG165" s="81"/>
      <c r="EH165" s="81"/>
      <c r="EI165" s="182"/>
      <c r="EJ165" s="81" t="s">
        <v>12</v>
      </c>
      <c r="EK165" s="81"/>
      <c r="EL165" s="81"/>
      <c r="EM165" s="94">
        <f>SUM(EM48:EM164)</f>
        <v>25078.57</v>
      </c>
      <c r="EN165" s="94">
        <f t="shared" ref="EN165:FB165" si="258">SUM(EN48:EN164)</f>
        <v>407273.35999999975</v>
      </c>
      <c r="EO165" s="94">
        <f t="shared" si="258"/>
        <v>1617.9799999999998</v>
      </c>
      <c r="EP165" s="94">
        <f t="shared" si="258"/>
        <v>-6891.1900000000005</v>
      </c>
      <c r="EQ165" s="94">
        <f t="shared" si="258"/>
        <v>49190.42</v>
      </c>
      <c r="ER165" s="94">
        <f t="shared" si="258"/>
        <v>28898.18</v>
      </c>
      <c r="ES165" s="94">
        <f t="shared" si="258"/>
        <v>451190.56999999983</v>
      </c>
      <c r="ET165" s="94">
        <f t="shared" si="258"/>
        <v>8805.0699999999888</v>
      </c>
      <c r="EU165" s="94">
        <f t="shared" si="258"/>
        <v>1056.6099999999847</v>
      </c>
      <c r="EV165" s="94">
        <f t="shared" si="258"/>
        <v>9861.6799999999785</v>
      </c>
      <c r="EW165" s="94">
        <f t="shared" si="258"/>
        <v>9861.6799999999785</v>
      </c>
      <c r="EX165" s="94">
        <f t="shared" si="258"/>
        <v>0</v>
      </c>
      <c r="EY165" s="94">
        <f t="shared" si="258"/>
        <v>17849.640799999957</v>
      </c>
      <c r="EZ165" s="94">
        <f t="shared" si="258"/>
        <v>0</v>
      </c>
      <c r="FA165" s="94">
        <f t="shared" si="258"/>
        <v>17849.640799999957</v>
      </c>
      <c r="FB165" s="94">
        <f t="shared" si="258"/>
        <v>-9800.9633814322042</v>
      </c>
      <c r="FC165" s="81"/>
      <c r="FD165" s="182"/>
      <c r="FE165" s="189"/>
      <c r="FF165" s="165" t="s">
        <v>12</v>
      </c>
      <c r="FG165" s="165"/>
      <c r="FH165" s="190"/>
      <c r="FI165" s="166">
        <f>SUM(FI48:FI164)</f>
        <v>27390</v>
      </c>
      <c r="FJ165" s="166">
        <f>SUM(FJ48:FJ164)</f>
        <v>424265.33000000007</v>
      </c>
      <c r="FK165" s="166">
        <f t="shared" ref="FK165:FX165" si="259">SUM(FK48:FK164)</f>
        <v>2016.87</v>
      </c>
      <c r="FL165" s="166">
        <f t="shared" si="259"/>
        <v>-14498.400000000005</v>
      </c>
      <c r="FM165" s="166">
        <f t="shared" si="259"/>
        <v>49190.42</v>
      </c>
      <c r="FN165" s="166">
        <f t="shared" si="259"/>
        <v>28898.18</v>
      </c>
      <c r="FO165" s="166">
        <f t="shared" si="259"/>
        <v>460974.22000000009</v>
      </c>
      <c r="FP165" s="166">
        <f t="shared" si="259"/>
        <v>9783.6500000000087</v>
      </c>
      <c r="FQ165" s="166">
        <f t="shared" si="259"/>
        <v>1174.0400000000425</v>
      </c>
      <c r="FR165" s="166">
        <f t="shared" si="259"/>
        <v>10957.690000000046</v>
      </c>
      <c r="FS165" s="166">
        <f t="shared" si="259"/>
        <v>10957.690000000046</v>
      </c>
      <c r="FT165" s="166">
        <f t="shared" si="259"/>
        <v>0</v>
      </c>
      <c r="FU165" s="166">
        <f t="shared" si="259"/>
        <v>19833.418900000088</v>
      </c>
      <c r="FV165" s="166">
        <f t="shared" si="259"/>
        <v>0</v>
      </c>
      <c r="FW165" s="166">
        <f t="shared" si="259"/>
        <v>19833.418900000088</v>
      </c>
      <c r="FX165" s="166">
        <f t="shared" si="259"/>
        <v>-17357.544481432124</v>
      </c>
      <c r="FY165" s="182"/>
      <c r="FZ165" s="182"/>
      <c r="GA165" s="182"/>
      <c r="GB165" s="182" t="s">
        <v>12</v>
      </c>
      <c r="GC165" s="182"/>
      <c r="GD165" s="182"/>
      <c r="GE165" s="203">
        <f>SUM(GE48:GE164)</f>
        <v>35917</v>
      </c>
      <c r="GF165" s="203">
        <v>438069.43000000011</v>
      </c>
      <c r="GG165" s="203">
        <v>2016.87</v>
      </c>
      <c r="GH165" s="203">
        <v>-14498.400000000005</v>
      </c>
      <c r="GI165" s="203">
        <v>49190.42</v>
      </c>
      <c r="GJ165" s="203">
        <v>28898.18</v>
      </c>
      <c r="GK165" s="203">
        <f>SUM(GK48:GK164)</f>
        <v>474778.32000000012</v>
      </c>
      <c r="GL165" s="203">
        <f t="shared" ref="GL165:GV165" si="260">SUM(GL48:GL164)</f>
        <v>13804.100000000011</v>
      </c>
      <c r="GM165" s="203">
        <f t="shared" si="260"/>
        <v>1656.4899999999875</v>
      </c>
      <c r="GN165" s="203">
        <f t="shared" si="260"/>
        <v>15460.589999999995</v>
      </c>
      <c r="GO165" s="203">
        <f t="shared" si="260"/>
        <v>5290.266956766467</v>
      </c>
      <c r="GP165" s="203">
        <f t="shared" si="260"/>
        <v>10170.323043233528</v>
      </c>
      <c r="GQ165" s="203">
        <f t="shared" si="260"/>
        <v>9575.3831917473071</v>
      </c>
      <c r="GR165" s="203">
        <f t="shared" si="260"/>
        <v>18408.284708252686</v>
      </c>
      <c r="GS165" s="203">
        <f t="shared" si="260"/>
        <v>27983.667899999989</v>
      </c>
      <c r="GT165" s="203">
        <f t="shared" si="260"/>
        <v>1145.1431</v>
      </c>
      <c r="GU165" s="203">
        <f t="shared" si="260"/>
        <v>29128.810999999998</v>
      </c>
      <c r="GV165" s="203">
        <f t="shared" si="260"/>
        <v>-24145.73348143214</v>
      </c>
      <c r="GW165" s="204"/>
      <c r="GX165" s="182"/>
      <c r="GY165" s="165"/>
      <c r="GZ165" s="165"/>
      <c r="HA165" s="165"/>
      <c r="HB165" s="165"/>
      <c r="HC165" s="166">
        <f>SUM(HC48:HC164)</f>
        <v>5500</v>
      </c>
      <c r="HD165" s="166">
        <f t="shared" ref="HD165:HT165" si="261">SUM(HD48:HD164)</f>
        <v>464207.78</v>
      </c>
      <c r="HE165" s="166">
        <f t="shared" si="261"/>
        <v>2016.87</v>
      </c>
      <c r="HF165" s="166">
        <f t="shared" si="261"/>
        <v>-14498.400000000005</v>
      </c>
      <c r="HG165" s="166">
        <f t="shared" si="261"/>
        <v>49190.42</v>
      </c>
      <c r="HH165" s="166">
        <f t="shared" si="261"/>
        <v>28898.18</v>
      </c>
      <c r="HI165" s="230">
        <f t="shared" si="261"/>
        <v>500916.67000000004</v>
      </c>
      <c r="HJ165" s="230">
        <f t="shared" si="261"/>
        <v>26138.349999999995</v>
      </c>
      <c r="HK165" s="230">
        <f t="shared" si="261"/>
        <v>3136.6000000000358</v>
      </c>
      <c r="HL165" s="230">
        <f t="shared" si="261"/>
        <v>29274.950000000023</v>
      </c>
      <c r="HM165" s="230">
        <f t="shared" si="261"/>
        <v>5282.767932176288</v>
      </c>
      <c r="HN165" s="230">
        <f t="shared" si="261"/>
        <v>23992.182067823738</v>
      </c>
      <c r="HO165" s="230">
        <f t="shared" si="261"/>
        <v>9561.809957239082</v>
      </c>
      <c r="HP165" s="230">
        <f t="shared" si="261"/>
        <v>56031.645042760974</v>
      </c>
      <c r="HQ165" s="230">
        <f t="shared" si="261"/>
        <v>65593.455000000075</v>
      </c>
      <c r="HR165" s="230">
        <f t="shared" si="261"/>
        <v>3597.0000000000018</v>
      </c>
      <c r="HS165" s="230">
        <f t="shared" si="261"/>
        <v>69190.455000000045</v>
      </c>
      <c r="HT165" s="230">
        <f t="shared" si="261"/>
        <v>39544.721518567909</v>
      </c>
      <c r="HU165" s="182"/>
      <c r="HV165" s="182"/>
      <c r="HW165" s="182"/>
      <c r="HX165" s="182" t="s">
        <v>12</v>
      </c>
      <c r="HY165" s="182"/>
      <c r="HZ165" s="237"/>
      <c r="IA165" s="203">
        <f>SUM(IA48:IA164)</f>
        <v>43800</v>
      </c>
      <c r="IB165" s="203">
        <f t="shared" ref="IB165:IR165" si="262">SUM(IB48:IB164)</f>
        <v>486035.59000000026</v>
      </c>
      <c r="IC165" s="203">
        <f t="shared" si="262"/>
        <v>2016.87</v>
      </c>
      <c r="ID165" s="203">
        <f t="shared" si="262"/>
        <v>-14498.400000000005</v>
      </c>
      <c r="IE165" s="203">
        <f t="shared" si="262"/>
        <v>49190.42</v>
      </c>
      <c r="IF165" s="203">
        <f t="shared" si="262"/>
        <v>28898.18</v>
      </c>
      <c r="IG165" s="203">
        <f t="shared" si="262"/>
        <v>522744.48000000016</v>
      </c>
      <c r="IH165" s="203">
        <f t="shared" si="262"/>
        <v>21827.81</v>
      </c>
      <c r="II165" s="203">
        <f t="shared" si="262"/>
        <v>2619.3400000000261</v>
      </c>
      <c r="IJ165" s="203">
        <f t="shared" si="262"/>
        <v>24447.15000000002</v>
      </c>
      <c r="IK165" s="203">
        <f t="shared" si="262"/>
        <v>3781.584067755768</v>
      </c>
      <c r="IL165" s="203">
        <f t="shared" si="262"/>
        <v>20665.565932244259</v>
      </c>
      <c r="IM165" s="203">
        <f t="shared" si="262"/>
        <v>6844.6671626379439</v>
      </c>
      <c r="IN165" s="203">
        <f t="shared" si="262"/>
        <v>44748.167837362096</v>
      </c>
      <c r="IO165" s="203">
        <f t="shared" si="262"/>
        <v>51592.835000000036</v>
      </c>
      <c r="IP165" s="203">
        <f t="shared" si="262"/>
        <v>3597.0000000000032</v>
      </c>
      <c r="IQ165" s="203">
        <f t="shared" si="262"/>
        <v>55189.835000000028</v>
      </c>
      <c r="IR165" s="203">
        <f t="shared" si="262"/>
        <v>50934.556518567995</v>
      </c>
      <c r="IS165" s="182"/>
      <c r="IT165" s="182"/>
      <c r="IU165" s="182"/>
      <c r="IV165" s="182" t="s">
        <v>12</v>
      </c>
      <c r="IW165" s="182"/>
      <c r="IX165" s="182"/>
      <c r="IY165" s="203">
        <f>SUM(IY48:IY164)</f>
        <v>70922</v>
      </c>
      <c r="IZ165" s="203">
        <v>514017.86000000022</v>
      </c>
      <c r="JA165" s="203">
        <v>2016.87</v>
      </c>
      <c r="JB165" s="203">
        <v>-14498.400000000005</v>
      </c>
      <c r="JC165" s="203">
        <v>49190.42</v>
      </c>
      <c r="JD165" s="203">
        <v>28898.18</v>
      </c>
      <c r="JE165" s="203">
        <f>SUM(JE48:JE164)</f>
        <v>550726.75000000023</v>
      </c>
      <c r="JF165" s="203">
        <f>SUM(JF48:JF164)</f>
        <v>27982.27</v>
      </c>
      <c r="JG165" s="203">
        <f t="shared" ref="JG165:JR165" si="263">SUM(JG48:JG164)</f>
        <v>3357.8699999998767</v>
      </c>
      <c r="JH165" s="203">
        <f t="shared" si="263"/>
        <v>31340.139999999887</v>
      </c>
      <c r="JI165" s="203">
        <f t="shared" si="263"/>
        <v>3450.8735463277249</v>
      </c>
      <c r="JJ165" s="203">
        <f t="shared" si="263"/>
        <v>27889.26645367216</v>
      </c>
      <c r="JK165" s="203">
        <f t="shared" si="263"/>
        <v>6246.0811188531834</v>
      </c>
      <c r="JL165" s="252">
        <f t="shared" si="263"/>
        <v>65336.42488114661</v>
      </c>
      <c r="JM165" s="261">
        <f t="shared" si="263"/>
        <v>71582.50599999979</v>
      </c>
      <c r="JN165" s="203">
        <f>E18*2.9-0.01</f>
        <v>24958.927000000003</v>
      </c>
      <c r="JO165" s="262">
        <f>JM165-JN165</f>
        <v>46623.578999999787</v>
      </c>
      <c r="JP165" s="256">
        <f t="shared" si="263"/>
        <v>3596.99999999999</v>
      </c>
      <c r="JQ165" s="203">
        <f t="shared" si="263"/>
        <v>75179.505999999776</v>
      </c>
      <c r="JR165" s="203">
        <f t="shared" si="263"/>
        <v>55192.062518567771</v>
      </c>
      <c r="JS165" s="182"/>
      <c r="JT165" s="182"/>
    </row>
    <row r="166" spans="1:280" ht="20.100000000000001" customHeight="1" x14ac:dyDescent="0.25">
      <c r="A166" s="82"/>
      <c r="B166" s="82" t="s">
        <v>48</v>
      </c>
      <c r="C166" s="83"/>
      <c r="D166" s="83"/>
      <c r="E166" s="82"/>
      <c r="F166" s="84"/>
      <c r="G166" s="83"/>
      <c r="H166" s="58"/>
      <c r="I166" s="58"/>
      <c r="J166" s="58"/>
      <c r="K166" s="58"/>
      <c r="L166" s="58"/>
      <c r="M166" s="58">
        <f>E34</f>
        <v>21619.510000000009</v>
      </c>
      <c r="N166" s="58">
        <f>F34</f>
        <v>2342.4899999999907</v>
      </c>
      <c r="O166" s="58">
        <f>E6</f>
        <v>23962</v>
      </c>
      <c r="P166" s="58">
        <f>L7+L9</f>
        <v>2947.5157253795442</v>
      </c>
      <c r="Q166" s="58">
        <f>L8+L9</f>
        <v>21432</v>
      </c>
      <c r="R166" s="58">
        <f>N7+N9</f>
        <v>5128.677362160407</v>
      </c>
      <c r="S166" s="58">
        <f>N8</f>
        <v>45723.962637839599</v>
      </c>
      <c r="T166" s="58">
        <f>N10</f>
        <v>50852.639999999999</v>
      </c>
      <c r="U166" s="58">
        <f>D165-G165+T165</f>
        <v>58740.853418567807</v>
      </c>
      <c r="V166" s="82"/>
      <c r="W166" s="82"/>
      <c r="X166" s="95"/>
      <c r="Y166" s="95" t="s">
        <v>48</v>
      </c>
      <c r="Z166" s="95"/>
      <c r="AA166" s="95"/>
      <c r="AB166" s="96"/>
      <c r="AC166" s="95"/>
      <c r="AD166" s="95"/>
      <c r="AE166" s="95"/>
      <c r="AF166" s="95"/>
      <c r="AG166" s="95"/>
      <c r="AH166" s="95"/>
      <c r="AI166" s="58">
        <f>E35</f>
        <v>18040.739999999991</v>
      </c>
      <c r="AJ166" s="58">
        <f>F35</f>
        <v>6011.2600000000093</v>
      </c>
      <c r="AK166" s="58">
        <f>AI165+AJ165</f>
        <v>24052.000000000004</v>
      </c>
      <c r="AL166" s="58"/>
      <c r="AM166" s="58"/>
      <c r="AN166" s="58">
        <f>AC7+AC9</f>
        <v>4977.3563207717725</v>
      </c>
      <c r="AO166" s="58">
        <f>AC8</f>
        <v>46875.143679228226</v>
      </c>
      <c r="AP166" s="58">
        <f>AN165+AO165</f>
        <v>51852.499999999985</v>
      </c>
      <c r="AQ166" s="437">
        <f>AQ165+AR165</f>
        <v>745.99999999999022</v>
      </c>
      <c r="AR166" s="438"/>
      <c r="AS166" s="117">
        <f>AP165+AQ165+AR165</f>
        <v>52598.499999999971</v>
      </c>
      <c r="AT166" s="58">
        <f>U165-AB165+AS165</f>
        <v>66412.593418567805</v>
      </c>
      <c r="AU166" s="82"/>
      <c r="AV166" s="82"/>
      <c r="AW166" s="95"/>
      <c r="AX166" s="95" t="s">
        <v>48</v>
      </c>
      <c r="AY166" s="95"/>
      <c r="AZ166" s="95"/>
      <c r="BA166" s="95"/>
      <c r="BB166" s="95"/>
      <c r="BC166" s="95"/>
      <c r="BD166" s="95"/>
      <c r="BE166" s="95"/>
      <c r="BF166" s="95"/>
      <c r="BG166" s="96">
        <f>D36</f>
        <v>406795.34</v>
      </c>
      <c r="BH166" s="58">
        <f>E36</f>
        <v>16987.960000000021</v>
      </c>
      <c r="BI166" s="58">
        <f>F36</f>
        <v>-7651.960000000021</v>
      </c>
      <c r="BJ166" s="58">
        <f>BH165+BI165</f>
        <v>9335.9999999999927</v>
      </c>
      <c r="BK166" s="58">
        <f>BJ165</f>
        <v>9335.9999999999927</v>
      </c>
      <c r="BL166" s="58">
        <f>BJ165-BK165</f>
        <v>0</v>
      </c>
      <c r="BM166" s="58">
        <f>BK165*1.76</f>
        <v>16431.359999999986</v>
      </c>
      <c r="BN166" s="58">
        <f>BB8</f>
        <v>0</v>
      </c>
      <c r="BO166" s="58">
        <f>BM165+BN165</f>
        <v>16431.359999999982</v>
      </c>
      <c r="BP166" s="58">
        <f>AT165-BA165+BO165</f>
        <v>18316.923418567774</v>
      </c>
      <c r="BQ166" s="82"/>
      <c r="BR166" s="82"/>
      <c r="BS166" s="95"/>
      <c r="BT166" s="95" t="s">
        <v>48</v>
      </c>
      <c r="BU166" s="95"/>
      <c r="BV166" s="95"/>
      <c r="BW166" s="96"/>
      <c r="BX166" s="96"/>
      <c r="BY166" s="96"/>
      <c r="BZ166" s="96"/>
      <c r="CA166" s="58"/>
      <c r="CB166" s="58"/>
      <c r="CC166" s="58"/>
      <c r="CD166" s="58">
        <f>E37</f>
        <v>13416.959999999963</v>
      </c>
      <c r="CE166" s="58">
        <f>F37</f>
        <v>1610.0400000000373</v>
      </c>
      <c r="CF166" s="58">
        <f>E9</f>
        <v>15027</v>
      </c>
      <c r="CG166" s="58">
        <f>CF165</f>
        <v>15027.000000000044</v>
      </c>
      <c r="CH166" s="58">
        <v>0</v>
      </c>
      <c r="CI166" s="58">
        <f>CG165*1.78</f>
        <v>26748.060000000078</v>
      </c>
      <c r="CJ166" s="58">
        <v>0</v>
      </c>
      <c r="CK166" s="58">
        <f>CI165+CJ165</f>
        <v>26748.06000000006</v>
      </c>
      <c r="CL166" s="58">
        <f>BP165-BW165+CK165</f>
        <v>37764.983418567848</v>
      </c>
      <c r="CM166" s="82"/>
      <c r="CN166" s="82"/>
      <c r="CO166" s="82"/>
      <c r="CP166" s="82"/>
      <c r="CQ166" s="82"/>
      <c r="CR166" s="82"/>
      <c r="CS166" s="58"/>
      <c r="CT166" s="58"/>
      <c r="CU166" s="58"/>
      <c r="CV166" s="58"/>
      <c r="CW166" s="58"/>
      <c r="CX166" s="58"/>
      <c r="CY166" s="58">
        <f>D38</f>
        <v>433212.02</v>
      </c>
      <c r="CZ166" s="58"/>
      <c r="DA166" s="58">
        <f>E38</f>
        <v>12999.72000000003</v>
      </c>
      <c r="DB166" s="58">
        <f>F38</f>
        <v>1559.9699999999721</v>
      </c>
      <c r="DC166" s="58">
        <f>E10</f>
        <v>14559.690000000002</v>
      </c>
      <c r="DD166" s="58">
        <f>DC165</f>
        <v>14559.689999999977</v>
      </c>
      <c r="DE166" s="58"/>
      <c r="DF166" s="58">
        <f>DD165*1.76</f>
        <v>25625.054399999961</v>
      </c>
      <c r="DG166" s="58"/>
      <c r="DH166" s="58">
        <f>-CG165*0.02</f>
        <v>-300.54000000000087</v>
      </c>
      <c r="DI166" s="58">
        <f>DF165+DG165+DH165</f>
        <v>25324.514399999967</v>
      </c>
      <c r="DJ166" s="58">
        <f>CL165-CS165+DI165</f>
        <v>-12804.802181432162</v>
      </c>
      <c r="DK166" s="82"/>
      <c r="DL166" s="82"/>
      <c r="DM166" s="168"/>
      <c r="DN166" s="169" t="s">
        <v>48</v>
      </c>
      <c r="DO166" s="168"/>
      <c r="DP166" s="168">
        <v>7850</v>
      </c>
      <c r="DQ166" s="168"/>
      <c r="DR166" s="168"/>
      <c r="DS166" s="168"/>
      <c r="DT166" s="168"/>
      <c r="DU166" s="168"/>
      <c r="DV166" s="168"/>
      <c r="DW166" s="173">
        <f>D39</f>
        <v>442385.5</v>
      </c>
      <c r="DX166" s="58">
        <f>DW165-CY165</f>
        <v>9173.479999999865</v>
      </c>
      <c r="DY166" s="58">
        <f>F39</f>
        <v>1100.820000000007</v>
      </c>
      <c r="DZ166" s="58">
        <f>E11</f>
        <v>10274.299999999988</v>
      </c>
      <c r="EA166" s="58">
        <f>DZ165</f>
        <v>10274.300000000008</v>
      </c>
      <c r="EB166" s="58"/>
      <c r="EC166" s="58">
        <f>EA165*1.76</f>
        <v>18082.768000000015</v>
      </c>
      <c r="ED166" s="58"/>
      <c r="EE166" s="58">
        <f>EC165+ED165</f>
        <v>18082.768000000025</v>
      </c>
      <c r="EF166" s="58">
        <f>DJ165-DP165+EE165</f>
        <v>-2572.0341814321582</v>
      </c>
      <c r="EG166" s="82"/>
      <c r="EH166" s="82"/>
      <c r="EI166" s="95"/>
      <c r="EJ166" s="82" t="s">
        <v>48</v>
      </c>
      <c r="EK166" s="82"/>
      <c r="EL166" s="82"/>
      <c r="EM166" s="58"/>
      <c r="EN166" s="58"/>
      <c r="EO166" s="58"/>
      <c r="EP166" s="58"/>
      <c r="EQ166" s="58"/>
      <c r="ER166" s="58"/>
      <c r="ES166" s="58">
        <f>D40</f>
        <v>451190.57</v>
      </c>
      <c r="ET166" s="58">
        <f>E40</f>
        <v>8805.070000000007</v>
      </c>
      <c r="EU166" s="58">
        <f>F40</f>
        <v>1056.609999999986</v>
      </c>
      <c r="EV166" s="58">
        <f>E12</f>
        <v>9861.679999999993</v>
      </c>
      <c r="EW166" s="58">
        <f>EV165</f>
        <v>9861.6799999999785</v>
      </c>
      <c r="EX166" s="58"/>
      <c r="EY166" s="58">
        <f>EW165*1.81</f>
        <v>17849.640799999961</v>
      </c>
      <c r="EZ166" s="58">
        <v>0</v>
      </c>
      <c r="FA166" s="58">
        <f>EY165+EZ165</f>
        <v>17849.640799999957</v>
      </c>
      <c r="FB166" s="58">
        <f>EF165-EM165+FA165</f>
        <v>-9800.9633814322078</v>
      </c>
      <c r="FC166" s="82"/>
      <c r="FD166" s="95"/>
      <c r="FE166" s="191"/>
      <c r="FF166" s="191" t="s">
        <v>48</v>
      </c>
      <c r="FG166" s="191"/>
      <c r="FH166" s="191"/>
      <c r="FI166" s="191"/>
      <c r="FJ166" s="192"/>
      <c r="FK166" s="193"/>
      <c r="FL166" s="193"/>
      <c r="FM166" s="193"/>
      <c r="FN166" s="193"/>
      <c r="FO166" s="193">
        <f>D41</f>
        <v>460974.22</v>
      </c>
      <c r="FP166" s="96">
        <f>E41</f>
        <v>9783.6499999999651</v>
      </c>
      <c r="FQ166" s="96">
        <f>F41</f>
        <v>1174.0400000000373</v>
      </c>
      <c r="FR166" s="96">
        <f>FP165+FQ165</f>
        <v>10957.690000000051</v>
      </c>
      <c r="FS166" s="96">
        <f>FR165</f>
        <v>10957.690000000046</v>
      </c>
      <c r="FT166" s="96"/>
      <c r="FU166" s="96">
        <f>FS165*1.81</f>
        <v>19833.418900000084</v>
      </c>
      <c r="FV166" s="96"/>
      <c r="FW166" s="96">
        <f>FU165</f>
        <v>19833.418900000088</v>
      </c>
      <c r="FX166" s="96">
        <f>FB165-FI165+FW165</f>
        <v>-17357.544481432113</v>
      </c>
      <c r="FY166" s="95"/>
      <c r="FZ166" s="95"/>
      <c r="GA166" s="95"/>
      <c r="GB166" s="95" t="s">
        <v>48</v>
      </c>
      <c r="GC166" s="95"/>
      <c r="GD166" s="95"/>
      <c r="GE166" s="96"/>
      <c r="GF166" s="96"/>
      <c r="GG166" s="96"/>
      <c r="GH166" s="96"/>
      <c r="GI166" s="96"/>
      <c r="GJ166" s="96"/>
      <c r="GK166" s="96">
        <f>D42</f>
        <v>474778.32</v>
      </c>
      <c r="GL166" s="96">
        <f>E42</f>
        <v>13804.100000000035</v>
      </c>
      <c r="GM166" s="96">
        <f>F42</f>
        <v>1656.4899999999907</v>
      </c>
      <c r="GN166" s="96">
        <f>GL165+GM165</f>
        <v>15460.589999999998</v>
      </c>
      <c r="GO166" s="96">
        <f>GC14</f>
        <v>5290.2669567664725</v>
      </c>
      <c r="GP166" s="96">
        <f>GC11</f>
        <v>10170.323043233528</v>
      </c>
      <c r="GQ166" s="96">
        <f>GE14</f>
        <v>9575.3831917473162</v>
      </c>
      <c r="GR166" s="96">
        <f>GE11</f>
        <v>18408.284708252686</v>
      </c>
      <c r="GS166" s="96">
        <f>GE6</f>
        <v>27983.6679</v>
      </c>
      <c r="GT166" s="96">
        <f>-GE4</f>
        <v>1145.1431</v>
      </c>
      <c r="GU166" s="96">
        <f>GE7</f>
        <v>29128.811000000002</v>
      </c>
      <c r="GV166" s="96">
        <f>FX165-GE165+GU165</f>
        <v>-24145.733481432126</v>
      </c>
      <c r="GW166" s="205"/>
      <c r="GX166" s="95"/>
      <c r="GY166" s="95"/>
      <c r="GZ166" s="95"/>
      <c r="HA166" s="95"/>
      <c r="HB166" s="95"/>
      <c r="HC166" s="96"/>
      <c r="HD166" s="96"/>
      <c r="HE166" s="96"/>
      <c r="HF166" s="96"/>
      <c r="HG166" s="96"/>
      <c r="HH166" s="96"/>
      <c r="HI166" s="96">
        <f>D43</f>
        <v>500916.67</v>
      </c>
      <c r="HJ166" s="96">
        <f>E43</f>
        <v>26138.349999999977</v>
      </c>
      <c r="HK166" s="96">
        <f>F43</f>
        <v>3136.6000000000349</v>
      </c>
      <c r="HL166" s="96">
        <f>E15</f>
        <v>29274.950000000012</v>
      </c>
      <c r="HM166" s="96"/>
      <c r="HN166" s="96"/>
      <c r="HO166" s="96">
        <f>HC14</f>
        <v>9561.8099572390365</v>
      </c>
      <c r="HP166" s="96">
        <f>HC11</f>
        <v>56031.645042760967</v>
      </c>
      <c r="HQ166" s="96">
        <f>HC13</f>
        <v>65593.455000000002</v>
      </c>
      <c r="HR166" s="96">
        <f>-HC4</f>
        <v>3596.9999999999995</v>
      </c>
      <c r="HS166" s="96">
        <f>HQ166+HR166</f>
        <v>69190.455000000002</v>
      </c>
      <c r="HT166" s="96">
        <f>GV165-HC165+HS165</f>
        <v>39544.721518567909</v>
      </c>
      <c r="HU166" s="95"/>
      <c r="HV166" s="95"/>
      <c r="HW166" s="82"/>
      <c r="HX166" s="82" t="s">
        <v>48</v>
      </c>
      <c r="HY166" s="82"/>
      <c r="HZ166" s="82"/>
      <c r="IA166" s="58"/>
      <c r="IB166" s="58"/>
      <c r="IC166" s="58"/>
      <c r="ID166" s="58"/>
      <c r="IE166" s="58"/>
      <c r="IF166" s="58"/>
      <c r="IG166" s="238">
        <f>D44</f>
        <v>522744.48</v>
      </c>
      <c r="IH166" s="58">
        <f>IG165-HI165</f>
        <v>21827.810000000114</v>
      </c>
      <c r="II166" s="58">
        <f>F44</f>
        <v>2619.3400000000256</v>
      </c>
      <c r="IJ166" s="58">
        <f>IH165+II165</f>
        <v>24447.150000000027</v>
      </c>
      <c r="IK166" s="58"/>
      <c r="IL166" s="58">
        <f>IJ165-IK165</f>
        <v>20665.565932244252</v>
      </c>
      <c r="IM166" s="58">
        <f>IK165*1.81</f>
        <v>6844.6671626379402</v>
      </c>
      <c r="IN166" s="58">
        <f>IA11</f>
        <v>44748.167837362111</v>
      </c>
      <c r="IO166" s="58">
        <f>IM165+IN165</f>
        <v>51592.835000000043</v>
      </c>
      <c r="IP166" s="58">
        <f>-IA4</f>
        <v>3596.9999999999995</v>
      </c>
      <c r="IQ166" s="58">
        <f>IA7</f>
        <v>55189.835000000006</v>
      </c>
      <c r="IR166" s="58">
        <f>HT165-IA165+IQ165</f>
        <v>50934.556518567937</v>
      </c>
      <c r="IS166" s="82"/>
      <c r="IT166" s="82"/>
      <c r="IU166" s="95"/>
      <c r="IV166" s="95" t="s">
        <v>48</v>
      </c>
      <c r="IW166" s="95"/>
      <c r="IX166" s="95"/>
      <c r="IY166" s="96"/>
      <c r="IZ166" s="96"/>
      <c r="JA166" s="96"/>
      <c r="JB166" s="96"/>
      <c r="JC166" s="96"/>
      <c r="JD166" s="96"/>
      <c r="JE166" s="96"/>
      <c r="JF166" s="96">
        <f>E45</f>
        <v>27982.270000000019</v>
      </c>
      <c r="JG166" s="96">
        <f>F45</f>
        <v>3357.8699999998789</v>
      </c>
      <c r="JH166" s="96">
        <f>JF165+JG165</f>
        <v>31340.139999999876</v>
      </c>
      <c r="JI166" s="96"/>
      <c r="JJ166" s="96">
        <f>JH165-JI165</f>
        <v>27889.26645367216</v>
      </c>
      <c r="JK166" s="96">
        <f>JI165*1.81</f>
        <v>6246.0811188531825</v>
      </c>
      <c r="JL166" s="253">
        <f>IY11</f>
        <v>65336.424881146602</v>
      </c>
      <c r="JM166" s="263">
        <f>JK165+JL165</f>
        <v>71582.50599999979</v>
      </c>
      <c r="JN166" s="96"/>
      <c r="JO166" s="264"/>
      <c r="JP166" s="257">
        <f>IY4</f>
        <v>3596.9999999999995</v>
      </c>
      <c r="JQ166" s="96">
        <f>JM165+JP165</f>
        <v>75179.505999999776</v>
      </c>
      <c r="JR166" s="96">
        <f>IR165-IY165+JQ165</f>
        <v>55192.062518567771</v>
      </c>
      <c r="JS166" s="95"/>
      <c r="JT166" s="95"/>
    </row>
    <row r="167" spans="1:280" ht="81.75" customHeight="1" thickBot="1" x14ac:dyDescent="0.3">
      <c r="A167" s="15" t="str">
        <f t="shared" ref="A167:BL167" si="264">A47</f>
        <v>#</v>
      </c>
      <c r="B167" s="15" t="str">
        <f t="shared" si="264"/>
        <v>Наименование_Точки_Учета</v>
      </c>
      <c r="C167" s="15" t="str">
        <f t="shared" si="264"/>
        <v>Показания счетчиков в расчет на 01.01.2019</v>
      </c>
      <c r="D167" s="15" t="str">
        <f t="shared" si="264"/>
        <v>Задолженность(+)/
переплата(-)
01.01.2019, руб.</v>
      </c>
      <c r="E167" s="15" t="str">
        <f t="shared" si="264"/>
        <v>Серийный_№</v>
      </c>
      <c r="F167" s="15" t="str">
        <f t="shared" si="264"/>
        <v>дата</v>
      </c>
      <c r="G167" s="15" t="str">
        <f t="shared" si="264"/>
        <v>Оплачено в январе 2019 г.</v>
      </c>
      <c r="H167" s="15" t="str">
        <f t="shared" si="26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I167" s="15" t="str">
        <f t="shared" si="264"/>
        <v>Корректировка показаний 
ПУ за текущий год
(показания ст.ПУ минус показания нов.ПУ )</v>
      </c>
      <c r="J167" s="15" t="str">
        <f t="shared" si="264"/>
        <v xml:space="preserve">Корректировка показаний ПУ за прошлый год
</v>
      </c>
      <c r="K167" s="15" t="str">
        <f t="shared" si="264"/>
        <v xml:space="preserve">Корректировка показаний ПУ за прошлые периоды
</v>
      </c>
      <c r="L167" s="15" t="str">
        <f t="shared" si="264"/>
        <v>Показания счетчиков в расчет</v>
      </c>
      <c r="M167" s="15" t="str">
        <f t="shared" si="264"/>
        <v>Потребление, кВт</v>
      </c>
      <c r="N167" s="15" t="str">
        <f t="shared" si="264"/>
        <v>Потери, кВт</v>
      </c>
      <c r="O167" s="15" t="str">
        <f t="shared" si="264"/>
        <v>Потребление+ потери, кВт</v>
      </c>
      <c r="P167" s="15" t="str">
        <f t="shared" si="264"/>
        <v>В том числе: потребление по соцнорме, кВт</v>
      </c>
      <c r="Q167" s="15" t="str">
        <f t="shared" si="264"/>
        <v>В том числе: потребление сверх соцнормы, кВт</v>
      </c>
      <c r="R167" s="15" t="str">
        <f t="shared" si="264"/>
        <v>Сумма по тарифу 1,74 (по соцнорме), руб.</v>
      </c>
      <c r="S167" s="15" t="str">
        <f t="shared" si="264"/>
        <v>Сумма по комб.тарифу (сверх соцнормы), руб.</v>
      </c>
      <c r="T167" s="15" t="str">
        <f t="shared" si="264"/>
        <v xml:space="preserve">Сумма всего, руб. </v>
      </c>
      <c r="U167" s="15" t="str">
        <f t="shared" si="264"/>
        <v>Задолженность(+)/
переплата(-)
01.02.2019, руб.</v>
      </c>
      <c r="V167" s="15" t="str">
        <f t="shared" si="264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W167" s="15" t="str">
        <f t="shared" si="264"/>
        <v>Вид начисления</v>
      </c>
      <c r="X167" s="15" t="str">
        <f t="shared" si="264"/>
        <v>#</v>
      </c>
      <c r="Y167" s="15" t="str">
        <f t="shared" si="264"/>
        <v>Наименование_Точки_Учета</v>
      </c>
      <c r="Z167" s="15" t="str">
        <f t="shared" si="264"/>
        <v>Серийный_№</v>
      </c>
      <c r="AA167" s="15" t="str">
        <f t="shared" si="264"/>
        <v>дата</v>
      </c>
      <c r="AB167" s="15" t="str">
        <f t="shared" si="264"/>
        <v>Оплачено в феврале 2019</v>
      </c>
      <c r="AC167" s="15" t="str">
        <f t="shared" si="264"/>
        <v>СуммАктЭн</v>
      </c>
      <c r="AD167" s="15" t="str">
        <f t="shared" si="26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E167" s="15" t="str">
        <f t="shared" si="264"/>
        <v>Корректировка показаний 
ПУ за текущий год
(показания ст.ПУ минус показания нов.ПУ )</v>
      </c>
      <c r="AF167" s="15" t="str">
        <f t="shared" si="264"/>
        <v>Корректировка показаний ПУ за  2018 год
(не включено в сальдо показаний на начало года)</v>
      </c>
      <c r="AG167" s="15" t="str">
        <f t="shared" si="264"/>
        <v>Корректировка показаний ПУ за прошлые периоды
(включено в сальдо показаний на начало года)</v>
      </c>
      <c r="AH167" s="15" t="str">
        <f t="shared" si="264"/>
        <v>Показания счетчиков в расчет</v>
      </c>
      <c r="AI167" s="15" t="str">
        <f t="shared" si="264"/>
        <v>Потребление, кВт</v>
      </c>
      <c r="AJ167" s="15" t="str">
        <f t="shared" si="264"/>
        <v>Потери, кВт</v>
      </c>
      <c r="AK167" s="15" t="str">
        <f t="shared" si="264"/>
        <v>Потребление+ потери, кВт</v>
      </c>
      <c r="AL167" s="15" t="str">
        <f t="shared" si="264"/>
        <v>В том числе: потребление по соцнорме, кВт</v>
      </c>
      <c r="AM167" s="15" t="str">
        <f t="shared" si="264"/>
        <v>В том числе: потребление сверх соцнормы, кВт</v>
      </c>
      <c r="AN167" s="15" t="str">
        <f t="shared" si="264"/>
        <v>Сумма по тарифу 1,76 (по соцнорме), руб.</v>
      </c>
      <c r="AO167" s="15" t="str">
        <f t="shared" si="264"/>
        <v>Сумма по комб.тарифу (сверх соцнормы), руб.</v>
      </c>
      <c r="AP167" s="15" t="str">
        <f t="shared" si="264"/>
        <v xml:space="preserve">Сумма  за февраль всего, руб. </v>
      </c>
      <c r="AQ167" s="15" t="str">
        <f t="shared" si="264"/>
        <v>Перерасчет за январь по тарифу 1,76 руб./кВт  вместо примененного 1,74 руб./кВт  
по соцнорме</v>
      </c>
      <c r="AR167" s="15" t="str">
        <f t="shared" si="264"/>
        <v>Перерасчет за январь по тарифу 1,76 руб./кВт  вместо примененного 1,74 руб./кВт  
сверх соцнормы</v>
      </c>
      <c r="AS167" s="15" t="str">
        <f t="shared" si="264"/>
        <v>Всего сумма, руб.</v>
      </c>
      <c r="AT167" s="15" t="str">
        <f t="shared" si="264"/>
        <v>Задолженность(+)/
переплата(-)
01.03.2019, руб.</v>
      </c>
      <c r="AU167" s="15" t="str">
        <f t="shared" si="264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V167" s="15" t="str">
        <f t="shared" si="264"/>
        <v>Вид начисления</v>
      </c>
      <c r="AW167" s="15" t="str">
        <f t="shared" si="264"/>
        <v>#</v>
      </c>
      <c r="AX167" s="15" t="str">
        <f t="shared" si="264"/>
        <v>Наименование_Точки_Учета</v>
      </c>
      <c r="AY167" s="15" t="str">
        <f t="shared" si="264"/>
        <v>Серийный_№</v>
      </c>
      <c r="AZ167" s="15" t="str">
        <f t="shared" si="264"/>
        <v>дата</v>
      </c>
      <c r="BA167" s="15" t="str">
        <f t="shared" si="264"/>
        <v>Оплачено в марте 2019</v>
      </c>
      <c r="BB167" s="15" t="str">
        <f t="shared" si="264"/>
        <v>СуммАктЭн</v>
      </c>
      <c r="BC167" s="15" t="str">
        <f t="shared" si="264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D167" s="15" t="str">
        <f t="shared" si="264"/>
        <v>Корректировка показаний 
ПУ за текущий год
(показания ст.ПУ минус показания нов.ПУ )</v>
      </c>
      <c r="BE167" s="15" t="str">
        <f t="shared" si="264"/>
        <v>Корректировка показаний ПУ за  2018 год
(не включено в сальдо показаний на начало года)</v>
      </c>
      <c r="BF167" s="15" t="str">
        <f t="shared" si="264"/>
        <v>Корректировка показаний ПУ за прошлые периоды
(включено в сальдо показаний на начало года)</v>
      </c>
      <c r="BG167" s="15" t="str">
        <f t="shared" si="264"/>
        <v>Показания счетчиков в расчет</v>
      </c>
      <c r="BH167" s="15" t="str">
        <f t="shared" si="264"/>
        <v>Потребление, кВт</v>
      </c>
      <c r="BI167" s="15" t="str">
        <f t="shared" si="264"/>
        <v>Потери, кВт</v>
      </c>
      <c r="BJ167" s="15" t="str">
        <f t="shared" si="264"/>
        <v>Потребление+ потери, кВт</v>
      </c>
      <c r="BK167" s="15" t="str">
        <f t="shared" si="264"/>
        <v>В том числе: потребление по соцнорме, кВт</v>
      </c>
      <c r="BL167" s="15" t="str">
        <f t="shared" si="264"/>
        <v>В том числе: потребление сверх соцнормы, кВт</v>
      </c>
      <c r="BM167" s="15" t="str">
        <f t="shared" ref="BM167:DX167" si="265">BM47</f>
        <v>Сумма по тарифу 1,76 (по соцнорме), руб.</v>
      </c>
      <c r="BN167" s="15" t="str">
        <f t="shared" si="265"/>
        <v>Сумма по комб.тарифу (сверх соцнормы), руб.</v>
      </c>
      <c r="BO167" s="15" t="str">
        <f t="shared" si="265"/>
        <v xml:space="preserve">Сумма  за март всего, руб. </v>
      </c>
      <c r="BP167" s="15" t="str">
        <f t="shared" si="265"/>
        <v>Задолженность(+)/
переплата(-)
01.04.2019, руб.</v>
      </c>
      <c r="BQ167" s="15" t="str">
        <f t="shared" si="26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R167" s="15" t="str">
        <f t="shared" si="265"/>
        <v>Вид начисления</v>
      </c>
      <c r="BS167" s="15" t="str">
        <f t="shared" si="265"/>
        <v>#</v>
      </c>
      <c r="BT167" s="15" t="str">
        <f t="shared" si="265"/>
        <v>Наименование_Точки_Учета</v>
      </c>
      <c r="BU167" s="15" t="str">
        <f t="shared" si="265"/>
        <v>Серийный_№</v>
      </c>
      <c r="BV167" s="15" t="str">
        <f t="shared" si="265"/>
        <v>дата</v>
      </c>
      <c r="BW167" s="15" t="str">
        <f t="shared" si="265"/>
        <v>Оплачено в апреле 2019</v>
      </c>
      <c r="BX167" s="15" t="str">
        <f t="shared" si="265"/>
        <v>СуммАктЭн</v>
      </c>
      <c r="BY167" s="15" t="str">
        <f t="shared" si="26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Z167" s="15" t="str">
        <f t="shared" si="265"/>
        <v>Корректировка показаний 
ПУ за текущий год
(показания ст.ПУ минус показания нов.ПУ )</v>
      </c>
      <c r="CA167" s="15" t="str">
        <f t="shared" si="265"/>
        <v>Корректировка показаний ПУ за  2018 год
(не включено в сальдо показаний на начало года)</v>
      </c>
      <c r="CB167" s="15" t="str">
        <f t="shared" si="265"/>
        <v>Корректировка показаний ПУ за прошлые периоды
(включено в сальдо показаний на начало года)</v>
      </c>
      <c r="CC167" s="15" t="str">
        <f t="shared" si="265"/>
        <v>Показания счетчиков в расчет</v>
      </c>
      <c r="CD167" s="15" t="str">
        <f t="shared" si="265"/>
        <v>Потребление, кВт</v>
      </c>
      <c r="CE167" s="15" t="str">
        <f t="shared" si="265"/>
        <v>Потери, кВт</v>
      </c>
      <c r="CF167" s="15" t="str">
        <f t="shared" si="265"/>
        <v>Потребление+ потери, кВт</v>
      </c>
      <c r="CG167" s="15" t="str">
        <f t="shared" si="265"/>
        <v>В том числе: потребление по соцнорме, кВт</v>
      </c>
      <c r="CH167" s="15" t="str">
        <f t="shared" si="265"/>
        <v>В том числе: потребление сверх соцнормы, кВт</v>
      </c>
      <c r="CI167" s="15" t="str">
        <f t="shared" si="265"/>
        <v>Сумма по тарифу 1,76 (по соцнорме), руб.</v>
      </c>
      <c r="CJ167" s="15" t="str">
        <f t="shared" si="265"/>
        <v>Сумма по комб.тарифу (сверх соцнормы), руб.</v>
      </c>
      <c r="CK167" s="15" t="str">
        <f t="shared" si="265"/>
        <v xml:space="preserve">Сумма  за апрель всего, руб. </v>
      </c>
      <c r="CL167" s="15" t="str">
        <f t="shared" si="265"/>
        <v>Задолженность(+)/
переплата(-)
01.05.2019, руб.</v>
      </c>
      <c r="CM167" s="15" t="str">
        <f t="shared" si="26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N167" s="15" t="str">
        <f t="shared" si="265"/>
        <v>Вид начисления</v>
      </c>
      <c r="CO167" s="15" t="str">
        <f t="shared" si="265"/>
        <v>#</v>
      </c>
      <c r="CP167" s="15" t="str">
        <f t="shared" si="265"/>
        <v>Наименование_Точки_Учета</v>
      </c>
      <c r="CQ167" s="15" t="str">
        <f t="shared" si="265"/>
        <v>Серийный_№</v>
      </c>
      <c r="CR167" s="15" t="str">
        <f t="shared" si="265"/>
        <v>дата</v>
      </c>
      <c r="CS167" s="15" t="str">
        <f t="shared" si="265"/>
        <v>Оплачено в мае 2019</v>
      </c>
      <c r="CT167" s="15" t="str">
        <f t="shared" si="265"/>
        <v>СуммАктЭн</v>
      </c>
      <c r="CU167" s="15" t="str">
        <f t="shared" si="26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V167" s="15" t="str">
        <f t="shared" si="265"/>
        <v>Корректировка показаний 
ПУ за текущий год
(показания ст.ПУ минус показания нов.ПУ )</v>
      </c>
      <c r="CW167" s="15" t="str">
        <f t="shared" si="265"/>
        <v>Корректировка показаний ПУ за  2018 год
(не включено в сальдо показаний на начало года)</v>
      </c>
      <c r="CX167" s="15" t="str">
        <f t="shared" si="265"/>
        <v>Корректировка показаний ПУ за прошлые периоды
(включено в сальдо показаний на начало года)</v>
      </c>
      <c r="CY167" s="15" t="str">
        <f t="shared" si="265"/>
        <v>Показания счетчиков в расчет</v>
      </c>
      <c r="CZ167" s="15">
        <f t="shared" si="265"/>
        <v>0</v>
      </c>
      <c r="DA167" s="15" t="str">
        <f t="shared" si="265"/>
        <v>Потребление, кВт</v>
      </c>
      <c r="DB167" s="15" t="str">
        <f t="shared" si="265"/>
        <v>Потери, кВт</v>
      </c>
      <c r="DC167" s="15" t="str">
        <f t="shared" si="265"/>
        <v>Потребление+ потери, кВт</v>
      </c>
      <c r="DD167" s="15" t="str">
        <f t="shared" si="265"/>
        <v>В том числе: потребление по соцнорме, кВт</v>
      </c>
      <c r="DE167" s="15" t="str">
        <f t="shared" si="265"/>
        <v>В том числе: потребление сверх соцнормы, кВт</v>
      </c>
      <c r="DF167" s="15" t="str">
        <f t="shared" si="265"/>
        <v>Сумма по тарифу 1,76 (по соцнорме), руб.</v>
      </c>
      <c r="DG167" s="15" t="str">
        <f t="shared" si="265"/>
        <v>Сумма по комб.тарифу (сверх соцнормы), руб.</v>
      </c>
      <c r="DH167" s="15" t="str">
        <f t="shared" si="265"/>
        <v>Корректировка за апрель</v>
      </c>
      <c r="DI167" s="15" t="str">
        <f t="shared" si="265"/>
        <v xml:space="preserve">Сумма  за май всего, руб. </v>
      </c>
      <c r="DJ167" s="15" t="str">
        <f t="shared" si="265"/>
        <v>Задолженность(+)/
переплата(-)
01.06.2019, руб.</v>
      </c>
      <c r="DK167" s="15" t="str">
        <f t="shared" si="26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L167" s="15" t="str">
        <f t="shared" si="265"/>
        <v>Вид начисления</v>
      </c>
      <c r="DM167" s="15" t="str">
        <f t="shared" si="265"/>
        <v>#</v>
      </c>
      <c r="DN167" s="15" t="str">
        <f t="shared" si="265"/>
        <v>Наименование_Точки_Учета</v>
      </c>
      <c r="DO167" s="15" t="str">
        <f t="shared" si="265"/>
        <v>Серийный_№</v>
      </c>
      <c r="DP167" s="15" t="str">
        <f t="shared" si="265"/>
        <v>оплачено в июне 2019</v>
      </c>
      <c r="DQ167" s="15" t="str">
        <f t="shared" si="265"/>
        <v>дата</v>
      </c>
      <c r="DR167" s="15" t="str">
        <f t="shared" si="265"/>
        <v>СуммАктЭн</v>
      </c>
      <c r="DS167" s="15" t="str">
        <f t="shared" si="26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T167" s="15" t="str">
        <f t="shared" si="265"/>
        <v>Корректировка показаний 
ПУ за текущий год
(показания ст.ПУ минус показания нов.ПУ )</v>
      </c>
      <c r="DU167" s="15" t="str">
        <f t="shared" si="265"/>
        <v>Корректировка показаний ПУ за  2018 год
(не включено в сальдо показаний на начало года)</v>
      </c>
      <c r="DV167" s="15" t="str">
        <f t="shared" si="265"/>
        <v>Корректировка показаний ПУ за прошлые периоды
(включено в сальдо показаний на начало года)</v>
      </c>
      <c r="DW167" s="15" t="str">
        <f t="shared" si="265"/>
        <v>Показания счетчиков в расчет</v>
      </c>
      <c r="DX167" s="15" t="str">
        <f t="shared" si="265"/>
        <v>Потребление, кВт</v>
      </c>
      <c r="DY167" s="15" t="str">
        <f t="shared" ref="DY167:GJ167" si="266">DY47</f>
        <v>Потери, кВт</v>
      </c>
      <c r="DZ167" s="15" t="str">
        <f t="shared" si="266"/>
        <v>Потребление+ потери, кВт</v>
      </c>
      <c r="EA167" s="15" t="str">
        <f t="shared" si="266"/>
        <v>В том числе: потребление по соцнорме, кВт</v>
      </c>
      <c r="EB167" s="15" t="str">
        <f t="shared" si="266"/>
        <v>В том числе: потребление сверх соцнормы, кВт</v>
      </c>
      <c r="EC167" s="15" t="str">
        <f t="shared" si="266"/>
        <v>Сумма по тарифу 1,76 (по соцнорме), руб.</v>
      </c>
      <c r="ED167" s="15" t="str">
        <f t="shared" si="266"/>
        <v>Сумма по комб.тарифу (сверх соцнормы), руб.</v>
      </c>
      <c r="EE167" s="15" t="str">
        <f t="shared" si="266"/>
        <v xml:space="preserve">Сумма  за июнь всего, руб. </v>
      </c>
      <c r="EF167" s="15" t="str">
        <f t="shared" si="266"/>
        <v>Задолженность(+)/
переплата(-)
01.07.2019, руб.</v>
      </c>
      <c r="EG167" s="15" t="str">
        <f t="shared" si="26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H167" s="15" t="str">
        <f t="shared" si="266"/>
        <v>Вид начисления</v>
      </c>
      <c r="EI167" s="15" t="str">
        <f t="shared" si="266"/>
        <v>#</v>
      </c>
      <c r="EJ167" s="15" t="str">
        <f t="shared" si="266"/>
        <v>Наименование_Точки_Учета</v>
      </c>
      <c r="EK167" s="15" t="str">
        <f t="shared" si="266"/>
        <v>Серийный_№</v>
      </c>
      <c r="EL167" s="15" t="str">
        <f t="shared" si="266"/>
        <v>дата</v>
      </c>
      <c r="EM167" s="15" t="str">
        <f t="shared" si="266"/>
        <v>Оплачено в июле 2019</v>
      </c>
      <c r="EN167" s="15" t="str">
        <f t="shared" si="266"/>
        <v>СуммАктЭн</v>
      </c>
      <c r="EO167" s="15" t="str">
        <f t="shared" si="26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EP167" s="15" t="str">
        <f t="shared" si="266"/>
        <v>Корректировка показаний 
ПУ за текущий год
(показания ст.ПУ минус показания нов.ПУ )</v>
      </c>
      <c r="EQ167" s="15" t="str">
        <f t="shared" si="266"/>
        <v>Корректировка показаний ПУ за  2018 год
(не включено в сальдо показаний на начало года)</v>
      </c>
      <c r="ER167" s="15" t="str">
        <f t="shared" si="266"/>
        <v>Корректировка показаний ПУ за прошлые периоды
(включено в сальдо показаний на начало года)</v>
      </c>
      <c r="ES167" s="15" t="str">
        <f t="shared" si="266"/>
        <v>Показания счетчиков в расчет</v>
      </c>
      <c r="ET167" s="15" t="str">
        <f t="shared" si="266"/>
        <v>Потребление, кВт</v>
      </c>
      <c r="EU167" s="15" t="str">
        <f t="shared" si="266"/>
        <v>Потери, кВт</v>
      </c>
      <c r="EV167" s="15" t="str">
        <f t="shared" si="266"/>
        <v>Потребление+ потери, кВт</v>
      </c>
      <c r="EW167" s="15" t="str">
        <f t="shared" si="266"/>
        <v>В том числе: потребление по соцнорме, кВт</v>
      </c>
      <c r="EX167" s="15" t="str">
        <f t="shared" si="266"/>
        <v>В том числе: потребление сверх соцнормы, кВт</v>
      </c>
      <c r="EY167" s="15" t="str">
        <f t="shared" si="266"/>
        <v>Сумма по тарифу 1,81 (по соцнорме), руб.</v>
      </c>
      <c r="EZ167" s="15" t="str">
        <f t="shared" si="266"/>
        <v>Сумма по комб.тарифу (сверх соцнормы), руб.</v>
      </c>
      <c r="FA167" s="15" t="str">
        <f t="shared" si="266"/>
        <v xml:space="preserve">Сумма  за июль всего, руб. </v>
      </c>
      <c r="FB167" s="15" t="str">
        <f t="shared" si="266"/>
        <v>Задолженность(+)/
переплата(-)
01.08.2019, руб.</v>
      </c>
      <c r="FC167" s="15" t="str">
        <f t="shared" si="26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D167" s="15" t="str">
        <f t="shared" si="266"/>
        <v>Вид начисления</v>
      </c>
      <c r="FE167" s="15" t="str">
        <f t="shared" si="266"/>
        <v>#</v>
      </c>
      <c r="FF167" s="15" t="str">
        <f t="shared" si="266"/>
        <v>Наименование_Точки_Учета</v>
      </c>
      <c r="FG167" s="15" t="str">
        <f t="shared" si="266"/>
        <v>Серийный_№</v>
      </c>
      <c r="FH167" s="15" t="str">
        <f t="shared" si="266"/>
        <v>дата</v>
      </c>
      <c r="FI167" s="15" t="str">
        <f t="shared" si="266"/>
        <v>Оплачено в августе</v>
      </c>
      <c r="FJ167" s="15" t="str">
        <f t="shared" si="266"/>
        <v>СуммАктЭн</v>
      </c>
      <c r="FK167" s="15" t="str">
        <f t="shared" si="26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L167" s="15" t="str">
        <f t="shared" si="266"/>
        <v>Корректировка показаний 
ПУ за текущий год
(показания ст.ПУ минус показания нов.ПУ )</v>
      </c>
      <c r="FM167" s="15" t="str">
        <f t="shared" si="266"/>
        <v>Корректировка показаний ПУ за  2018 год
(не включено в сальдо показаний на начало года)</v>
      </c>
      <c r="FN167" s="15" t="str">
        <f t="shared" si="266"/>
        <v>Корректировка показаний ПУ за прошлые периоды
(включено в сальдо показаний на начало года)</v>
      </c>
      <c r="FO167" s="15" t="str">
        <f t="shared" si="266"/>
        <v>Показания счетчиков в расчет</v>
      </c>
      <c r="FP167" s="15" t="str">
        <f t="shared" si="266"/>
        <v>Потребление, кВт</v>
      </c>
      <c r="FQ167" s="15" t="str">
        <f t="shared" si="266"/>
        <v>Потери, кВт</v>
      </c>
      <c r="FR167" s="15" t="str">
        <f t="shared" si="266"/>
        <v>Потребление+ потери, кВт</v>
      </c>
      <c r="FS167" s="15" t="str">
        <f t="shared" si="266"/>
        <v>В том числе: потребление по соцнорме, кВт</v>
      </c>
      <c r="FT167" s="15" t="str">
        <f t="shared" si="266"/>
        <v>В том числе: потребление сверх соцнормы, кВт</v>
      </c>
      <c r="FU167" s="15" t="str">
        <f t="shared" si="266"/>
        <v>Сумма по тарифу 1,81 (по соцнорме), руб.</v>
      </c>
      <c r="FV167" s="15" t="str">
        <f t="shared" si="266"/>
        <v>Сумма по комб.тарифу (сверх соцнормы), руб.</v>
      </c>
      <c r="FW167" s="15" t="str">
        <f t="shared" si="266"/>
        <v xml:space="preserve">Сумма  за август всего, руб. </v>
      </c>
      <c r="FX167" s="15" t="str">
        <f t="shared" si="266"/>
        <v>Задолженность(+)/
переплата(-)
01.09.2019, руб.</v>
      </c>
      <c r="FY167" s="15" t="str">
        <f t="shared" si="26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Z167" s="15" t="str">
        <f t="shared" si="266"/>
        <v>Вид начисления</v>
      </c>
      <c r="GA167" s="15" t="str">
        <f t="shared" si="266"/>
        <v>#</v>
      </c>
      <c r="GB167" s="15" t="str">
        <f t="shared" si="266"/>
        <v>Наименование_Точки_Учета</v>
      </c>
      <c r="GC167" s="15" t="str">
        <f t="shared" si="266"/>
        <v>Серийный_№</v>
      </c>
      <c r="GD167" s="15" t="str">
        <f t="shared" si="266"/>
        <v>дата</v>
      </c>
      <c r="GE167" s="15" t="str">
        <f t="shared" si="266"/>
        <v>оплачено в сентябре</v>
      </c>
      <c r="GF167" s="15" t="str">
        <f t="shared" si="266"/>
        <v>СуммАктЭн</v>
      </c>
      <c r="GG167" s="15" t="str">
        <f t="shared" si="26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GH167" s="15" t="str">
        <f t="shared" si="266"/>
        <v>Корректировка показаний 
ПУ за текущий год
(показания ст.ПУ минус показания нов.ПУ )</v>
      </c>
      <c r="GI167" s="15" t="str">
        <f t="shared" si="266"/>
        <v>Корректировка показаний ПУ за  2018 год
(не включено в сальдо показаний на начало года)</v>
      </c>
      <c r="GJ167" s="15" t="str">
        <f t="shared" si="266"/>
        <v>Корректировка показаний ПУ за прошлые периоды
(включено в сальдо показаний на начало года)</v>
      </c>
      <c r="GK167" s="15" t="str">
        <f t="shared" ref="GK167:IV167" si="267">GK47</f>
        <v>Показания счетчиков в расчет</v>
      </c>
      <c r="GL167" s="15" t="str">
        <f t="shared" si="267"/>
        <v>Потребление, кВт</v>
      </c>
      <c r="GM167" s="15" t="str">
        <f t="shared" si="267"/>
        <v>Потери, кВт</v>
      </c>
      <c r="GN167" s="15" t="str">
        <f t="shared" si="267"/>
        <v>Потребление+ потери, кВт</v>
      </c>
      <c r="GO167" s="15" t="str">
        <f t="shared" si="267"/>
        <v>В том числе: потребление по соцнорме, кВт</v>
      </c>
      <c r="GP167" s="15" t="str">
        <f t="shared" si="267"/>
        <v>В том числе: потребление сверх соцнормы, кВт</v>
      </c>
      <c r="GQ167" s="15" t="str">
        <f t="shared" si="267"/>
        <v>Сумма по тарифу 1,81 (по соцнорме), руб.</v>
      </c>
      <c r="GR167" s="15" t="str">
        <f t="shared" si="267"/>
        <v>Сумма по комб.тарифу (сверх соцнормы), руб.</v>
      </c>
      <c r="GS167" s="15" t="str">
        <f t="shared" si="267"/>
        <v xml:space="preserve">Сумма  к оплате за сентябрь всего, руб. </v>
      </c>
      <c r="GT167" s="15" t="str">
        <f t="shared" si="267"/>
        <v>к возмещению п1 с учетом использования соцнормы потребления СН</v>
      </c>
      <c r="GU167" s="15" t="str">
        <f t="shared" si="267"/>
        <v>сумма к начислению платежей за электроэнергию</v>
      </c>
      <c r="GV167" s="15" t="str">
        <f t="shared" si="267"/>
        <v>Задолженность(+)/
переплата(-)
01.10.2019, руб.</v>
      </c>
      <c r="GW167" s="15" t="str">
        <f t="shared" si="26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GX167" s="15" t="str">
        <f t="shared" si="267"/>
        <v>Вид начисления</v>
      </c>
      <c r="GY167" s="15" t="str">
        <f t="shared" si="267"/>
        <v>#</v>
      </c>
      <c r="GZ167" s="15" t="str">
        <f t="shared" si="267"/>
        <v>Наименование_Точки_Учета</v>
      </c>
      <c r="HA167" s="15" t="str">
        <f t="shared" si="267"/>
        <v>Серийный_№</v>
      </c>
      <c r="HB167" s="15" t="str">
        <f t="shared" si="267"/>
        <v>дата</v>
      </c>
      <c r="HC167" s="15" t="str">
        <f t="shared" si="267"/>
        <v>оплачено в октябре</v>
      </c>
      <c r="HD167" s="15" t="str">
        <f t="shared" si="267"/>
        <v>СуммАктЭн</v>
      </c>
      <c r="HE167" s="15" t="str">
        <f t="shared" si="26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HF167" s="15" t="str">
        <f t="shared" si="267"/>
        <v>Корректировка показаний 
ПУ за текущий год
(показания ст.ПУ минус показания нов.ПУ )</v>
      </c>
      <c r="HG167" s="15" t="str">
        <f t="shared" si="267"/>
        <v>Корректировка показаний ПУ за  2018 год
(не включено в сальдо показаний на начало года)</v>
      </c>
      <c r="HH167" s="15" t="str">
        <f t="shared" si="267"/>
        <v>Корректировка показаний ПУ за прошлые периоды
(включено в сальдо показаний на начало года)</v>
      </c>
      <c r="HI167" s="15" t="str">
        <f t="shared" si="267"/>
        <v>Показания счетчиков в расчет</v>
      </c>
      <c r="HJ167" s="15" t="str">
        <f t="shared" si="267"/>
        <v>Потребление, кВт</v>
      </c>
      <c r="HK167" s="15" t="str">
        <f t="shared" si="267"/>
        <v>Потери, кВт</v>
      </c>
      <c r="HL167" s="15" t="str">
        <f t="shared" si="267"/>
        <v>Потребление+ потери, кВт</v>
      </c>
      <c r="HM167" s="15" t="str">
        <f t="shared" si="267"/>
        <v>В том числе: потребление по соцнорме, кВт</v>
      </c>
      <c r="HN167" s="15" t="str">
        <f t="shared" si="267"/>
        <v>В том числе: потребление сверх соцнормы, кВт</v>
      </c>
      <c r="HO167" s="15" t="str">
        <f t="shared" si="267"/>
        <v>Сумма по тарифу 1,81 (по соцнорме), руб.</v>
      </c>
      <c r="HP167" s="15" t="str">
        <f t="shared" si="267"/>
        <v>Сумма по комб.тарифу (сверх соцнормы), руб.</v>
      </c>
      <c r="HQ167" s="15" t="str">
        <f t="shared" si="267"/>
        <v xml:space="preserve">Сумма  к оплате за октябрь всего, руб. </v>
      </c>
      <c r="HR167" s="15" t="str">
        <f t="shared" si="267"/>
        <v>к возмещению п1 с учетом использования соцнормы потребления СН</v>
      </c>
      <c r="HS167" s="15" t="str">
        <f t="shared" si="267"/>
        <v>сумма к начислению платежей за электроэнергию</v>
      </c>
      <c r="HT167" s="15" t="str">
        <f t="shared" si="267"/>
        <v>Задолженность(+)/
переплата(-)
01.11.2019, руб.</v>
      </c>
      <c r="HU167" s="15" t="str">
        <f t="shared" si="26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HV167" s="15" t="str">
        <f t="shared" si="267"/>
        <v>Вид начисления</v>
      </c>
      <c r="HW167" s="15" t="str">
        <f t="shared" si="267"/>
        <v>#</v>
      </c>
      <c r="HX167" s="15" t="str">
        <f t="shared" si="267"/>
        <v>Наименование_Точки_Учета</v>
      </c>
      <c r="HY167" s="15" t="str">
        <f t="shared" si="267"/>
        <v>Серийный_№</v>
      </c>
      <c r="HZ167" s="15" t="str">
        <f t="shared" si="267"/>
        <v>дата</v>
      </c>
      <c r="IA167" s="15" t="str">
        <f t="shared" si="267"/>
        <v>оплачено в ноябре</v>
      </c>
      <c r="IB167" s="15" t="str">
        <f t="shared" si="267"/>
        <v>СуммАктЭн</v>
      </c>
      <c r="IC167" s="15" t="str">
        <f t="shared" si="267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ID167" s="15" t="str">
        <f t="shared" si="267"/>
        <v>Корректировка показаний 
ПУ за текущий год
(показания ст.ПУ минус показания нов.ПУ )</v>
      </c>
      <c r="IE167" s="15" t="str">
        <f t="shared" si="267"/>
        <v>Корректировка показаний ПУ за  2018 год
(не включено в сальдо показаний на начало года)</v>
      </c>
      <c r="IF167" s="15" t="str">
        <f t="shared" si="267"/>
        <v>Корректировка показаний ПУ за прошлые периоды
(включено в сальдо показаний на начало года)</v>
      </c>
      <c r="IG167" s="15" t="str">
        <f t="shared" si="267"/>
        <v>Показания счетчиков в расчет</v>
      </c>
      <c r="IH167" s="15" t="str">
        <f t="shared" si="267"/>
        <v>Потребление, кВт</v>
      </c>
      <c r="II167" s="15" t="str">
        <f t="shared" si="267"/>
        <v>Потери, кВт</v>
      </c>
      <c r="IJ167" s="15" t="str">
        <f t="shared" si="267"/>
        <v>Потребление+ потери, кВт</v>
      </c>
      <c r="IK167" s="15" t="str">
        <f t="shared" si="267"/>
        <v>В том числе: потребление по соцнорме, кВт</v>
      </c>
      <c r="IL167" s="15" t="str">
        <f t="shared" si="267"/>
        <v>В том числе: потребление сверх соцнормы, кВт</v>
      </c>
      <c r="IM167" s="15" t="str">
        <f t="shared" si="267"/>
        <v>Сумма по тарифу 1,81 (по соцнорме), руб.</v>
      </c>
      <c r="IN167" s="15" t="str">
        <f t="shared" si="267"/>
        <v>Сумма по комб.тарифу (сверх соцнормы), руб.</v>
      </c>
      <c r="IO167" s="15" t="str">
        <f t="shared" si="267"/>
        <v xml:space="preserve">Сумма  к оплате за ноябрь всего, руб. </v>
      </c>
      <c r="IP167" s="15" t="str">
        <f t="shared" si="267"/>
        <v>к возмещению п1 с учетом использования соцнормы потребления СН</v>
      </c>
      <c r="IQ167" s="15" t="str">
        <f t="shared" si="267"/>
        <v>сумма к начислению платежей за электроэнергию</v>
      </c>
      <c r="IR167" s="15" t="str">
        <f t="shared" si="267"/>
        <v>Задолженность(+)/
переплата(-)
01.12.2019, руб.</v>
      </c>
      <c r="IS167" s="15" t="str">
        <f t="shared" si="267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IT167" s="15" t="str">
        <f t="shared" si="267"/>
        <v>Вид начисления</v>
      </c>
      <c r="IU167" s="15" t="str">
        <f t="shared" si="267"/>
        <v>#</v>
      </c>
      <c r="IV167" s="15" t="str">
        <f t="shared" si="267"/>
        <v>Наименование_Точки_Учета</v>
      </c>
      <c r="IW167" s="15" t="str">
        <f t="shared" ref="IW167:JT167" si="268">IW47</f>
        <v>Серийный_№</v>
      </c>
      <c r="IX167" s="15" t="str">
        <f t="shared" si="268"/>
        <v>дата</v>
      </c>
      <c r="IY167" s="15" t="str">
        <f t="shared" si="268"/>
        <v>оплачено в декабре 2019</v>
      </c>
      <c r="IZ167" s="15" t="str">
        <f t="shared" si="268"/>
        <v>СуммАктЭн</v>
      </c>
      <c r="JA167" s="15" t="str">
        <f t="shared" si="268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JB167" s="15" t="str">
        <f t="shared" si="268"/>
        <v>Корректировка показаний 
ПУ за текущий год
(показания ст.ПУ минус показания нов.ПУ )</v>
      </c>
      <c r="JC167" s="15" t="str">
        <f t="shared" si="268"/>
        <v>Корректировка показаний ПУ за  2018 год
(не включено в сальдо показаний на начало года)</v>
      </c>
      <c r="JD167" s="15" t="str">
        <f t="shared" si="268"/>
        <v>Корректировка показаний ПУ за прошлые периоды
(включено в сальдо показаний на начало года)</v>
      </c>
      <c r="JE167" s="15" t="str">
        <f t="shared" si="268"/>
        <v>Показания счетчиков в расчет</v>
      </c>
      <c r="JF167" s="15" t="str">
        <f t="shared" si="268"/>
        <v>Потребление, кВт</v>
      </c>
      <c r="JG167" s="15" t="str">
        <f t="shared" si="268"/>
        <v>Потери, кВт</v>
      </c>
      <c r="JH167" s="15" t="str">
        <f t="shared" si="268"/>
        <v>Потребление+ потери, кВт</v>
      </c>
      <c r="JI167" s="15" t="str">
        <f t="shared" si="268"/>
        <v>В том числе: потребление по соцнорме, кВт</v>
      </c>
      <c r="JJ167" s="15" t="str">
        <f t="shared" si="268"/>
        <v>В том числе: потребление сверх соцнормы, кВт</v>
      </c>
      <c r="JK167" s="15" t="str">
        <f t="shared" si="268"/>
        <v>Сумма по тарифу 1,81 (по соцнорме), руб.</v>
      </c>
      <c r="JL167" s="254" t="str">
        <f t="shared" si="268"/>
        <v>Сумма по комб.тарифу (сверх соцнормы), руб.</v>
      </c>
      <c r="JM167" s="265" t="str">
        <f t="shared" si="268"/>
        <v xml:space="preserve">Сумма  к оплате за декабрь всего, руб. </v>
      </c>
      <c r="JN167" s="265" t="str">
        <f t="shared" si="268"/>
        <v>В том числе к оплате п1
 за период 14.12.2019-30.12.2019</v>
      </c>
      <c r="JO167" s="265" t="str">
        <f t="shared" si="268"/>
        <v>В том числе к оплате Энергосбыту за период 01.12.2019-13.12.2019, 31.12.2019</v>
      </c>
      <c r="JP167" s="258" t="str">
        <f t="shared" si="268"/>
        <v>к возмещению п1 с учетом использования соцнормы потребления СН</v>
      </c>
      <c r="JQ167" s="15" t="str">
        <f t="shared" si="268"/>
        <v>сумма к начислению платежей за электроэнергию</v>
      </c>
      <c r="JR167" s="15" t="str">
        <f t="shared" si="268"/>
        <v>Задолженность(+)/
переплата(-)
01.01.2020, руб.</v>
      </c>
      <c r="JS167" s="15" t="str">
        <f t="shared" si="268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JT167" s="15" t="str">
        <f t="shared" si="268"/>
        <v>Вид начисления</v>
      </c>
    </row>
    <row r="168" spans="1:280" x14ac:dyDescent="0.25">
      <c r="DX168" s="174">
        <f>DX166-DX165</f>
        <v>-1.3824319466948509E-10</v>
      </c>
    </row>
    <row r="246" spans="117:127" x14ac:dyDescent="0.25"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</row>
    <row r="262" spans="117:127" x14ac:dyDescent="0.25"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</row>
    <row r="263" spans="117:127" x14ac:dyDescent="0.25"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</row>
    <row r="273" spans="117:127" x14ac:dyDescent="0.25"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</row>
    <row r="274" spans="117:127" x14ac:dyDescent="0.25"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</row>
  </sheetData>
  <mergeCells count="17">
    <mergeCell ref="A1:H1"/>
    <mergeCell ref="J2:J4"/>
    <mergeCell ref="J7:J11"/>
    <mergeCell ref="K13:N13"/>
    <mergeCell ref="A46:W46"/>
    <mergeCell ref="GA46:GX46"/>
    <mergeCell ref="GY46:HV46"/>
    <mergeCell ref="HW46:IT46"/>
    <mergeCell ref="AQ166:AR166"/>
    <mergeCell ref="IU46:JT46"/>
    <mergeCell ref="AW46:BR46"/>
    <mergeCell ref="BS46:CN46"/>
    <mergeCell ref="CO46:DL46"/>
    <mergeCell ref="DM46:EH46"/>
    <mergeCell ref="EI46:FD46"/>
    <mergeCell ref="FE46:FZ46"/>
    <mergeCell ref="X46:AV46"/>
  </mergeCells>
  <pageMargins left="0.70866141732283472" right="0.51181102362204722" top="0.55118110236220474" bottom="0.15748031496062992" header="0.31496062992125984" footer="0.31496062992125984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M300"/>
  <sheetViews>
    <sheetView tabSelected="1" view="pageBreakPreview" topLeftCell="JE103" zoomScale="112" zoomScaleSheetLayoutView="112" workbookViewId="0">
      <selection activeCell="IK128" sqref="A128:XFD128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75" width="15.7109375" style="5" customWidth="1"/>
    <col min="76" max="76" width="9.28515625" style="5" customWidth="1"/>
    <col min="77" max="77" width="21.85546875" style="5" customWidth="1"/>
    <col min="78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12.5703125" style="5" customWidth="1"/>
    <col min="92" max="92" width="16.85546875" style="5" customWidth="1"/>
    <col min="93" max="96" width="15.7109375" style="5" customWidth="1"/>
    <col min="97" max="97" width="16.28515625" style="5" customWidth="1"/>
    <col min="98" max="98" width="16.42578125" style="347" customWidth="1"/>
    <col min="99" max="99" width="15.7109375" style="5" customWidth="1"/>
    <col min="100" max="100" width="8.85546875" style="5" customWidth="1"/>
    <col min="101" max="101" width="35" style="5" customWidth="1"/>
    <col min="102" max="113" width="15.7109375" style="5" customWidth="1"/>
    <col min="114" max="114" width="14.85546875" style="5" customWidth="1"/>
    <col min="115" max="115" width="15.140625" style="5" customWidth="1"/>
    <col min="116" max="116" width="13.28515625" style="5" customWidth="1"/>
    <col min="117" max="119" width="15.7109375" style="5" customWidth="1"/>
    <col min="120" max="120" width="15.7109375" style="378" customWidth="1"/>
    <col min="121" max="123" width="15.7109375" style="5" customWidth="1"/>
    <col min="124" max="124" width="21.42578125" style="5" customWidth="1"/>
    <col min="125" max="125" width="20.7109375" style="5" customWidth="1"/>
    <col min="126" max="126" width="8.5703125" style="5" customWidth="1"/>
    <col min="127" max="127" width="25.85546875" style="5" customWidth="1"/>
    <col min="128" max="131" width="15.7109375" style="5" customWidth="1"/>
    <col min="132" max="132" width="21.85546875" style="5" customWidth="1"/>
    <col min="133" max="139" width="15.7109375" style="5" customWidth="1"/>
    <col min="140" max="140" width="14.28515625" style="5" customWidth="1"/>
    <col min="141" max="141" width="15" style="5" customWidth="1"/>
    <col min="142" max="142" width="13" style="5" customWidth="1"/>
    <col min="143" max="143" width="14.140625" style="5" customWidth="1"/>
    <col min="144" max="148" width="15.7109375" style="5" customWidth="1"/>
    <col min="149" max="149" width="22.7109375" style="5" customWidth="1"/>
    <col min="150" max="150" width="11" style="5" customWidth="1"/>
    <col min="151" max="151" width="31" style="5" customWidth="1"/>
    <col min="152" max="153" width="12.85546875" style="5" customWidth="1"/>
    <col min="154" max="154" width="14.140625" style="5" customWidth="1"/>
    <col min="155" max="171" width="15.7109375" style="5" customWidth="1"/>
    <col min="172" max="172" width="15.7109375" style="347" customWidth="1"/>
    <col min="173" max="173" width="15.7109375" style="5" customWidth="1"/>
    <col min="174" max="174" width="8.140625" style="5" customWidth="1"/>
    <col min="175" max="175" width="25.7109375" style="5" customWidth="1"/>
    <col min="176" max="184" width="13.5703125" style="5" customWidth="1"/>
    <col min="185" max="192" width="15.7109375" style="5" customWidth="1"/>
    <col min="193" max="193" width="15.7109375" style="54" customWidth="1"/>
    <col min="194" max="196" width="15.7109375" style="5" customWidth="1"/>
    <col min="197" max="197" width="15.7109375" style="347" customWidth="1"/>
    <col min="198" max="198" width="15.7109375" style="5" customWidth="1"/>
    <col min="199" max="199" width="11.42578125" style="5" customWidth="1"/>
    <col min="200" max="200" width="27.7109375" style="5" customWidth="1"/>
    <col min="201" max="209" width="15" style="5" customWidth="1"/>
    <col min="210" max="221" width="16.140625" style="5" customWidth="1"/>
    <col min="222" max="222" width="15" style="5" customWidth="1"/>
    <col min="223" max="223" width="23.140625" style="5" customWidth="1"/>
    <col min="224" max="224" width="7.7109375" style="5" customWidth="1"/>
    <col min="225" max="225" width="26.5703125" style="5" customWidth="1"/>
    <col min="226" max="226" width="10.7109375" style="5" customWidth="1"/>
    <col min="227" max="245" width="12.85546875" style="5" customWidth="1"/>
    <col min="246" max="246" width="13.7109375" style="5" customWidth="1"/>
    <col min="247" max="247" width="12.85546875" style="347" customWidth="1"/>
    <col min="248" max="248" width="20.7109375" style="5" customWidth="1"/>
    <col min="249" max="249" width="12.7109375" style="5" customWidth="1"/>
    <col min="250" max="250" width="29.140625" style="5" customWidth="1"/>
    <col min="251" max="252" width="15.5703125" style="5" customWidth="1"/>
    <col min="253" max="253" width="15.5703125" style="174" customWidth="1"/>
    <col min="254" max="259" width="15.5703125" style="5" customWidth="1"/>
    <col min="260" max="273" width="15.85546875" style="5" customWidth="1"/>
    <col min="274" max="16384" width="65.7109375" style="5"/>
  </cols>
  <sheetData>
    <row r="1" spans="1:254" ht="26.25" customHeight="1" x14ac:dyDescent="0.25">
      <c r="A1" s="446" t="s">
        <v>401</v>
      </c>
      <c r="B1" s="446"/>
      <c r="C1" s="446"/>
      <c r="D1" s="446"/>
      <c r="E1" s="446"/>
      <c r="F1" s="446"/>
      <c r="G1" s="446"/>
      <c r="H1" s="446"/>
      <c r="I1" s="61"/>
      <c r="J1" s="74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102"/>
      <c r="Z1" s="61"/>
      <c r="AA1" s="292">
        <v>43831</v>
      </c>
      <c r="AB1" s="103"/>
      <c r="AC1" s="103" t="s">
        <v>218</v>
      </c>
      <c r="AD1" s="40"/>
      <c r="AE1" s="40" t="s">
        <v>219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02">
        <v>43862</v>
      </c>
      <c r="BA1" s="40"/>
      <c r="BB1" s="40" t="s">
        <v>218</v>
      </c>
      <c r="BC1" s="40"/>
      <c r="BD1" s="40" t="s">
        <v>219</v>
      </c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74"/>
      <c r="BS1" s="65"/>
      <c r="BT1" s="73"/>
      <c r="BU1" s="73"/>
      <c r="BV1" s="73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74"/>
      <c r="CN1" s="65"/>
      <c r="CO1" s="73"/>
      <c r="CP1" s="73"/>
      <c r="CQ1" s="73"/>
      <c r="CR1" s="61"/>
      <c r="CS1" s="61"/>
      <c r="CT1" s="348"/>
      <c r="CU1" s="61"/>
      <c r="CV1" s="74">
        <v>43922</v>
      </c>
      <c r="CW1" s="61"/>
      <c r="CX1" s="61" t="s">
        <v>218</v>
      </c>
      <c r="CY1" s="61"/>
      <c r="CZ1" s="61" t="s">
        <v>219</v>
      </c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102"/>
      <c r="DM1" s="61"/>
      <c r="DN1" s="61"/>
      <c r="DO1" s="61"/>
      <c r="DP1" s="374"/>
      <c r="DQ1" s="61"/>
      <c r="DR1" s="61"/>
      <c r="DS1" s="61"/>
      <c r="DT1" s="61"/>
      <c r="DU1" s="61"/>
      <c r="DV1" s="74">
        <v>43952</v>
      </c>
      <c r="DW1" s="40"/>
      <c r="DX1" s="40" t="s">
        <v>218</v>
      </c>
      <c r="DY1" s="40"/>
      <c r="DZ1" s="40" t="s">
        <v>219</v>
      </c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275"/>
      <c r="EM1" s="61"/>
      <c r="EN1" s="61"/>
      <c r="EO1" s="61"/>
      <c r="EP1" s="61"/>
      <c r="HP1" s="221">
        <v>44075</v>
      </c>
      <c r="HQ1" s="1"/>
      <c r="HR1" s="1" t="s">
        <v>218</v>
      </c>
      <c r="HS1" s="1"/>
      <c r="HT1" s="1" t="s">
        <v>219</v>
      </c>
      <c r="IO1" s="112">
        <v>44105</v>
      </c>
      <c r="IP1" s="3"/>
      <c r="IQ1" s="3" t="s">
        <v>218</v>
      </c>
      <c r="IR1" s="3"/>
      <c r="IS1" s="4"/>
      <c r="IT1" s="3" t="s">
        <v>219</v>
      </c>
    </row>
    <row r="2" spans="1:254" ht="48" customHeight="1" x14ac:dyDescent="0.25">
      <c r="A2" s="1"/>
      <c r="B2" s="3" t="s">
        <v>0</v>
      </c>
      <c r="C2" s="3" t="s">
        <v>1</v>
      </c>
      <c r="D2" s="3" t="s">
        <v>216</v>
      </c>
      <c r="E2" s="3" t="s">
        <v>150</v>
      </c>
      <c r="F2" s="3" t="s">
        <v>2</v>
      </c>
      <c r="G2" s="3"/>
      <c r="H2" s="1"/>
      <c r="I2" s="61"/>
      <c r="J2" s="447"/>
      <c r="K2" s="62"/>
      <c r="L2" s="63"/>
      <c r="M2" s="63"/>
      <c r="N2" s="63"/>
      <c r="O2" s="62"/>
      <c r="P2" s="62"/>
      <c r="Q2" s="61"/>
      <c r="R2" s="61"/>
      <c r="S2" s="61"/>
      <c r="T2" s="61"/>
      <c r="U2" s="61"/>
      <c r="V2" s="75"/>
      <c r="W2" s="61"/>
      <c r="X2" s="61"/>
      <c r="Y2" s="61"/>
      <c r="Z2" s="61"/>
      <c r="AA2" s="274"/>
      <c r="AB2" s="203" t="s">
        <v>363</v>
      </c>
      <c r="AC2" s="203">
        <f>E8</f>
        <v>3118.8100000000559</v>
      </c>
      <c r="AD2" s="203">
        <v>1.81</v>
      </c>
      <c r="AE2" s="203">
        <f>AC2*AD2</f>
        <v>5645.0461000001014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182" t="s">
        <v>363</v>
      </c>
      <c r="BB2" s="203">
        <v>16870</v>
      </c>
      <c r="BC2" s="203">
        <v>1.81</v>
      </c>
      <c r="BD2" s="203">
        <f>BB2*BC2</f>
        <v>30534.7</v>
      </c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274"/>
      <c r="BU2" s="274"/>
      <c r="BV2" s="274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274"/>
      <c r="CP2" s="274"/>
      <c r="CQ2" s="274"/>
      <c r="CR2" s="61"/>
      <c r="CS2" s="61"/>
      <c r="CT2" s="348"/>
      <c r="CU2" s="61"/>
      <c r="CV2" s="61"/>
      <c r="CW2" s="107" t="s">
        <v>444</v>
      </c>
      <c r="CX2" s="357">
        <f>16870*2</f>
        <v>33740</v>
      </c>
      <c r="CY2" s="203">
        <v>1.81</v>
      </c>
      <c r="CZ2" s="203">
        <f>CX2*CY2</f>
        <v>61069.4</v>
      </c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274"/>
      <c r="DO2" s="274"/>
      <c r="DP2" s="375"/>
      <c r="DQ2" s="274"/>
      <c r="DR2" s="274"/>
      <c r="DS2" s="61"/>
      <c r="DT2" s="61"/>
      <c r="DU2" s="61"/>
      <c r="DV2" s="61"/>
      <c r="DW2" s="107" t="s">
        <v>363</v>
      </c>
      <c r="DX2" s="384">
        <v>16870</v>
      </c>
      <c r="DY2" s="384">
        <v>1.81</v>
      </c>
      <c r="DZ2" s="384">
        <f>DX2*DY2</f>
        <v>30534.7</v>
      </c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274"/>
      <c r="EO2" s="274"/>
      <c r="EP2" s="274"/>
      <c r="HQ2" s="3" t="s">
        <v>514</v>
      </c>
      <c r="HR2" s="4">
        <f>170*110</f>
        <v>18700</v>
      </c>
      <c r="HS2" s="4">
        <v>1.9</v>
      </c>
      <c r="HT2" s="4">
        <f>HR2*HS2-0.08</f>
        <v>35529.919999999998</v>
      </c>
      <c r="IO2" s="2"/>
      <c r="IP2" s="3" t="s">
        <v>529</v>
      </c>
      <c r="IQ2" s="4">
        <f>170*110</f>
        <v>18700</v>
      </c>
      <c r="IR2" s="4">
        <v>1.9</v>
      </c>
      <c r="IS2" s="4"/>
      <c r="IT2" s="4">
        <f>IQ2*IR2-0.08</f>
        <v>35529.919999999998</v>
      </c>
    </row>
    <row r="3" spans="1:254" s="2" customFormat="1" ht="35.1" customHeight="1" x14ac:dyDescent="0.25">
      <c r="A3" s="3"/>
      <c r="B3" s="3" t="s">
        <v>153</v>
      </c>
      <c r="C3" s="18" t="s">
        <v>215</v>
      </c>
      <c r="D3" s="19">
        <v>1.81</v>
      </c>
      <c r="E3" s="19"/>
      <c r="F3" s="19"/>
      <c r="G3" s="4"/>
      <c r="H3" s="4"/>
      <c r="I3" s="273">
        <f>161*110</f>
        <v>17710</v>
      </c>
      <c r="J3" s="447"/>
      <c r="K3" s="62"/>
      <c r="L3" s="63"/>
      <c r="M3" s="63"/>
      <c r="N3" s="63"/>
      <c r="O3" s="62"/>
      <c r="P3" s="62"/>
      <c r="Q3" s="65"/>
      <c r="R3" s="65"/>
      <c r="S3" s="65"/>
      <c r="T3" s="65"/>
      <c r="U3" s="65"/>
      <c r="V3" s="65"/>
      <c r="W3" s="65"/>
      <c r="X3" s="65"/>
      <c r="Y3" s="65"/>
      <c r="Z3" s="65"/>
      <c r="AA3" s="73"/>
      <c r="AB3" s="272"/>
      <c r="AC3" s="8"/>
      <c r="AD3" s="8"/>
      <c r="AE3" s="8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45"/>
      <c r="BB3" s="8"/>
      <c r="BC3" s="8"/>
      <c r="BD3" s="8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1"/>
      <c r="BT3" s="274"/>
      <c r="BU3" s="274"/>
      <c r="BV3" s="274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1"/>
      <c r="CO3" s="274"/>
      <c r="CP3" s="274"/>
      <c r="CQ3" s="274"/>
      <c r="CR3" s="65"/>
      <c r="CS3" s="65"/>
      <c r="CT3" s="423"/>
      <c r="CU3" s="65"/>
      <c r="CV3" s="65"/>
      <c r="CW3" s="45"/>
      <c r="CX3" s="8"/>
      <c r="CY3" s="8"/>
      <c r="CZ3" s="8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73"/>
      <c r="DO3" s="73"/>
      <c r="DP3" s="283"/>
      <c r="DQ3" s="73"/>
      <c r="DR3" s="73"/>
      <c r="DS3" s="65"/>
      <c r="DT3" s="65"/>
      <c r="DU3" s="65"/>
      <c r="DV3" s="65"/>
      <c r="DW3" s="45"/>
      <c r="DX3" s="385"/>
      <c r="DY3" s="385"/>
      <c r="DZ3" s="38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73"/>
      <c r="EO3" s="73"/>
      <c r="EP3" s="73"/>
      <c r="FP3" s="349"/>
      <c r="GK3" s="44"/>
      <c r="GO3" s="349"/>
      <c r="HQ3" s="3"/>
      <c r="HR3" s="4"/>
      <c r="HS3" s="4"/>
      <c r="HT3" s="4"/>
      <c r="IM3" s="349"/>
      <c r="IP3" s="3"/>
      <c r="IQ3" s="4"/>
      <c r="IR3" s="4"/>
      <c r="IS3" s="4"/>
      <c r="IT3" s="4"/>
    </row>
    <row r="4" spans="1:254" s="2" customFormat="1" ht="35.1" customHeight="1" x14ac:dyDescent="0.25">
      <c r="A4" s="3"/>
      <c r="B4" s="3" t="s">
        <v>154</v>
      </c>
      <c r="C4" s="18" t="s">
        <v>215</v>
      </c>
      <c r="D4" s="19">
        <v>2.9</v>
      </c>
      <c r="E4" s="19"/>
      <c r="F4" s="19"/>
      <c r="G4" s="4"/>
      <c r="H4" s="4"/>
      <c r="I4" s="273"/>
      <c r="J4" s="447"/>
      <c r="K4" s="62"/>
      <c r="L4" s="63"/>
      <c r="M4" s="63"/>
      <c r="N4" s="63"/>
      <c r="O4" s="62"/>
      <c r="P4" s="62"/>
      <c r="Q4" s="65"/>
      <c r="R4" s="65"/>
      <c r="S4" s="65"/>
      <c r="T4" s="65"/>
      <c r="U4" s="65"/>
      <c r="V4" s="65"/>
      <c r="W4" s="65"/>
      <c r="X4" s="65"/>
      <c r="Y4" s="65"/>
      <c r="Z4" s="65"/>
      <c r="AA4" s="73"/>
      <c r="AB4" s="8" t="s">
        <v>365</v>
      </c>
      <c r="AC4" s="8">
        <v>3300</v>
      </c>
      <c r="AD4" s="8">
        <f>2.9-1.81</f>
        <v>1.0899999999999999</v>
      </c>
      <c r="AE4" s="8">
        <f>AC4*AD4</f>
        <v>3596.9999999999995</v>
      </c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45" t="s">
        <v>365</v>
      </c>
      <c r="BB4" s="8">
        <v>3300</v>
      </c>
      <c r="BC4" s="8">
        <v>1.0899999999999999</v>
      </c>
      <c r="BD4" s="8">
        <f>BB4*BC4</f>
        <v>3596.9999999999995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1"/>
      <c r="BT4" s="274"/>
      <c r="BU4" s="274"/>
      <c r="BV4" s="274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1"/>
      <c r="CO4" s="274"/>
      <c r="CP4" s="274"/>
      <c r="CQ4" s="274"/>
      <c r="CR4" s="65"/>
      <c r="CS4" s="65"/>
      <c r="CT4" s="423"/>
      <c r="CU4" s="65"/>
      <c r="CV4" s="65"/>
      <c r="CW4" s="45" t="s">
        <v>431</v>
      </c>
      <c r="CX4" s="8">
        <v>3300</v>
      </c>
      <c r="CY4" s="8">
        <v>1.0899999999999999</v>
      </c>
      <c r="CZ4" s="8">
        <f>CX4*CY4</f>
        <v>3596.9999999999995</v>
      </c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73"/>
      <c r="DO4" s="73"/>
      <c r="DP4" s="283"/>
      <c r="DQ4" s="73"/>
      <c r="DR4" s="73"/>
      <c r="DS4" s="65"/>
      <c r="DT4" s="65"/>
      <c r="DU4" s="65"/>
      <c r="DV4" s="65"/>
      <c r="DW4" s="45" t="s">
        <v>431</v>
      </c>
      <c r="DX4" s="385">
        <v>3300</v>
      </c>
      <c r="DY4" s="385">
        <v>1.0899999999999999</v>
      </c>
      <c r="DZ4" s="385">
        <f>DX4*DY4</f>
        <v>3596.9999999999995</v>
      </c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73"/>
      <c r="EO4" s="73"/>
      <c r="EP4" s="73"/>
      <c r="FP4" s="349"/>
      <c r="GK4" s="44"/>
      <c r="GO4" s="349"/>
      <c r="HQ4" s="3" t="s">
        <v>516</v>
      </c>
      <c r="HR4" s="4">
        <f>37*110</f>
        <v>4070</v>
      </c>
      <c r="HS4" s="4">
        <f>3.05-1.9</f>
        <v>1.1499999999999999</v>
      </c>
      <c r="HT4" s="4">
        <f>HR4*HS4</f>
        <v>4680.5</v>
      </c>
      <c r="IM4" s="349"/>
      <c r="IP4" s="3" t="s">
        <v>358</v>
      </c>
      <c r="IQ4" s="4">
        <f>IQ5-IQ2</f>
        <v>8646</v>
      </c>
      <c r="IR4" s="4">
        <v>3.05</v>
      </c>
      <c r="IS4" s="4"/>
      <c r="IT4" s="4">
        <f>IQ4*IR4+0.04</f>
        <v>26370.34</v>
      </c>
    </row>
    <row r="5" spans="1:254" s="2" customFormat="1" ht="35.1" customHeight="1" x14ac:dyDescent="0.25">
      <c r="A5" s="3"/>
      <c r="B5" s="3" t="s">
        <v>153</v>
      </c>
      <c r="C5" s="18" t="s">
        <v>369</v>
      </c>
      <c r="D5" s="19">
        <v>1.9</v>
      </c>
      <c r="E5" s="19"/>
      <c r="F5" s="19"/>
      <c r="G5" s="4"/>
      <c r="H5" s="4"/>
      <c r="I5" s="273"/>
      <c r="J5" s="422"/>
      <c r="K5" s="62"/>
      <c r="L5" s="63"/>
      <c r="M5" s="63"/>
      <c r="N5" s="63"/>
      <c r="O5" s="62"/>
      <c r="P5" s="62"/>
      <c r="Q5" s="65"/>
      <c r="R5" s="65"/>
      <c r="S5" s="65"/>
      <c r="T5" s="65"/>
      <c r="U5" s="65"/>
      <c r="V5" s="65"/>
      <c r="W5" s="65"/>
      <c r="X5" s="65"/>
      <c r="Y5" s="65"/>
      <c r="Z5" s="65"/>
      <c r="AA5" s="73"/>
      <c r="AB5" s="108" t="s">
        <v>358</v>
      </c>
      <c r="AC5" s="108">
        <v>0</v>
      </c>
      <c r="AD5" s="108">
        <v>2.9</v>
      </c>
      <c r="AE5" s="108">
        <f>AC5*AD5</f>
        <v>0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107" t="s">
        <v>358</v>
      </c>
      <c r="BB5" s="108">
        <f>E10-BB2</f>
        <v>7906</v>
      </c>
      <c r="BC5" s="108">
        <v>2.9</v>
      </c>
      <c r="BD5" s="108">
        <f>BB5*BC5</f>
        <v>22927.399999999998</v>
      </c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1"/>
      <c r="BT5" s="274"/>
      <c r="BU5" s="274"/>
      <c r="BV5" s="274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1"/>
      <c r="CO5" s="274"/>
      <c r="CP5" s="274"/>
      <c r="CQ5" s="274"/>
      <c r="CR5" s="65"/>
      <c r="CS5" s="65"/>
      <c r="CT5" s="423"/>
      <c r="CU5" s="65"/>
      <c r="CV5" s="65"/>
      <c r="CW5" s="114" t="s">
        <v>358</v>
      </c>
      <c r="CX5" s="115">
        <f>CX6-CX2</f>
        <v>17434</v>
      </c>
      <c r="CY5" s="115">
        <v>2.9</v>
      </c>
      <c r="CZ5" s="115">
        <f>CX5*CY5</f>
        <v>50558.6</v>
      </c>
      <c r="DA5" s="372" t="s">
        <v>447</v>
      </c>
      <c r="DB5" s="372" t="s">
        <v>274</v>
      </c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73"/>
      <c r="DO5" s="73"/>
      <c r="DP5" s="283"/>
      <c r="DQ5" s="73"/>
      <c r="DR5" s="73"/>
      <c r="DS5" s="65"/>
      <c r="DT5" s="65"/>
      <c r="DU5" s="65"/>
      <c r="DV5" s="65"/>
      <c r="DW5" s="107" t="s">
        <v>358</v>
      </c>
      <c r="DX5" s="384">
        <f>DX6-DX2</f>
        <v>1328</v>
      </c>
      <c r="DY5" s="384">
        <v>2.9</v>
      </c>
      <c r="DZ5" s="384">
        <f>DX5*DY5</f>
        <v>3851.2</v>
      </c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73"/>
      <c r="EO5" s="73"/>
      <c r="EP5" s="73"/>
      <c r="FP5" s="349"/>
      <c r="GK5" s="44"/>
      <c r="GO5" s="349"/>
      <c r="HQ5" s="3" t="s">
        <v>358</v>
      </c>
      <c r="HR5" s="4">
        <f>HR6-HR2</f>
        <v>536</v>
      </c>
      <c r="HS5" s="4">
        <v>3.05</v>
      </c>
      <c r="HT5" s="4">
        <f>HR5*HS5+0.01</f>
        <v>1634.81</v>
      </c>
      <c r="IM5" s="349"/>
      <c r="IP5" s="107" t="s">
        <v>515</v>
      </c>
      <c r="IQ5" s="108">
        <v>27346</v>
      </c>
      <c r="IR5" s="108" t="s">
        <v>53</v>
      </c>
      <c r="IS5" s="108"/>
      <c r="IT5" s="108">
        <f>IT2+IT4</f>
        <v>61900.259999999995</v>
      </c>
    </row>
    <row r="6" spans="1:254" s="2" customFormat="1" ht="35.1" customHeight="1" x14ac:dyDescent="0.25">
      <c r="A6" s="3"/>
      <c r="B6" s="3" t="s">
        <v>154</v>
      </c>
      <c r="C6" s="18" t="s">
        <v>369</v>
      </c>
      <c r="D6" s="19">
        <v>3.05</v>
      </c>
      <c r="E6" s="19"/>
      <c r="F6" s="19"/>
      <c r="G6" s="4"/>
      <c r="H6" s="4"/>
      <c r="I6" s="273"/>
      <c r="J6" s="422"/>
      <c r="K6" s="62"/>
      <c r="L6" s="63"/>
      <c r="M6" s="63"/>
      <c r="N6" s="63"/>
      <c r="O6" s="62"/>
      <c r="P6" s="62"/>
      <c r="Q6" s="65"/>
      <c r="R6" s="65"/>
      <c r="S6" s="65"/>
      <c r="T6" s="65"/>
      <c r="U6" s="65"/>
      <c r="V6" s="65"/>
      <c r="W6" s="65"/>
      <c r="X6" s="65"/>
      <c r="Y6" s="65"/>
      <c r="Z6" s="65"/>
      <c r="AA6" s="73"/>
      <c r="AB6" s="108" t="s">
        <v>373</v>
      </c>
      <c r="AC6" s="110">
        <f>AC2+AC5</f>
        <v>3118.8100000000559</v>
      </c>
      <c r="AD6" s="108" t="s">
        <v>53</v>
      </c>
      <c r="AE6" s="110">
        <f>AE2+AE5</f>
        <v>5645.0461000001014</v>
      </c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308" t="s">
        <v>373</v>
      </c>
      <c r="BB6" s="309">
        <f>BB2+BB5</f>
        <v>24776</v>
      </c>
      <c r="BC6" s="314" t="s">
        <v>53</v>
      </c>
      <c r="BD6" s="309">
        <f>BD2+BD5</f>
        <v>53462.1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1"/>
      <c r="BT6" s="274"/>
      <c r="BU6" s="274"/>
      <c r="BV6" s="274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1"/>
      <c r="CO6" s="274"/>
      <c r="CP6" s="274"/>
      <c r="CQ6" s="274"/>
      <c r="CR6" s="65"/>
      <c r="CS6" s="65"/>
      <c r="CT6" s="423"/>
      <c r="CU6" s="65"/>
      <c r="CV6" s="65"/>
      <c r="CW6" s="114" t="s">
        <v>440</v>
      </c>
      <c r="CX6" s="359">
        <f>23640+27534</f>
        <v>51174</v>
      </c>
      <c r="CY6" s="115" t="s">
        <v>53</v>
      </c>
      <c r="CZ6" s="359">
        <f>CZ2+CZ5</f>
        <v>111628</v>
      </c>
      <c r="DA6" s="8">
        <f>61460.28+50167.67</f>
        <v>111627.95</v>
      </c>
      <c r="DB6" s="8">
        <f>DA6-CZ6</f>
        <v>-5.0000000002910383E-2</v>
      </c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73"/>
      <c r="DO6" s="73"/>
      <c r="DP6" s="283"/>
      <c r="DQ6" s="73"/>
      <c r="DR6" s="73"/>
      <c r="DS6" s="65"/>
      <c r="DT6" s="65"/>
      <c r="DU6" s="65"/>
      <c r="DV6" s="65"/>
      <c r="DW6" s="107" t="s">
        <v>373</v>
      </c>
      <c r="DX6" s="386">
        <v>18198</v>
      </c>
      <c r="DY6" s="384" t="s">
        <v>53</v>
      </c>
      <c r="DZ6" s="386">
        <f>DZ2+DZ5</f>
        <v>34385.9</v>
      </c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73"/>
      <c r="EO6" s="73"/>
      <c r="EP6" s="73"/>
      <c r="FP6" s="349"/>
      <c r="GK6" s="44"/>
      <c r="GO6" s="349"/>
      <c r="HQ6" s="107" t="s">
        <v>515</v>
      </c>
      <c r="HR6" s="108">
        <v>19236</v>
      </c>
      <c r="HS6" s="108" t="s">
        <v>53</v>
      </c>
      <c r="HT6" s="108">
        <f>HT2+HT5</f>
        <v>37164.729999999996</v>
      </c>
      <c r="IM6" s="349"/>
      <c r="IP6" s="3" t="s">
        <v>516</v>
      </c>
      <c r="IQ6" s="4">
        <f>37*110</f>
        <v>4070</v>
      </c>
      <c r="IR6" s="4">
        <f>3.05-1.9</f>
        <v>1.1499999999999999</v>
      </c>
      <c r="IS6" s="4"/>
      <c r="IT6" s="4">
        <f>IQ6*IR6</f>
        <v>4680.5</v>
      </c>
    </row>
    <row r="7" spans="1:254" s="2" customFormat="1" ht="40.5" customHeight="1" x14ac:dyDescent="0.25">
      <c r="A7" s="11"/>
      <c r="B7" s="11" t="s">
        <v>171</v>
      </c>
      <c r="C7" s="270" t="s">
        <v>402</v>
      </c>
      <c r="D7" s="22">
        <v>607141.18999999994</v>
      </c>
      <c r="E7" s="22"/>
      <c r="F7" s="22"/>
      <c r="G7" s="13"/>
      <c r="H7" s="13" t="s">
        <v>174</v>
      </c>
      <c r="I7" s="65"/>
      <c r="J7" s="62"/>
      <c r="K7" s="71"/>
      <c r="L7" s="72"/>
      <c r="M7" s="72"/>
      <c r="N7" s="72"/>
      <c r="O7" s="62"/>
      <c r="P7" s="62"/>
      <c r="Q7" s="65"/>
      <c r="R7" s="65"/>
      <c r="S7" s="65"/>
      <c r="T7" s="65"/>
      <c r="U7" s="65"/>
      <c r="V7" s="65"/>
      <c r="W7" s="65"/>
      <c r="X7" s="65"/>
      <c r="Y7" s="65"/>
      <c r="Z7" s="65"/>
      <c r="AA7" s="73"/>
      <c r="AB7" s="8"/>
      <c r="AC7" s="8"/>
      <c r="AD7" s="8"/>
      <c r="AE7" s="8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310" t="s">
        <v>376</v>
      </c>
      <c r="BB7" s="315"/>
      <c r="BC7" s="315"/>
      <c r="BD7" s="315">
        <f>BD6+BD4</f>
        <v>57059.1</v>
      </c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1"/>
      <c r="BT7" s="274"/>
      <c r="BU7" s="274"/>
      <c r="BV7" s="274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1"/>
      <c r="CO7" s="274"/>
      <c r="CP7" s="274"/>
      <c r="CQ7" s="274"/>
      <c r="CR7" s="65"/>
      <c r="CS7" s="65"/>
      <c r="CT7" s="423"/>
      <c r="CU7" s="65"/>
      <c r="CV7" s="65"/>
      <c r="CW7" s="361" t="s">
        <v>441</v>
      </c>
      <c r="CX7" s="362">
        <v>23640</v>
      </c>
      <c r="CY7" s="363"/>
      <c r="CZ7" s="362">
        <v>50167.67</v>
      </c>
      <c r="DA7" s="373">
        <f>CZ6-CP182</f>
        <v>52214.657818856984</v>
      </c>
      <c r="DB7" s="373">
        <f>DA7-CZ7</f>
        <v>2046.9878188569855</v>
      </c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73"/>
      <c r="DO7" s="73"/>
      <c r="DP7" s="283"/>
      <c r="DQ7" s="73"/>
      <c r="DR7" s="73"/>
      <c r="DS7" s="65"/>
      <c r="DT7" s="65"/>
      <c r="DU7" s="65"/>
      <c r="DV7" s="65"/>
      <c r="DW7" s="97" t="s">
        <v>376</v>
      </c>
      <c r="DX7" s="387"/>
      <c r="DY7" s="387"/>
      <c r="DZ7" s="387">
        <f>DZ4+DZ6</f>
        <v>37982.9</v>
      </c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73"/>
      <c r="EO7" s="73"/>
      <c r="EP7" s="73"/>
      <c r="FP7" s="349"/>
      <c r="GK7" s="44"/>
      <c r="GO7" s="349"/>
      <c r="HQ7" s="97" t="s">
        <v>517</v>
      </c>
      <c r="HR7" s="241"/>
      <c r="HS7" s="241"/>
      <c r="HT7" s="241">
        <f>HT4+HT6</f>
        <v>41845.229999999996</v>
      </c>
      <c r="IM7" s="349"/>
      <c r="IP7" s="97" t="s">
        <v>517</v>
      </c>
      <c r="IQ7" s="241"/>
      <c r="IR7" s="241"/>
      <c r="IS7" s="241"/>
      <c r="IT7" s="241">
        <f>IT6+IT5</f>
        <v>66580.759999999995</v>
      </c>
    </row>
    <row r="8" spans="1:254" s="2" customFormat="1" ht="40.5" customHeight="1" x14ac:dyDescent="0.25">
      <c r="A8" s="3">
        <v>1</v>
      </c>
      <c r="B8" s="334">
        <v>43831</v>
      </c>
      <c r="C8" s="297" t="s">
        <v>410</v>
      </c>
      <c r="D8" s="298">
        <f>3051.3*200</f>
        <v>610260</v>
      </c>
      <c r="E8" s="298">
        <f t="shared" ref="E8" si="0">D8-D7</f>
        <v>3118.8100000000559</v>
      </c>
      <c r="F8" s="298">
        <f t="shared" ref="F8" si="1">F35/E35*100</f>
        <v>-88.905229089493716</v>
      </c>
      <c r="G8" s="4" t="s">
        <v>3</v>
      </c>
      <c r="H8" s="4">
        <f>F8</f>
        <v>-88.905229089493716</v>
      </c>
      <c r="I8" s="65"/>
      <c r="J8" s="62"/>
      <c r="K8" s="62"/>
      <c r="L8" s="63"/>
      <c r="M8" s="63"/>
      <c r="N8" s="63"/>
      <c r="O8" s="62"/>
      <c r="P8" s="62"/>
      <c r="Q8" s="65"/>
      <c r="R8" s="65"/>
      <c r="S8" s="65"/>
      <c r="T8" s="65"/>
      <c r="U8" s="65"/>
      <c r="V8" s="65"/>
      <c r="W8" s="65"/>
      <c r="X8" s="65"/>
      <c r="Y8" s="65"/>
      <c r="Z8" s="65"/>
      <c r="AA8" s="73"/>
      <c r="AB8" s="8"/>
      <c r="AC8" s="8" t="s">
        <v>218</v>
      </c>
      <c r="AD8" s="8"/>
      <c r="AE8" s="8" t="s">
        <v>219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45"/>
      <c r="BB8" s="8" t="s">
        <v>218</v>
      </c>
      <c r="BC8" s="8"/>
      <c r="BD8" s="8" t="s">
        <v>219</v>
      </c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73"/>
      <c r="BU8" s="73"/>
      <c r="BV8" s="73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73"/>
      <c r="CP8" s="73"/>
      <c r="CQ8" s="73"/>
      <c r="CR8" s="65"/>
      <c r="CS8" s="65"/>
      <c r="CT8" s="423"/>
      <c r="CU8" s="65"/>
      <c r="CV8" s="65"/>
      <c r="CW8" s="45"/>
      <c r="CX8" s="345" t="s">
        <v>218</v>
      </c>
      <c r="CY8" s="345"/>
      <c r="CZ8" s="345" t="s">
        <v>219</v>
      </c>
      <c r="DA8" s="364" t="s">
        <v>448</v>
      </c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73"/>
      <c r="DO8" s="73"/>
      <c r="DP8" s="283"/>
      <c r="DQ8" s="73"/>
      <c r="DR8" s="73"/>
      <c r="DS8" s="65"/>
      <c r="DT8" s="65"/>
      <c r="DU8" s="65"/>
      <c r="DV8" s="65"/>
      <c r="DW8" s="45"/>
      <c r="DX8" s="385" t="s">
        <v>218</v>
      </c>
      <c r="DY8" s="385"/>
      <c r="DZ8" s="385" t="s">
        <v>219</v>
      </c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73"/>
      <c r="EO8" s="73"/>
      <c r="EP8" s="73"/>
      <c r="FP8" s="349"/>
      <c r="GK8" s="44"/>
      <c r="GO8" s="349"/>
      <c r="HR8" s="216"/>
      <c r="HS8" s="216"/>
      <c r="HT8" s="216"/>
      <c r="IM8" s="349"/>
      <c r="IP8" s="3"/>
      <c r="IQ8" s="4"/>
      <c r="IR8" s="4"/>
      <c r="IS8" s="4"/>
      <c r="IT8" s="4"/>
    </row>
    <row r="9" spans="1:254" s="2" customFormat="1" ht="35.1" customHeight="1" thickBot="1" x14ac:dyDescent="0.3">
      <c r="A9" s="271"/>
      <c r="B9" s="335" t="s">
        <v>404</v>
      </c>
      <c r="C9" s="299"/>
      <c r="D9" s="300"/>
      <c r="E9" s="300">
        <v>6976.75</v>
      </c>
      <c r="F9" s="300"/>
      <c r="G9" s="110"/>
      <c r="H9" s="110"/>
      <c r="I9" s="65"/>
      <c r="J9" s="62"/>
      <c r="K9" s="62"/>
      <c r="L9" s="63"/>
      <c r="M9" s="63"/>
      <c r="N9" s="63"/>
      <c r="O9" s="62"/>
      <c r="P9" s="62"/>
      <c r="Q9" s="65"/>
      <c r="R9" s="65"/>
      <c r="S9" s="65"/>
      <c r="T9" s="65"/>
      <c r="U9" s="65"/>
      <c r="V9" s="65"/>
      <c r="W9" s="65"/>
      <c r="X9" s="65"/>
      <c r="Y9" s="65"/>
      <c r="Z9" s="65"/>
      <c r="AA9" s="73"/>
      <c r="AB9" s="8"/>
      <c r="AC9" s="8"/>
      <c r="AD9" s="8"/>
      <c r="AE9" s="8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450" t="s">
        <v>417</v>
      </c>
      <c r="BB9" s="451"/>
      <c r="BC9" s="451"/>
      <c r="BD9" s="452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73"/>
      <c r="BU9" s="73"/>
      <c r="BV9" s="73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73"/>
      <c r="CP9" s="73"/>
      <c r="CQ9" s="73"/>
      <c r="CR9" s="65"/>
      <c r="CS9" s="65"/>
      <c r="CT9" s="423"/>
      <c r="CU9" s="65"/>
      <c r="CV9" s="65"/>
      <c r="CW9" s="45" t="s">
        <v>417</v>
      </c>
      <c r="CX9" s="146"/>
      <c r="CY9" s="146"/>
      <c r="CZ9" s="146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73"/>
      <c r="DO9" s="73"/>
      <c r="DP9" s="283"/>
      <c r="DQ9" s="73"/>
      <c r="DR9" s="73"/>
      <c r="DS9" s="65"/>
      <c r="DT9" s="65"/>
      <c r="DU9" s="65"/>
      <c r="DV9" s="65"/>
      <c r="DW9" s="454" t="s">
        <v>417</v>
      </c>
      <c r="DX9" s="455"/>
      <c r="DY9" s="455"/>
      <c r="DZ9" s="456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73"/>
      <c r="EO9" s="73"/>
      <c r="EP9" s="73"/>
      <c r="FP9" s="349"/>
      <c r="GK9" s="44"/>
      <c r="GO9" s="349"/>
      <c r="HQ9" s="457" t="s">
        <v>417</v>
      </c>
      <c r="HR9" s="457"/>
      <c r="HS9" s="457"/>
      <c r="HT9" s="457"/>
      <c r="IM9" s="349"/>
      <c r="IP9" s="3" t="s">
        <v>417</v>
      </c>
      <c r="IQ9" s="4"/>
      <c r="IR9" s="4"/>
      <c r="IS9" s="4"/>
      <c r="IT9" s="4"/>
    </row>
    <row r="10" spans="1:254" s="2" customFormat="1" ht="40.5" customHeight="1" x14ac:dyDescent="0.25">
      <c r="A10" s="3">
        <v>2</v>
      </c>
      <c r="B10" s="334">
        <v>43862</v>
      </c>
      <c r="C10" s="297" t="s">
        <v>411</v>
      </c>
      <c r="D10" s="298">
        <f>635146-120</f>
        <v>635026</v>
      </c>
      <c r="E10" s="298">
        <v>24776</v>
      </c>
      <c r="F10" s="298">
        <f>F36/E36*100</f>
        <v>1.8922194499152025</v>
      </c>
      <c r="G10" s="4" t="s">
        <v>3</v>
      </c>
      <c r="H10" s="4">
        <f>(F8+F10)/2</f>
        <v>-43.506504819789257</v>
      </c>
      <c r="I10" s="65"/>
      <c r="J10" s="62"/>
      <c r="K10" s="62"/>
      <c r="L10" s="63"/>
      <c r="M10" s="63"/>
      <c r="N10" s="63"/>
      <c r="O10" s="62"/>
      <c r="P10" s="62"/>
      <c r="Q10" s="65"/>
      <c r="R10" s="65"/>
      <c r="S10" s="65"/>
      <c r="T10" s="65"/>
      <c r="U10" s="65"/>
      <c r="V10" s="65"/>
      <c r="W10" s="65"/>
      <c r="X10" s="73"/>
      <c r="Y10" s="73"/>
      <c r="Z10" s="73"/>
      <c r="AA10" s="73"/>
      <c r="AB10" s="290" t="s">
        <v>155</v>
      </c>
      <c r="AC10" s="290"/>
      <c r="AD10" s="290"/>
      <c r="AE10" s="290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311" t="s">
        <v>155</v>
      </c>
      <c r="BB10" s="312">
        <f>BM52+BM59+BM62+BM64+BM66+BM67+BM68+BM73+BM80+BM81+BM87+BM88+BM94+BM97+BM98+BM99+BM115+BM118+BM122+BM127+BM138+BM156+BM162</f>
        <v>23946.587144455731</v>
      </c>
      <c r="BC10" s="312"/>
      <c r="BD10" s="316">
        <f>BD6-BD11-BD13</f>
        <v>47381.562731464866</v>
      </c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73"/>
      <c r="BU10" s="73"/>
      <c r="BV10" s="73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73"/>
      <c r="CP10" s="73"/>
      <c r="CQ10" s="73"/>
      <c r="CR10" s="65"/>
      <c r="CS10" s="65"/>
      <c r="CT10" s="423"/>
      <c r="CU10" s="65"/>
      <c r="CV10" s="65"/>
      <c r="CW10" s="45" t="s">
        <v>155</v>
      </c>
      <c r="CX10" s="359">
        <f>DI50+DI52+DI56+DI59+DI62+DI64+DI66+DI67+DI68+DI73+DI79+DI80+DI81+DI87+DI88+DI90+DI94+DI97+DI98+DI99+DI100+DI107+DI108+DI111+DI115+DI118+DI122+DI124+DI126+DI127+DI132+DI138+DI140+DI143+DI147+DI154+DI155+DI156+DI158+DI162</f>
        <v>50050.217003588579</v>
      </c>
      <c r="CY10" s="345"/>
      <c r="CZ10" s="359">
        <f>CZ6-CZ11-CZ13</f>
        <v>101629.95277649532</v>
      </c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73"/>
      <c r="DO10" s="73"/>
      <c r="DP10" s="283"/>
      <c r="DQ10" s="73"/>
      <c r="DR10" s="73"/>
      <c r="DS10" s="65"/>
      <c r="DT10" s="65"/>
      <c r="DU10" s="65"/>
      <c r="DV10" s="65"/>
      <c r="DW10" s="45" t="s">
        <v>155</v>
      </c>
      <c r="DX10" s="385">
        <f>EI49+EI52+EI56+EI59+EI60+EI62+EI63+EI65+EI66+EI67+EI68+EI73+EI75+EI79+EI80+EI81+EI85+EI87+EI88+EI90+EI94+EI96+EI97+EI98+EI99+EI100+EI108+EI111+EI115+EI118+EI122+EI123+EI124+EI126+EI127+EI132+EI137+EI138+EI140+EI147+EI150+EI154+EI155+EI158+EI162</f>
        <v>16516.07488330772</v>
      </c>
      <c r="DY10" s="385"/>
      <c r="DZ10" s="385">
        <f>DZ6-DZ11-DZ13</f>
        <v>22382.115538786973</v>
      </c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73"/>
      <c r="EO10" s="73"/>
      <c r="EP10" s="73"/>
      <c r="FP10" s="349"/>
      <c r="GK10" s="44"/>
      <c r="GO10" s="349"/>
      <c r="HP10" s="2">
        <v>1</v>
      </c>
      <c r="HQ10" s="271" t="s">
        <v>155</v>
      </c>
      <c r="HR10" s="110">
        <f>IC49+IC52+IC56+IC59+IC62+IC65+IC66+IC67+IC68+IC73+IC79+IC80+IC81+IC87+IC88+IC90+IC92+IC94+IC96+IC97+IC98+IC99+IC115+IC118+IC120+IC122+IC123+IC126+IC127+IC132+IC138+IC140+IC147+IC153+IC154+IC155+IC159+IC162+IC165+IC166+IC177+IC181</f>
        <v>17383.973474251336</v>
      </c>
      <c r="HS10" s="110"/>
      <c r="HT10" s="110">
        <f>HT6-HT11-HT13</f>
        <v>24867.879601077533</v>
      </c>
      <c r="IM10" s="349"/>
      <c r="IO10" s="2">
        <v>1</v>
      </c>
      <c r="IP10" s="271" t="s">
        <v>155</v>
      </c>
      <c r="IQ10" s="110">
        <f>JB52+JB59+JB62+JB64+JB65+JB66+JB67+JB68+JB73+JB79+JB80+JB81+JB87+JB88+JB94+JB97+JB98+JB99+JB111+JB115+JB118+JB122+JB126+JB127+JB138+JB140+JB152+JB153+JB158+JB159+JB162+JB164+JB175+JB177+JB181</f>
        <v>25935.372303669588</v>
      </c>
      <c r="IR10" s="110"/>
      <c r="IS10" s="110"/>
      <c r="IT10" s="110">
        <f>IT5-IT11-IT13</f>
        <v>51905.067376972213</v>
      </c>
    </row>
    <row r="11" spans="1:254" s="2" customFormat="1" ht="34.5" customHeight="1" x14ac:dyDescent="0.25">
      <c r="A11" s="45">
        <v>3</v>
      </c>
      <c r="B11" s="336">
        <v>43891</v>
      </c>
      <c r="C11" s="301">
        <v>43921</v>
      </c>
      <c r="D11" s="342">
        <f>3314*200-120</f>
        <v>662680</v>
      </c>
      <c r="E11" s="298">
        <f>D11-D10-120</f>
        <v>27534</v>
      </c>
      <c r="F11" s="298"/>
      <c r="G11" s="8" t="s">
        <v>3</v>
      </c>
      <c r="H11" s="345"/>
      <c r="I11" s="343">
        <f>E11/E10</f>
        <v>1.1113174039392961</v>
      </c>
      <c r="J11" s="344" t="s">
        <v>418</v>
      </c>
      <c r="K11" s="62"/>
      <c r="L11" s="63"/>
      <c r="M11" s="276"/>
      <c r="N11" s="63"/>
      <c r="O11" s="62"/>
      <c r="P11" s="62"/>
      <c r="Q11" s="65"/>
      <c r="R11" s="65"/>
      <c r="S11" s="65"/>
      <c r="T11" s="65"/>
      <c r="U11" s="65"/>
      <c r="V11" s="65"/>
      <c r="W11" s="65"/>
      <c r="X11" s="73"/>
      <c r="Y11" s="73"/>
      <c r="Z11" s="73"/>
      <c r="AA11" s="73"/>
      <c r="AB11" s="8" t="s">
        <v>359</v>
      </c>
      <c r="AC11" s="8"/>
      <c r="AD11" s="8"/>
      <c r="AE11" s="8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321" t="s">
        <v>359</v>
      </c>
      <c r="BB11" s="317">
        <f>23*110</f>
        <v>2530</v>
      </c>
      <c r="BC11" s="8">
        <v>1.81</v>
      </c>
      <c r="BD11" s="322">
        <f>BB11*BC11</f>
        <v>4579.3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73"/>
      <c r="BU11" s="73"/>
      <c r="BV11" s="73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73"/>
      <c r="CP11" s="73"/>
      <c r="CQ11" s="73"/>
      <c r="CR11" s="65"/>
      <c r="CS11" s="65"/>
      <c r="CT11" s="423"/>
      <c r="CU11" s="65"/>
      <c r="CV11" s="65"/>
      <c r="CW11" s="45" t="s">
        <v>443</v>
      </c>
      <c r="CX11" s="345">
        <f>40*110</f>
        <v>4400</v>
      </c>
      <c r="CY11" s="345">
        <v>1.81</v>
      </c>
      <c r="CZ11" s="345">
        <f>CX11*CY11</f>
        <v>7964</v>
      </c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73"/>
      <c r="DO11" s="73"/>
      <c r="DP11" s="283"/>
      <c r="DQ11" s="73"/>
      <c r="DR11" s="73"/>
      <c r="DS11" s="65"/>
      <c r="DT11" s="65"/>
      <c r="DU11" s="65"/>
      <c r="DV11" s="65"/>
      <c r="DW11" s="45" t="s">
        <v>359</v>
      </c>
      <c r="DX11" s="385">
        <f>45*110</f>
        <v>4950</v>
      </c>
      <c r="DY11" s="385">
        <v>1.81</v>
      </c>
      <c r="DZ11" s="385">
        <f>DX11*DY11</f>
        <v>8959.5</v>
      </c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73"/>
      <c r="EO11" s="73"/>
      <c r="EP11" s="73"/>
      <c r="FP11" s="349"/>
      <c r="GK11" s="44"/>
      <c r="GO11" s="349"/>
      <c r="HP11" s="2">
        <v>2</v>
      </c>
      <c r="HQ11" s="3" t="s">
        <v>520</v>
      </c>
      <c r="HR11" s="4">
        <f>42*110</f>
        <v>4620</v>
      </c>
      <c r="HS11" s="4">
        <v>1.9</v>
      </c>
      <c r="HT11" s="4">
        <f>HR11*HS11</f>
        <v>8778</v>
      </c>
      <c r="IM11" s="349"/>
      <c r="IO11" s="2">
        <v>2</v>
      </c>
      <c r="IP11" s="3" t="s">
        <v>520</v>
      </c>
      <c r="IQ11" s="4">
        <f>35*110</f>
        <v>3850</v>
      </c>
      <c r="IR11" s="4">
        <v>1.9</v>
      </c>
      <c r="IS11" s="4"/>
      <c r="IT11" s="4">
        <f>IQ11*IR11</f>
        <v>7315</v>
      </c>
    </row>
    <row r="12" spans="1:254" s="2" customFormat="1" ht="35.1" customHeight="1" thickBot="1" x14ac:dyDescent="0.3">
      <c r="A12" s="3">
        <v>4</v>
      </c>
      <c r="B12" s="334">
        <v>43922</v>
      </c>
      <c r="C12" s="297">
        <v>43951</v>
      </c>
      <c r="D12" s="353">
        <f>3429.81*200-480+957+1</f>
        <v>686440</v>
      </c>
      <c r="E12" s="298">
        <f>D12-D11-120</f>
        <v>23640</v>
      </c>
      <c r="F12" s="353">
        <f t="shared" ref="F12:F18" si="2">F38/E38*100</f>
        <v>15.354444304185467</v>
      </c>
      <c r="G12" s="4" t="s">
        <v>3</v>
      </c>
      <c r="H12" s="345">
        <f>(F8+F10+F11+F12)/4</f>
        <v>-17.914641333848262</v>
      </c>
      <c r="I12" s="273"/>
      <c r="J12" s="62"/>
      <c r="K12" s="62"/>
      <c r="L12" s="63"/>
      <c r="M12" s="63"/>
      <c r="N12" s="63"/>
      <c r="O12" s="62"/>
      <c r="P12" s="62"/>
      <c r="Q12" s="65"/>
      <c r="R12" s="65"/>
      <c r="S12" s="65"/>
      <c r="T12" s="65"/>
      <c r="U12" s="65"/>
      <c r="V12" s="65"/>
      <c r="W12" s="65"/>
      <c r="X12" s="73"/>
      <c r="Y12" s="73"/>
      <c r="Z12" s="73"/>
      <c r="AA12" s="73"/>
      <c r="AB12" s="291" t="s">
        <v>161</v>
      </c>
      <c r="AC12" s="291"/>
      <c r="AD12" s="111"/>
      <c r="AE12" s="291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323" t="s">
        <v>161</v>
      </c>
      <c r="BB12" s="324">
        <f>BB10-BB11</f>
        <v>21416.587144455731</v>
      </c>
      <c r="BC12" s="325">
        <f>BD12/BB12</f>
        <v>2.2123769026257238</v>
      </c>
      <c r="BD12" s="326">
        <f>BD6-BD11-BD13</f>
        <v>47381.562731464866</v>
      </c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73"/>
      <c r="BU12" s="73"/>
      <c r="BV12" s="73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73"/>
      <c r="CP12" s="73"/>
      <c r="CQ12" s="73"/>
      <c r="CR12" s="65"/>
      <c r="CS12" s="65"/>
      <c r="CT12" s="423"/>
      <c r="CU12" s="65"/>
      <c r="CV12" s="65"/>
      <c r="CW12" s="356" t="s">
        <v>161</v>
      </c>
      <c r="CX12" s="358">
        <f>CX10-CX11</f>
        <v>45650.217003588579</v>
      </c>
      <c r="CY12" s="371">
        <f>CZ12/CX12</f>
        <v>2.226275348669343</v>
      </c>
      <c r="CZ12" s="345">
        <f>CZ6-CZ11-CZ13</f>
        <v>101629.95277649532</v>
      </c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73"/>
      <c r="DO12" s="73"/>
      <c r="DP12" s="283"/>
      <c r="DQ12" s="73"/>
      <c r="DR12" s="73"/>
      <c r="DS12" s="65"/>
      <c r="DT12" s="65"/>
      <c r="DU12" s="65"/>
      <c r="DV12" s="65"/>
      <c r="DW12" s="45" t="s">
        <v>161</v>
      </c>
      <c r="DX12" s="385">
        <f>DX10-DX11</f>
        <v>11566.07488330772</v>
      </c>
      <c r="DY12" s="388">
        <f>DZ12/DX12</f>
        <v>1.9351522244671853</v>
      </c>
      <c r="DZ12" s="385">
        <f>DZ6-DZ11-DZ13</f>
        <v>22382.115538786973</v>
      </c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73"/>
      <c r="EO12" s="73"/>
      <c r="EP12" s="73"/>
      <c r="FP12" s="349"/>
      <c r="GK12" s="44"/>
      <c r="GO12" s="349"/>
      <c r="HP12" s="2">
        <v>3</v>
      </c>
      <c r="HQ12" s="3" t="s">
        <v>161</v>
      </c>
      <c r="HR12" s="4">
        <f>HR10-HR11</f>
        <v>12763.973474251336</v>
      </c>
      <c r="HS12" s="111">
        <f>HT12/HR12</f>
        <v>1.948286687624611</v>
      </c>
      <c r="HT12" s="4">
        <f>HT6-HT11-HT13</f>
        <v>24867.879601077533</v>
      </c>
      <c r="IM12" s="349"/>
      <c r="IO12" s="2">
        <v>3</v>
      </c>
      <c r="IP12" s="3" t="s">
        <v>161</v>
      </c>
      <c r="IQ12" s="4">
        <f>IQ10-IQ11</f>
        <v>22085.372303669588</v>
      </c>
      <c r="IR12" s="111">
        <f>IT12/IQ12</f>
        <v>2.3502011495793504</v>
      </c>
      <c r="IS12" s="8"/>
      <c r="IT12" s="4">
        <f>IT5-IT11-IT13</f>
        <v>51905.067376972213</v>
      </c>
    </row>
    <row r="13" spans="1:254" s="2" customFormat="1" ht="35.1" customHeight="1" x14ac:dyDescent="0.25">
      <c r="A13" s="3">
        <v>5</v>
      </c>
      <c r="B13" s="334">
        <v>43952</v>
      </c>
      <c r="C13" s="297">
        <v>43982</v>
      </c>
      <c r="D13" s="353">
        <f>3520.8*200-0</f>
        <v>704160</v>
      </c>
      <c r="E13" s="298">
        <f>D13-D12+477+1</f>
        <v>18198</v>
      </c>
      <c r="F13" s="353">
        <f t="shared" si="2"/>
        <v>4.109159580840319</v>
      </c>
      <c r="G13" s="4" t="s">
        <v>3</v>
      </c>
      <c r="H13" s="401">
        <f>(F8+F10+F11+F12+F13)/5</f>
        <v>-13.509881150910548</v>
      </c>
      <c r="I13" s="273"/>
      <c r="J13" s="62"/>
      <c r="K13" s="62"/>
      <c r="L13" s="63"/>
      <c r="M13" s="63"/>
      <c r="N13" s="63"/>
      <c r="O13" s="62"/>
      <c r="P13" s="62"/>
      <c r="Q13" s="65"/>
      <c r="R13" s="65"/>
      <c r="S13" s="65"/>
      <c r="T13" s="65"/>
      <c r="U13" s="65"/>
      <c r="V13" s="65"/>
      <c r="W13" s="65"/>
      <c r="X13" s="73"/>
      <c r="Y13" s="73"/>
      <c r="Z13" s="73"/>
      <c r="AA13" s="73"/>
      <c r="AB13" s="108" t="s">
        <v>360</v>
      </c>
      <c r="AC13" s="110"/>
      <c r="AD13" s="108"/>
      <c r="AE13" s="110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318" t="s">
        <v>360</v>
      </c>
      <c r="BB13" s="319">
        <f>BB6-BB10</f>
        <v>829.41285554426941</v>
      </c>
      <c r="BC13" s="320">
        <v>1.81</v>
      </c>
      <c r="BD13" s="319">
        <f>BB13*BC13</f>
        <v>1501.2372685351277</v>
      </c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73"/>
      <c r="BU13" s="73"/>
      <c r="BV13" s="73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73"/>
      <c r="CP13" s="73"/>
      <c r="CQ13" s="73"/>
      <c r="CR13" s="65"/>
      <c r="CS13" s="65"/>
      <c r="CT13" s="423"/>
      <c r="CU13" s="65"/>
      <c r="CV13" s="65"/>
      <c r="CW13" s="45" t="s">
        <v>360</v>
      </c>
      <c r="CX13" s="359">
        <f>CX6-CX10</f>
        <v>1123.7829964114208</v>
      </c>
      <c r="CY13" s="345">
        <v>1.81</v>
      </c>
      <c r="CZ13" s="359">
        <f>CX13*CY13</f>
        <v>2034.0472235046716</v>
      </c>
      <c r="DA13" s="73"/>
      <c r="DB13" s="73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73"/>
      <c r="DO13" s="73"/>
      <c r="DP13" s="283"/>
      <c r="DQ13" s="73"/>
      <c r="DR13" s="73"/>
      <c r="DS13" s="65"/>
      <c r="DT13" s="65"/>
      <c r="DU13" s="65"/>
      <c r="DV13" s="65"/>
      <c r="DW13" s="45" t="s">
        <v>360</v>
      </c>
      <c r="DX13" s="385">
        <f>DX6-DX10</f>
        <v>1681.9251166922804</v>
      </c>
      <c r="DY13" s="385">
        <v>1.81</v>
      </c>
      <c r="DZ13" s="385">
        <f>DX13*DY13</f>
        <v>3044.2844612130275</v>
      </c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73"/>
      <c r="EO13" s="73"/>
      <c r="EP13" s="73"/>
      <c r="FP13" s="349"/>
      <c r="GK13" s="44"/>
      <c r="GO13" s="349"/>
      <c r="HP13" s="2">
        <v>4</v>
      </c>
      <c r="HQ13" s="271" t="s">
        <v>518</v>
      </c>
      <c r="HR13" s="110">
        <f>HR6-HR10</f>
        <v>1852.0265257486644</v>
      </c>
      <c r="HS13" s="110">
        <v>1.9</v>
      </c>
      <c r="HT13" s="110">
        <f>HR13*HS13</f>
        <v>3518.8503989224623</v>
      </c>
      <c r="IM13" s="349"/>
      <c r="IO13" s="2">
        <v>4</v>
      </c>
      <c r="IP13" s="271" t="s">
        <v>518</v>
      </c>
      <c r="IQ13" s="110">
        <f>IQ5-IQ10</f>
        <v>1410.6276963304117</v>
      </c>
      <c r="IR13" s="110">
        <v>1.9</v>
      </c>
      <c r="IS13" s="110"/>
      <c r="IT13" s="110">
        <f>IQ13*IR13</f>
        <v>2680.1926230277822</v>
      </c>
    </row>
    <row r="14" spans="1:254" s="2" customFormat="1" ht="35.1" customHeight="1" x14ac:dyDescent="0.25">
      <c r="A14" s="3">
        <v>6</v>
      </c>
      <c r="B14" s="334">
        <v>43983</v>
      </c>
      <c r="C14" s="297">
        <v>44012</v>
      </c>
      <c r="D14" s="353">
        <f>3607.56*200-8</f>
        <v>721504</v>
      </c>
      <c r="E14" s="353">
        <f>D14-D13</f>
        <v>17344</v>
      </c>
      <c r="F14" s="353">
        <f t="shared" si="2"/>
        <v>4.6925742155905521</v>
      </c>
      <c r="G14" s="4" t="s">
        <v>3</v>
      </c>
      <c r="H14" s="401">
        <f>(F8+F10+F11+F12+F13+F14)/6</f>
        <v>-10.476138589827031</v>
      </c>
      <c r="I14" s="273"/>
      <c r="J14" s="62"/>
      <c r="K14" s="277"/>
      <c r="L14" s="278"/>
      <c r="M14" s="278"/>
      <c r="N14" s="278"/>
      <c r="O14" s="64"/>
      <c r="P14" s="64"/>
      <c r="Q14" s="65"/>
      <c r="R14" s="65"/>
      <c r="S14" s="65"/>
      <c r="T14" s="65"/>
      <c r="U14" s="65"/>
      <c r="V14" s="65"/>
      <c r="W14" s="65"/>
      <c r="X14" s="73"/>
      <c r="Y14" s="73"/>
      <c r="Z14" s="73"/>
      <c r="AA14" s="73"/>
      <c r="AB14" s="8" t="s">
        <v>373</v>
      </c>
      <c r="AC14" s="8"/>
      <c r="AD14" s="8"/>
      <c r="AE14" s="8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308" t="s">
        <v>373</v>
      </c>
      <c r="BB14" s="309">
        <f>BB10+BB13</f>
        <v>24776</v>
      </c>
      <c r="BC14" s="314"/>
      <c r="BD14" s="309">
        <f>BD10++BD11+BD13</f>
        <v>53462.1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73"/>
      <c r="BU14" s="73"/>
      <c r="BV14" s="73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73"/>
      <c r="CP14" s="73"/>
      <c r="CQ14" s="73"/>
      <c r="CR14" s="65"/>
      <c r="CS14" s="65"/>
      <c r="CT14" s="423"/>
      <c r="CU14" s="65"/>
      <c r="CV14" s="65"/>
      <c r="CW14" s="107" t="s">
        <v>373</v>
      </c>
      <c r="CX14" s="359">
        <f>CX10+CX13</f>
        <v>51174</v>
      </c>
      <c r="CY14" s="115"/>
      <c r="CZ14" s="359">
        <f>CZ10+CZ11+CZ13</f>
        <v>111628</v>
      </c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73"/>
      <c r="DO14" s="73"/>
      <c r="DP14" s="283"/>
      <c r="DQ14" s="73"/>
      <c r="DR14" s="73"/>
      <c r="DS14" s="65"/>
      <c r="DT14" s="65"/>
      <c r="DU14" s="65"/>
      <c r="DV14" s="65"/>
      <c r="DW14" s="107" t="s">
        <v>373</v>
      </c>
      <c r="DX14" s="386">
        <f>DX10+DX13</f>
        <v>18198</v>
      </c>
      <c r="DY14" s="384"/>
      <c r="DZ14" s="386">
        <f>DZ10++DZ11+DZ13</f>
        <v>34385.9</v>
      </c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73"/>
      <c r="EO14" s="73"/>
      <c r="EP14" s="73"/>
      <c r="FP14" s="349"/>
      <c r="GK14" s="44"/>
      <c r="GO14" s="349"/>
      <c r="HP14" s="2">
        <v>5</v>
      </c>
      <c r="HQ14" s="107" t="s">
        <v>373</v>
      </c>
      <c r="HR14" s="108">
        <f>HR10+HR13</f>
        <v>19236</v>
      </c>
      <c r="HS14" s="108"/>
      <c r="HT14" s="108">
        <f>HT10++HT11+HT13</f>
        <v>37164.729999999996</v>
      </c>
      <c r="IM14" s="349"/>
      <c r="IO14" s="2">
        <v>5</v>
      </c>
      <c r="IP14" s="107" t="s">
        <v>373</v>
      </c>
      <c r="IQ14" s="108">
        <f>IQ10+IQ13</f>
        <v>27346</v>
      </c>
      <c r="IR14" s="108"/>
      <c r="IS14" s="108"/>
      <c r="IT14" s="108">
        <f>IT10++IT11+IT13</f>
        <v>61900.259999999995</v>
      </c>
    </row>
    <row r="15" spans="1:254" s="60" customFormat="1" ht="35.1" customHeight="1" x14ac:dyDescent="0.25">
      <c r="A15" s="3">
        <v>7</v>
      </c>
      <c r="B15" s="334">
        <v>44013</v>
      </c>
      <c r="C15" s="297">
        <v>44043</v>
      </c>
      <c r="D15" s="353">
        <f>3689.72*200-2</f>
        <v>737942</v>
      </c>
      <c r="E15" s="353">
        <f>D15-D14-8</f>
        <v>16430</v>
      </c>
      <c r="F15" s="353">
        <f t="shared" si="2"/>
        <v>31.159633168140076</v>
      </c>
      <c r="G15" s="4" t="s">
        <v>3</v>
      </c>
      <c r="H15" s="401">
        <f>(F8+F10+F11+F12+F13+F14+F15)/7</f>
        <v>-4.5281711958317299</v>
      </c>
      <c r="I15" s="273"/>
      <c r="J15" s="65"/>
      <c r="K15" s="65"/>
      <c r="L15" s="63"/>
      <c r="M15" s="66"/>
      <c r="N15" s="63"/>
      <c r="O15" s="65"/>
      <c r="P15" s="65"/>
      <c r="Q15" s="65"/>
      <c r="R15" s="65"/>
      <c r="S15" s="65"/>
      <c r="T15" s="65"/>
      <c r="U15" s="65"/>
      <c r="V15" s="65"/>
      <c r="W15" s="65"/>
      <c r="X15" s="73"/>
      <c r="Y15" s="73"/>
      <c r="Z15" s="73"/>
      <c r="AA15" s="73"/>
      <c r="AB15" s="8" t="s">
        <v>361</v>
      </c>
      <c r="AC15" s="8"/>
      <c r="AD15" s="8"/>
      <c r="AE15" s="8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45" t="s">
        <v>361</v>
      </c>
      <c r="BB15" s="249">
        <f>BB11+BB13</f>
        <v>3359.4128555442694</v>
      </c>
      <c r="BC15" s="8"/>
      <c r="BD15" s="249">
        <f>BD11+BD13</f>
        <v>6080.5372685351276</v>
      </c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73"/>
      <c r="BU15" s="73"/>
      <c r="BV15" s="73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73"/>
      <c r="CP15" s="73"/>
      <c r="CQ15" s="73"/>
      <c r="CR15" s="65"/>
      <c r="CS15" s="65"/>
      <c r="CT15" s="423"/>
      <c r="CU15" s="65"/>
      <c r="CV15" s="65"/>
      <c r="CW15" s="45" t="s">
        <v>361</v>
      </c>
      <c r="CX15" s="345">
        <f>CX11+CX13</f>
        <v>5523.7829964114208</v>
      </c>
      <c r="CY15" s="345"/>
      <c r="CZ15" s="345">
        <f t="shared" ref="CZ15" si="3">CZ11+CZ13</f>
        <v>9998.0472235046709</v>
      </c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73"/>
      <c r="DO15" s="73"/>
      <c r="DP15" s="283"/>
      <c r="DQ15" s="73"/>
      <c r="DR15" s="73"/>
      <c r="DS15" s="65"/>
      <c r="DT15" s="65"/>
      <c r="DU15" s="65"/>
      <c r="DV15" s="65"/>
      <c r="DW15" s="45" t="s">
        <v>361</v>
      </c>
      <c r="DX15" s="385">
        <f>DX11+DX13</f>
        <v>6631.9251166922804</v>
      </c>
      <c r="DY15" s="385"/>
      <c r="DZ15" s="385">
        <f>DZ11+DZ13</f>
        <v>12003.784461213028</v>
      </c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73"/>
      <c r="EO15" s="73"/>
      <c r="EP15" s="73"/>
      <c r="FP15" s="400"/>
      <c r="GK15" s="65"/>
      <c r="GO15" s="400"/>
      <c r="HP15" s="426" t="s">
        <v>521</v>
      </c>
      <c r="HQ15" s="3" t="s">
        <v>519</v>
      </c>
      <c r="HR15" s="4">
        <f>HR11+HR13</f>
        <v>6472.0265257486644</v>
      </c>
      <c r="HS15" s="4"/>
      <c r="HT15" s="4">
        <f>HT11+HT13</f>
        <v>12296.850398922463</v>
      </c>
      <c r="IM15" s="400"/>
      <c r="IO15" s="426" t="s">
        <v>521</v>
      </c>
      <c r="IP15" s="3" t="s">
        <v>519</v>
      </c>
      <c r="IQ15" s="4">
        <f>IQ11+IQ13</f>
        <v>5260.6276963304117</v>
      </c>
      <c r="IR15" s="4"/>
      <c r="IS15" s="4"/>
      <c r="IT15" s="4">
        <f>IT11+IT13</f>
        <v>9995.1926230277822</v>
      </c>
    </row>
    <row r="16" spans="1:254" s="2" customFormat="1" ht="15" customHeight="1" x14ac:dyDescent="0.25">
      <c r="A16" s="3">
        <v>8</v>
      </c>
      <c r="B16" s="334">
        <v>44044</v>
      </c>
      <c r="C16" s="297">
        <v>44074</v>
      </c>
      <c r="D16" s="353">
        <f>3747.11*200-1</f>
        <v>749421</v>
      </c>
      <c r="E16" s="353">
        <f>D16-D15-2</f>
        <v>11477</v>
      </c>
      <c r="F16" s="353">
        <f t="shared" si="2"/>
        <v>-36.194473152700084</v>
      </c>
      <c r="G16" s="4" t="s">
        <v>3</v>
      </c>
      <c r="H16" s="401">
        <f>(F8+F10+F11+F12+F13+F14+F15+F16)/8</f>
        <v>-8.4864589404402739</v>
      </c>
      <c r="I16" s="273"/>
      <c r="J16" s="65"/>
      <c r="K16" s="449"/>
      <c r="L16" s="449"/>
      <c r="M16" s="449"/>
      <c r="N16" s="449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73"/>
      <c r="BU16" s="73"/>
      <c r="BV16" s="73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73"/>
      <c r="CP16" s="73"/>
      <c r="CQ16" s="73"/>
      <c r="CR16" s="65"/>
      <c r="CS16" s="65"/>
      <c r="CT16" s="423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73"/>
      <c r="DO16" s="73"/>
      <c r="DP16" s="283"/>
      <c r="DQ16" s="73"/>
      <c r="DR16" s="73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73"/>
      <c r="EO16" s="73"/>
      <c r="EP16" s="73"/>
      <c r="FP16" s="349"/>
      <c r="GK16" s="44"/>
      <c r="GO16" s="349"/>
      <c r="IM16" s="349"/>
      <c r="IS16" s="216"/>
    </row>
    <row r="17" spans="1:253" s="2" customFormat="1" ht="15" customHeight="1" x14ac:dyDescent="0.25">
      <c r="A17" s="3">
        <v>9</v>
      </c>
      <c r="B17" s="334">
        <v>44075</v>
      </c>
      <c r="C17" s="297">
        <v>44104</v>
      </c>
      <c r="D17" s="353">
        <f>3843.3*200-2</f>
        <v>768658</v>
      </c>
      <c r="E17" s="353">
        <f>D17-D16-1</f>
        <v>19236</v>
      </c>
      <c r="F17" s="353">
        <f t="shared" si="2"/>
        <v>18.640555382861503</v>
      </c>
      <c r="G17" s="4" t="s">
        <v>3</v>
      </c>
      <c r="H17" s="145">
        <f>(F8+F10+F11+F12+F13+F14+F15+F16+F17)/9</f>
        <v>-5.4723462378511876</v>
      </c>
      <c r="I17" s="273"/>
      <c r="J17" s="279"/>
      <c r="K17" s="65"/>
      <c r="L17" s="73"/>
      <c r="M17" s="73"/>
      <c r="N17" s="73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73"/>
      <c r="BU17" s="73"/>
      <c r="BV17" s="73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73"/>
      <c r="CP17" s="73"/>
      <c r="CQ17" s="73"/>
      <c r="CR17" s="65"/>
      <c r="CS17" s="65"/>
      <c r="CT17" s="423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73"/>
      <c r="DO17" s="73"/>
      <c r="DP17" s="283"/>
      <c r="DQ17" s="73"/>
      <c r="DR17" s="73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73"/>
      <c r="EO17" s="73"/>
      <c r="EP17" s="73"/>
      <c r="FP17" s="349"/>
      <c r="GK17" s="44"/>
      <c r="GO17" s="349"/>
      <c r="IM17" s="349"/>
      <c r="IS17" s="216"/>
    </row>
    <row r="18" spans="1:253" s="2" customFormat="1" ht="15" customHeight="1" x14ac:dyDescent="0.25">
      <c r="A18" s="3">
        <v>10</v>
      </c>
      <c r="B18" s="334">
        <v>44105</v>
      </c>
      <c r="C18" s="297">
        <v>44135</v>
      </c>
      <c r="D18" s="353">
        <f>3980.04*200-2</f>
        <v>796006</v>
      </c>
      <c r="E18" s="353">
        <f>D18-D17-2</f>
        <v>27346</v>
      </c>
      <c r="F18" s="353">
        <f t="shared" si="2"/>
        <v>-26.88851072703774</v>
      </c>
      <c r="G18" s="4" t="s">
        <v>3</v>
      </c>
      <c r="H18" s="145">
        <f>(F8+F10+F11+F12+F13+F14+F15+F16+F17+F18)/10</f>
        <v>-7.6139626867698427</v>
      </c>
      <c r="I18" s="65"/>
      <c r="J18" s="65"/>
      <c r="K18" s="65"/>
      <c r="L18" s="73"/>
      <c r="M18" s="73"/>
      <c r="N18" s="73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423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281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FP18" s="349"/>
      <c r="GK18" s="44"/>
      <c r="GO18" s="349"/>
      <c r="IM18" s="349"/>
      <c r="IS18" s="216"/>
    </row>
    <row r="19" spans="1:253" s="2" customFormat="1" ht="15" customHeight="1" x14ac:dyDescent="0.25">
      <c r="A19" s="3">
        <v>11</v>
      </c>
      <c r="B19" s="334">
        <v>44136</v>
      </c>
      <c r="C19" s="297"/>
      <c r="D19" s="353"/>
      <c r="E19" s="302"/>
      <c r="F19" s="302"/>
      <c r="G19" s="4" t="s">
        <v>3</v>
      </c>
      <c r="H19" s="145"/>
      <c r="I19" s="65"/>
      <c r="J19" s="65"/>
      <c r="K19" s="65"/>
      <c r="L19" s="73"/>
      <c r="M19" s="73"/>
      <c r="N19" s="73"/>
      <c r="O19" s="280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423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281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FP19" s="349"/>
      <c r="GK19" s="44"/>
      <c r="GO19" s="349"/>
      <c r="IM19" s="349"/>
      <c r="IS19" s="216"/>
    </row>
    <row r="20" spans="1:253" s="2" customFormat="1" ht="15" customHeight="1" x14ac:dyDescent="0.25">
      <c r="A20" s="3">
        <v>12</v>
      </c>
      <c r="B20" s="334">
        <v>44166</v>
      </c>
      <c r="C20" s="297"/>
      <c r="D20" s="353"/>
      <c r="E20" s="302"/>
      <c r="F20" s="302"/>
      <c r="G20" s="4" t="s">
        <v>3</v>
      </c>
      <c r="H20" s="145"/>
      <c r="I20" s="65"/>
      <c r="J20" s="65"/>
      <c r="K20" s="65"/>
      <c r="L20" s="73"/>
      <c r="M20" s="73"/>
      <c r="N20" s="73"/>
      <c r="O20" s="27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CT20" s="349"/>
      <c r="DP20" s="113"/>
      <c r="FP20" s="349"/>
      <c r="GK20" s="44"/>
      <c r="GO20" s="349"/>
      <c r="IM20" s="349"/>
      <c r="IS20" s="216"/>
    </row>
    <row r="21" spans="1:253" s="2" customFormat="1" ht="24" customHeight="1" x14ac:dyDescent="0.25">
      <c r="A21" s="11"/>
      <c r="B21" s="14" t="s">
        <v>149</v>
      </c>
      <c r="C21" s="303">
        <v>43830</v>
      </c>
      <c r="D21" s="304">
        <v>600466.75</v>
      </c>
      <c r="E21" s="304"/>
      <c r="F21" s="304"/>
      <c r="G21" s="13"/>
      <c r="H21" s="13" t="s">
        <v>174</v>
      </c>
      <c r="I21" s="65"/>
      <c r="J21" s="65"/>
      <c r="K21" s="65"/>
      <c r="L21" s="73"/>
      <c r="M21" s="73"/>
      <c r="N21" s="73"/>
      <c r="O21" s="273"/>
      <c r="P21" s="281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CT21" s="349"/>
      <c r="DP21" s="113"/>
      <c r="FP21" s="349"/>
      <c r="GK21" s="44"/>
      <c r="GO21" s="349"/>
      <c r="IM21" s="349"/>
      <c r="IS21" s="216"/>
    </row>
    <row r="22" spans="1:253" s="2" customFormat="1" ht="15" customHeight="1" x14ac:dyDescent="0.25">
      <c r="A22" s="3">
        <v>1</v>
      </c>
      <c r="B22" s="334">
        <v>43831</v>
      </c>
      <c r="C22" s="297">
        <v>43861</v>
      </c>
      <c r="D22" s="298">
        <v>629875.4</v>
      </c>
      <c r="E22" s="298">
        <f t="shared" ref="E22:E23" si="4">D22-D21</f>
        <v>29408.650000000023</v>
      </c>
      <c r="F22" s="298">
        <f t="shared" ref="F22:F23" si="5">(E22-E35)/E35*100</f>
        <v>4.6175414780814892</v>
      </c>
      <c r="G22" s="4" t="s">
        <v>4</v>
      </c>
      <c r="H22" s="4">
        <f>F22</f>
        <v>4.6175414780814892</v>
      </c>
      <c r="I22" s="65"/>
      <c r="J22" s="65"/>
      <c r="K22" s="65"/>
      <c r="L22" s="73"/>
      <c r="M22" s="73"/>
      <c r="N22" s="73"/>
      <c r="O22" s="27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CT22" s="349"/>
      <c r="DP22" s="113"/>
      <c r="FP22" s="349"/>
      <c r="GK22" s="44"/>
      <c r="GO22" s="349"/>
      <c r="IM22" s="349"/>
      <c r="IS22" s="216"/>
    </row>
    <row r="23" spans="1:253" s="2" customFormat="1" ht="15" customHeight="1" x14ac:dyDescent="0.25">
      <c r="A23" s="3">
        <v>2</v>
      </c>
      <c r="B23" s="334">
        <v>43862</v>
      </c>
      <c r="C23" s="297">
        <v>43890</v>
      </c>
      <c r="D23" s="298">
        <v>655307.44999999995</v>
      </c>
      <c r="E23" s="298">
        <f t="shared" si="4"/>
        <v>25432.04999999993</v>
      </c>
      <c r="F23" s="298">
        <f t="shared" si="5"/>
        <v>4.5902494212628682</v>
      </c>
      <c r="G23" s="4" t="s">
        <v>4</v>
      </c>
      <c r="H23" s="4">
        <f>(F22+F23)/2</f>
        <v>4.6038954496721782</v>
      </c>
      <c r="I23" s="65"/>
      <c r="J23" s="65"/>
      <c r="K23" s="65"/>
      <c r="L23" s="73"/>
      <c r="M23" s="73"/>
      <c r="N23" s="73"/>
      <c r="O23" s="273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CT23" s="349"/>
      <c r="DP23" s="113"/>
      <c r="FP23" s="349"/>
      <c r="GK23" s="44"/>
      <c r="GO23" s="349"/>
      <c r="IM23" s="349"/>
      <c r="IS23" s="216"/>
    </row>
    <row r="24" spans="1:253" s="2" customFormat="1" ht="48" customHeight="1" x14ac:dyDescent="0.25">
      <c r="A24" s="147">
        <v>3</v>
      </c>
      <c r="B24" s="339" t="s">
        <v>423</v>
      </c>
      <c r="C24" s="340">
        <v>43921</v>
      </c>
      <c r="D24" s="341"/>
      <c r="E24" s="341"/>
      <c r="F24" s="341"/>
      <c r="G24" s="151" t="s">
        <v>4</v>
      </c>
      <c r="H24" s="151"/>
      <c r="I24" s="65"/>
      <c r="J24" s="65"/>
      <c r="K24" s="65"/>
      <c r="L24" s="73"/>
      <c r="M24" s="282"/>
      <c r="N24" s="73"/>
      <c r="O24" s="273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CT24" s="349"/>
      <c r="DP24" s="113"/>
      <c r="FP24" s="349"/>
      <c r="GK24" s="44"/>
      <c r="GO24" s="349"/>
      <c r="IM24" s="349"/>
      <c r="IS24" s="216"/>
    </row>
    <row r="25" spans="1:253" s="2" customFormat="1" ht="24" customHeight="1" x14ac:dyDescent="0.25">
      <c r="A25" s="3">
        <v>4</v>
      </c>
      <c r="B25" s="334" t="s">
        <v>426</v>
      </c>
      <c r="C25" s="297">
        <v>43951</v>
      </c>
      <c r="D25" s="298">
        <v>701464.8</v>
      </c>
      <c r="E25" s="298">
        <f>D25-D23</f>
        <v>46157.350000000093</v>
      </c>
      <c r="F25" s="298">
        <f>(E25-E38)/F38*100</f>
        <v>26.351371190323508</v>
      </c>
      <c r="G25" s="4" t="s">
        <v>4</v>
      </c>
      <c r="H25" s="8">
        <f>(F22+F23+F24+F25)/4</f>
        <v>8.8897905224169662</v>
      </c>
      <c r="I25" s="65"/>
      <c r="J25" s="65"/>
      <c r="K25" s="65"/>
      <c r="L25" s="73"/>
      <c r="M25" s="73"/>
      <c r="N25" s="7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CT25" s="349"/>
      <c r="DP25" s="113"/>
      <c r="FP25" s="349"/>
      <c r="GK25" s="44"/>
      <c r="GO25" s="349"/>
      <c r="IM25" s="349"/>
      <c r="IS25" s="216"/>
    </row>
    <row r="26" spans="1:253" s="2" customFormat="1" ht="15" customHeight="1" x14ac:dyDescent="0.25">
      <c r="A26" s="3">
        <v>5</v>
      </c>
      <c r="B26" s="334">
        <v>43952</v>
      </c>
      <c r="C26" s="297">
        <v>43982</v>
      </c>
      <c r="D26" s="298">
        <v>719578.05</v>
      </c>
      <c r="E26" s="298">
        <f t="shared" ref="E26:E31" si="6">D26-D25</f>
        <v>18113.25</v>
      </c>
      <c r="F26" s="298">
        <f t="shared" ref="F26:F31" si="7">(E26-E39)/E39*100</f>
        <v>3.6243122748464613</v>
      </c>
      <c r="G26" s="4" t="s">
        <v>4</v>
      </c>
      <c r="H26" s="4">
        <f>(F22+F23+F24+F25+F26)/5</f>
        <v>7.8366948729028651</v>
      </c>
      <c r="I26" s="65"/>
      <c r="J26" s="65"/>
      <c r="K26" s="281"/>
      <c r="L26" s="283"/>
      <c r="M26" s="283"/>
      <c r="N26" s="283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CT26" s="349"/>
      <c r="DP26" s="113"/>
      <c r="FP26" s="349"/>
      <c r="GK26" s="44"/>
      <c r="GO26" s="349"/>
      <c r="IM26" s="349"/>
      <c r="IS26" s="216"/>
    </row>
    <row r="27" spans="1:253" s="2" customFormat="1" ht="15" customHeight="1" x14ac:dyDescent="0.25">
      <c r="A27" s="3">
        <v>6</v>
      </c>
      <c r="B27" s="334">
        <v>43983</v>
      </c>
      <c r="C27" s="297">
        <v>44013</v>
      </c>
      <c r="D27" s="298">
        <v>736742.65</v>
      </c>
      <c r="E27" s="298">
        <f t="shared" si="6"/>
        <v>17164.599999999977</v>
      </c>
      <c r="F27" s="298">
        <f t="shared" si="7"/>
        <v>3.6096724735310857</v>
      </c>
      <c r="G27" s="4" t="s">
        <v>4</v>
      </c>
      <c r="H27" s="4">
        <f>(F22+F23+F24+F25+F26+F27)/6</f>
        <v>7.1321911396742346</v>
      </c>
      <c r="I27" s="65"/>
      <c r="J27" s="65"/>
      <c r="K27" s="65"/>
      <c r="L27" s="73"/>
      <c r="M27" s="73"/>
      <c r="N27" s="73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CT27" s="349"/>
      <c r="DP27" s="113"/>
      <c r="FP27" s="349"/>
      <c r="GK27" s="44"/>
      <c r="GO27" s="349"/>
      <c r="IM27" s="349"/>
      <c r="IS27" s="216"/>
    </row>
    <row r="28" spans="1:253" s="2" customFormat="1" ht="15" customHeight="1" x14ac:dyDescent="0.25">
      <c r="A28" s="3">
        <v>7</v>
      </c>
      <c r="B28" s="334">
        <v>44013</v>
      </c>
      <c r="C28" s="297">
        <v>44043</v>
      </c>
      <c r="D28" s="298">
        <v>749630.5</v>
      </c>
      <c r="E28" s="298">
        <f t="shared" si="6"/>
        <v>12887.849999999977</v>
      </c>
      <c r="F28" s="298">
        <f t="shared" si="7"/>
        <v>2.8828775609258086</v>
      </c>
      <c r="G28" s="4" t="s">
        <v>4</v>
      </c>
      <c r="H28" s="4">
        <f>(F22+F23+F24+F25+F26+F27+F28)/7</f>
        <v>6.5251463427101735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CT28" s="349"/>
      <c r="DP28" s="113"/>
      <c r="FP28" s="349"/>
      <c r="GK28" s="44"/>
      <c r="GO28" s="349"/>
      <c r="IM28" s="349"/>
      <c r="IS28" s="216"/>
    </row>
    <row r="29" spans="1:253" s="2" customFormat="1" ht="15" customHeight="1" x14ac:dyDescent="0.25">
      <c r="A29" s="3">
        <v>8</v>
      </c>
      <c r="B29" s="334">
        <v>44044</v>
      </c>
      <c r="C29" s="297">
        <v>44081</v>
      </c>
      <c r="D29" s="298">
        <v>768699.05</v>
      </c>
      <c r="E29" s="298">
        <f t="shared" si="6"/>
        <v>19068.550000000047</v>
      </c>
      <c r="F29" s="298">
        <f t="shared" si="7"/>
        <v>6.0101837556925801</v>
      </c>
      <c r="G29" s="4" t="s">
        <v>4</v>
      </c>
      <c r="H29" s="4">
        <f>(F22+F23+F24+F25+F26+F27+F28+F29)/8</f>
        <v>6.4607760193329744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CT29" s="349"/>
      <c r="DP29" s="113"/>
      <c r="FP29" s="349"/>
      <c r="GK29" s="44"/>
      <c r="GO29" s="349"/>
      <c r="IM29" s="349"/>
      <c r="IS29" s="216"/>
    </row>
    <row r="30" spans="1:253" s="2" customFormat="1" ht="15" customHeight="1" x14ac:dyDescent="0.25">
      <c r="A30" s="3">
        <v>9</v>
      </c>
      <c r="B30" s="334">
        <v>44075</v>
      </c>
      <c r="C30" s="297">
        <v>44104</v>
      </c>
      <c r="D30" s="298">
        <v>779626.4</v>
      </c>
      <c r="E30" s="298">
        <f t="shared" si="6"/>
        <v>10927.349999999977</v>
      </c>
      <c r="F30" s="298">
        <f t="shared" si="7"/>
        <v>-32.604134286602779</v>
      </c>
      <c r="G30" s="4" t="s">
        <v>4</v>
      </c>
      <c r="H30" s="4">
        <f>(F22+F23+F24+F25+F26+F27+F28+F29+F30)/9</f>
        <v>2.1202304297845576</v>
      </c>
      <c r="CT30" s="349"/>
      <c r="DP30" s="113"/>
      <c r="FP30" s="349"/>
      <c r="GK30" s="44"/>
      <c r="GO30" s="349"/>
      <c r="IM30" s="349"/>
      <c r="IS30" s="216"/>
    </row>
    <row r="31" spans="1:253" s="2" customFormat="1" ht="15" customHeight="1" x14ac:dyDescent="0.25">
      <c r="A31" s="3">
        <v>10</v>
      </c>
      <c r="B31" s="334">
        <v>44105</v>
      </c>
      <c r="C31" s="297">
        <v>44143</v>
      </c>
      <c r="D31" s="298">
        <v>805804.6</v>
      </c>
      <c r="E31" s="298">
        <f t="shared" si="6"/>
        <v>26178.199999999953</v>
      </c>
      <c r="F31" s="298">
        <f t="shared" si="7"/>
        <v>-30.01070765430201</v>
      </c>
      <c r="G31" s="4" t="s">
        <v>4</v>
      </c>
      <c r="H31" s="4">
        <f>(F22+F23+F24+F25+F26+F27+F28+F29+F30+F31)/10</f>
        <v>-1.0928633786240993</v>
      </c>
      <c r="CT31" s="349"/>
      <c r="DP31" s="113"/>
      <c r="FP31" s="349"/>
      <c r="GK31" s="44"/>
      <c r="GO31" s="349"/>
      <c r="IM31" s="349"/>
      <c r="IS31" s="216"/>
    </row>
    <row r="32" spans="1:253" s="44" customFormat="1" ht="15" customHeight="1" x14ac:dyDescent="0.25">
      <c r="A32" s="45">
        <v>11</v>
      </c>
      <c r="B32" s="337" t="s">
        <v>403</v>
      </c>
      <c r="C32" s="301"/>
      <c r="D32" s="305"/>
      <c r="E32" s="298"/>
      <c r="F32" s="298"/>
      <c r="G32" s="4" t="s">
        <v>4</v>
      </c>
      <c r="H32" s="8"/>
      <c r="BS32" s="2"/>
      <c r="BT32" s="2"/>
      <c r="BU32" s="2"/>
      <c r="BV32" s="2"/>
      <c r="CT32" s="350"/>
      <c r="DP32" s="376"/>
      <c r="FP32" s="350"/>
      <c r="GO32" s="350"/>
      <c r="IM32" s="350"/>
      <c r="IS32" s="428"/>
    </row>
    <row r="33" spans="1:273" s="2" customFormat="1" ht="15" customHeight="1" x14ac:dyDescent="0.25">
      <c r="A33" s="3">
        <v>12</v>
      </c>
      <c r="B33" s="334">
        <v>44166</v>
      </c>
      <c r="C33" s="297"/>
      <c r="D33" s="298"/>
      <c r="E33" s="298"/>
      <c r="F33" s="302"/>
      <c r="G33" s="4" t="s">
        <v>4</v>
      </c>
      <c r="H33" s="145"/>
      <c r="CT33" s="349"/>
      <c r="DP33" s="113"/>
      <c r="FP33" s="349"/>
      <c r="GK33" s="44"/>
      <c r="GO33" s="349"/>
      <c r="IM33" s="349"/>
      <c r="IS33" s="216"/>
    </row>
    <row r="34" spans="1:273" s="2" customFormat="1" ht="24.75" customHeight="1" x14ac:dyDescent="0.25">
      <c r="A34" s="11"/>
      <c r="B34" s="338" t="s">
        <v>5</v>
      </c>
      <c r="C34" s="303">
        <v>43830</v>
      </c>
      <c r="D34" s="304">
        <v>550726.75</v>
      </c>
      <c r="E34" s="304"/>
      <c r="F34" s="304"/>
      <c r="G34" s="13"/>
      <c r="H34" s="13"/>
      <c r="CT34" s="349"/>
      <c r="DP34" s="113"/>
      <c r="FP34" s="349"/>
      <c r="GK34" s="44"/>
      <c r="GO34" s="349"/>
      <c r="IM34" s="349"/>
      <c r="IS34" s="216"/>
    </row>
    <row r="35" spans="1:273" s="2" customFormat="1" ht="15" customHeight="1" x14ac:dyDescent="0.25">
      <c r="A35" s="3">
        <v>1</v>
      </c>
      <c r="B35" s="334">
        <v>43831</v>
      </c>
      <c r="C35" s="297">
        <v>43861</v>
      </c>
      <c r="D35" s="298">
        <v>578837.38</v>
      </c>
      <c r="E35" s="298">
        <f t="shared" ref="E35:E36" si="8">D35-D34</f>
        <v>28110.630000000005</v>
      </c>
      <c r="F35" s="298">
        <f>E8-E35</f>
        <v>-24991.819999999949</v>
      </c>
      <c r="G35" s="4" t="s">
        <v>6</v>
      </c>
      <c r="H35" s="4"/>
      <c r="BS35" s="44"/>
      <c r="BT35" s="44"/>
      <c r="BU35" s="44"/>
      <c r="BV35" s="44"/>
      <c r="CT35" s="349"/>
      <c r="DP35" s="113"/>
      <c r="FP35" s="349"/>
      <c r="GK35" s="44"/>
      <c r="GO35" s="349"/>
      <c r="IM35" s="349"/>
      <c r="IS35" s="216"/>
    </row>
    <row r="36" spans="1:273" s="2" customFormat="1" ht="15" customHeight="1" x14ac:dyDescent="0.25">
      <c r="A36" s="3">
        <v>2</v>
      </c>
      <c r="B36" s="334">
        <v>43862</v>
      </c>
      <c r="C36" s="297">
        <v>43890</v>
      </c>
      <c r="D36" s="298">
        <v>603153.27</v>
      </c>
      <c r="E36" s="298">
        <f t="shared" si="8"/>
        <v>24315.890000000014</v>
      </c>
      <c r="F36" s="298">
        <f t="shared" ref="F36:F46" si="9">E10-E36</f>
        <v>460.10999999998603</v>
      </c>
      <c r="G36" s="4" t="s">
        <v>6</v>
      </c>
      <c r="H36" s="4"/>
      <c r="CT36" s="349"/>
      <c r="DP36" s="113"/>
      <c r="FP36" s="349"/>
      <c r="GK36" s="44"/>
      <c r="GO36" s="349"/>
      <c r="IM36" s="349"/>
      <c r="IS36" s="216"/>
    </row>
    <row r="37" spans="1:273" s="2" customFormat="1" ht="45.75" customHeight="1" x14ac:dyDescent="0.25">
      <c r="A37" s="147">
        <v>3</v>
      </c>
      <c r="B37" s="339" t="s">
        <v>423</v>
      </c>
      <c r="C37" s="340">
        <v>43921</v>
      </c>
      <c r="D37" s="341"/>
      <c r="E37" s="341"/>
      <c r="F37" s="341"/>
      <c r="G37" s="151" t="s">
        <v>6</v>
      </c>
      <c r="H37" s="151"/>
      <c r="CT37" s="349"/>
      <c r="DP37" s="113"/>
      <c r="FP37" s="349"/>
      <c r="GK37" s="44"/>
      <c r="GO37" s="349"/>
      <c r="IM37" s="349"/>
      <c r="IS37" s="216"/>
    </row>
    <row r="38" spans="1:273" s="2" customFormat="1" ht="27.75" customHeight="1" x14ac:dyDescent="0.25">
      <c r="A38" s="3">
        <v>4</v>
      </c>
      <c r="B38" s="334" t="s">
        <v>427</v>
      </c>
      <c r="C38" s="297">
        <v>43951</v>
      </c>
      <c r="D38" s="298">
        <v>647515.67000000004</v>
      </c>
      <c r="E38" s="298">
        <f>D38-D36</f>
        <v>44362.400000000023</v>
      </c>
      <c r="F38" s="298">
        <f>E12+E11-E38</f>
        <v>6811.5999999999767</v>
      </c>
      <c r="G38" s="4" t="s">
        <v>6</v>
      </c>
      <c r="H38" s="4"/>
      <c r="CT38" s="349"/>
      <c r="DP38" s="113"/>
      <c r="FP38" s="349"/>
      <c r="GK38" s="44"/>
      <c r="GO38" s="349"/>
      <c r="IM38" s="349"/>
      <c r="IS38" s="216"/>
    </row>
    <row r="39" spans="1:273" s="2" customFormat="1" ht="15" customHeight="1" x14ac:dyDescent="0.25">
      <c r="A39" s="3">
        <v>5</v>
      </c>
      <c r="B39" s="334">
        <v>43952</v>
      </c>
      <c r="C39" s="297">
        <v>43982</v>
      </c>
      <c r="D39" s="298">
        <v>664995.4</v>
      </c>
      <c r="E39" s="298">
        <f t="shared" ref="E39:E44" si="10">D39-D38</f>
        <v>17479.729999999981</v>
      </c>
      <c r="F39" s="298">
        <f t="shared" si="9"/>
        <v>718.27000000001863</v>
      </c>
      <c r="G39" s="4" t="s">
        <v>6</v>
      </c>
      <c r="H39" s="4"/>
      <c r="CT39" s="349"/>
      <c r="DP39" s="113"/>
      <c r="FP39" s="349"/>
      <c r="GK39" s="44"/>
      <c r="GO39" s="349"/>
      <c r="IM39" s="349"/>
      <c r="IS39" s="216"/>
    </row>
    <row r="40" spans="1:273" s="2" customFormat="1" ht="15" customHeight="1" x14ac:dyDescent="0.25">
      <c r="A40" s="3">
        <v>6</v>
      </c>
      <c r="B40" s="334">
        <v>43983</v>
      </c>
      <c r="C40" s="297">
        <v>44013</v>
      </c>
      <c r="D40" s="298">
        <v>681562</v>
      </c>
      <c r="E40" s="298">
        <f t="shared" si="10"/>
        <v>16566.599999999977</v>
      </c>
      <c r="F40" s="298">
        <f>E14-E40</f>
        <v>777.40000000002328</v>
      </c>
      <c r="G40" s="4" t="s">
        <v>6</v>
      </c>
      <c r="H40" s="4"/>
      <c r="CT40" s="349"/>
      <c r="DP40" s="113"/>
      <c r="FP40" s="349"/>
      <c r="GK40" s="44"/>
      <c r="GO40" s="349"/>
      <c r="IM40" s="349"/>
      <c r="IS40" s="216"/>
    </row>
    <row r="41" spans="1:273" s="2" customFormat="1" ht="15" customHeight="1" x14ac:dyDescent="0.25">
      <c r="A41" s="3">
        <v>7</v>
      </c>
      <c r="B41" s="334">
        <v>44013</v>
      </c>
      <c r="C41" s="297">
        <v>44043</v>
      </c>
      <c r="D41" s="298">
        <v>694088.72</v>
      </c>
      <c r="E41" s="298">
        <f t="shared" si="10"/>
        <v>12526.719999999972</v>
      </c>
      <c r="F41" s="298">
        <f t="shared" si="9"/>
        <v>3903.2800000000279</v>
      </c>
      <c r="G41" s="4" t="s">
        <v>6</v>
      </c>
      <c r="H41" s="4"/>
      <c r="CT41" s="349"/>
      <c r="DP41" s="113"/>
      <c r="FP41" s="349"/>
      <c r="GK41" s="44"/>
      <c r="GO41" s="349"/>
      <c r="IM41" s="349"/>
      <c r="IS41" s="216"/>
    </row>
    <row r="42" spans="1:273" s="2" customFormat="1" ht="15" customHeight="1" x14ac:dyDescent="0.25">
      <c r="A42" s="3">
        <v>8</v>
      </c>
      <c r="B42" s="334">
        <v>44044</v>
      </c>
      <c r="C42" s="297">
        <v>44081</v>
      </c>
      <c r="D42" s="298">
        <v>712076.19</v>
      </c>
      <c r="E42" s="298">
        <f t="shared" si="10"/>
        <v>17987.469999999972</v>
      </c>
      <c r="F42" s="298">
        <f t="shared" si="9"/>
        <v>-6510.4699999999721</v>
      </c>
      <c r="G42" s="4" t="s">
        <v>6</v>
      </c>
      <c r="H42" s="4"/>
      <c r="CT42" s="349"/>
      <c r="DP42" s="113"/>
      <c r="FP42" s="349"/>
      <c r="GK42" s="44"/>
      <c r="GO42" s="349"/>
      <c r="IM42" s="349"/>
      <c r="IS42" s="216"/>
    </row>
    <row r="43" spans="1:273" s="2" customFormat="1" ht="15" customHeight="1" x14ac:dyDescent="0.25">
      <c r="A43" s="3">
        <v>9</v>
      </c>
      <c r="B43" s="334">
        <v>44075</v>
      </c>
      <c r="C43" s="297">
        <v>44104</v>
      </c>
      <c r="D43" s="298">
        <v>728289.87</v>
      </c>
      <c r="E43" s="298">
        <f t="shared" si="10"/>
        <v>16213.680000000051</v>
      </c>
      <c r="F43" s="298">
        <f t="shared" si="9"/>
        <v>3022.3199999999488</v>
      </c>
      <c r="G43" s="4" t="s">
        <v>6</v>
      </c>
      <c r="H43" s="4"/>
      <c r="CT43" s="349"/>
      <c r="DP43" s="113"/>
      <c r="FP43" s="349"/>
      <c r="GK43" s="44"/>
      <c r="GO43" s="349"/>
      <c r="IM43" s="349"/>
      <c r="IS43" s="216"/>
    </row>
    <row r="44" spans="1:273" s="2" customFormat="1" ht="15" customHeight="1" x14ac:dyDescent="0.25">
      <c r="A44" s="3">
        <v>10</v>
      </c>
      <c r="B44" s="334">
        <v>44105</v>
      </c>
      <c r="C44" s="297">
        <v>44143</v>
      </c>
      <c r="D44" s="298">
        <v>765693.02</v>
      </c>
      <c r="E44" s="298">
        <f t="shared" si="10"/>
        <v>37403.150000000023</v>
      </c>
      <c r="F44" s="298">
        <f t="shared" si="9"/>
        <v>-10057.150000000023</v>
      </c>
      <c r="G44" s="4" t="s">
        <v>6</v>
      </c>
      <c r="H44" s="4"/>
      <c r="CT44" s="349"/>
      <c r="DP44" s="113"/>
      <c r="FP44" s="349"/>
      <c r="GK44" s="44"/>
      <c r="GO44" s="349"/>
      <c r="IM44" s="349"/>
      <c r="IS44" s="216"/>
    </row>
    <row r="45" spans="1:273" s="2" customFormat="1" ht="15" customHeight="1" x14ac:dyDescent="0.25">
      <c r="A45" s="3">
        <v>11</v>
      </c>
      <c r="B45" s="334">
        <v>44136</v>
      </c>
      <c r="C45" s="297"/>
      <c r="D45" s="298"/>
      <c r="E45" s="298"/>
      <c r="F45" s="298">
        <f t="shared" si="9"/>
        <v>0</v>
      </c>
      <c r="G45" s="4" t="s">
        <v>6</v>
      </c>
      <c r="H45" s="4"/>
      <c r="CT45" s="349"/>
      <c r="DP45" s="113"/>
      <c r="FP45" s="349"/>
      <c r="GK45" s="44"/>
      <c r="GO45" s="349"/>
      <c r="IM45" s="349"/>
      <c r="IS45" s="216"/>
    </row>
    <row r="46" spans="1:273" s="2" customFormat="1" ht="15" customHeight="1" x14ac:dyDescent="0.25">
      <c r="A46" s="26">
        <v>12</v>
      </c>
      <c r="B46" s="346">
        <v>44166</v>
      </c>
      <c r="C46" s="306"/>
      <c r="D46" s="307"/>
      <c r="E46" s="307"/>
      <c r="F46" s="307">
        <f t="shared" si="9"/>
        <v>0</v>
      </c>
      <c r="G46" s="9" t="s">
        <v>6</v>
      </c>
      <c r="H46" s="9"/>
      <c r="CC46" s="453" t="s">
        <v>425</v>
      </c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T46" s="349"/>
      <c r="DP46" s="113"/>
      <c r="FP46" s="349"/>
      <c r="GK46" s="44"/>
      <c r="GO46" s="349"/>
      <c r="IM46" s="349"/>
      <c r="IS46" s="216"/>
    </row>
    <row r="47" spans="1:273" ht="26.25" customHeight="1" x14ac:dyDescent="0.25">
      <c r="A47" s="436" t="s">
        <v>393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 t="s">
        <v>406</v>
      </c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 t="s">
        <v>414</v>
      </c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 t="s">
        <v>419</v>
      </c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 t="s">
        <v>430</v>
      </c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42" t="s">
        <v>454</v>
      </c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5"/>
      <c r="ET47" s="436" t="s">
        <v>490</v>
      </c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  <c r="FH47" s="436"/>
      <c r="FI47" s="436"/>
      <c r="FJ47" s="436"/>
      <c r="FK47" s="436"/>
      <c r="FL47" s="436"/>
      <c r="FM47" s="436"/>
      <c r="FN47" s="436"/>
      <c r="FO47" s="436"/>
      <c r="FP47" s="436"/>
      <c r="FQ47" s="436"/>
      <c r="FR47" s="436" t="s">
        <v>494</v>
      </c>
      <c r="FS47" s="436"/>
      <c r="FT47" s="436"/>
      <c r="FU47" s="436"/>
      <c r="FV47" s="436"/>
      <c r="FW47" s="436"/>
      <c r="FX47" s="436"/>
      <c r="FY47" s="436"/>
      <c r="FZ47" s="436"/>
      <c r="GA47" s="436"/>
      <c r="GB47" s="436"/>
      <c r="GC47" s="436"/>
      <c r="GD47" s="436"/>
      <c r="GE47" s="436"/>
      <c r="GF47" s="436"/>
      <c r="GG47" s="436"/>
      <c r="GH47" s="436"/>
      <c r="GI47" s="436"/>
      <c r="GJ47" s="436"/>
      <c r="GK47" s="436"/>
      <c r="GL47" s="436"/>
      <c r="GM47" s="436"/>
      <c r="GN47" s="436"/>
      <c r="GO47" s="436"/>
      <c r="GP47" s="442"/>
      <c r="GQ47" s="436" t="s">
        <v>499</v>
      </c>
      <c r="GR47" s="436"/>
      <c r="GS47" s="436"/>
      <c r="GT47" s="436"/>
      <c r="GU47" s="436"/>
      <c r="GV47" s="436"/>
      <c r="GW47" s="436"/>
      <c r="GX47" s="436"/>
      <c r="GY47" s="436"/>
      <c r="GZ47" s="436"/>
      <c r="HA47" s="436"/>
      <c r="HB47" s="436"/>
      <c r="HC47" s="436"/>
      <c r="HD47" s="436"/>
      <c r="HE47" s="436"/>
      <c r="HF47" s="436"/>
      <c r="HG47" s="436"/>
      <c r="HH47" s="436"/>
      <c r="HI47" s="436"/>
      <c r="HJ47" s="436"/>
      <c r="HK47" s="436"/>
      <c r="HL47" s="436"/>
      <c r="HM47" s="436"/>
      <c r="HN47" s="436"/>
      <c r="HO47" s="436"/>
      <c r="HP47" s="436" t="s">
        <v>522</v>
      </c>
      <c r="HQ47" s="436"/>
      <c r="HR47" s="436"/>
      <c r="HS47" s="436"/>
      <c r="HT47" s="436"/>
      <c r="HU47" s="436"/>
      <c r="HV47" s="436"/>
      <c r="HW47" s="436"/>
      <c r="HX47" s="436"/>
      <c r="HY47" s="436"/>
      <c r="HZ47" s="436"/>
      <c r="IA47" s="436"/>
      <c r="IB47" s="436"/>
      <c r="IC47" s="436"/>
      <c r="ID47" s="436"/>
      <c r="IE47" s="436"/>
      <c r="IF47" s="436"/>
      <c r="IG47" s="436"/>
      <c r="IH47" s="436"/>
      <c r="II47" s="436"/>
      <c r="IJ47" s="436"/>
      <c r="IK47" s="436"/>
      <c r="IL47" s="436"/>
      <c r="IM47" s="436"/>
      <c r="IN47" s="436"/>
      <c r="IO47" s="458" t="s">
        <v>528</v>
      </c>
      <c r="IP47" s="459"/>
      <c r="IQ47" s="459"/>
      <c r="IR47" s="459"/>
      <c r="IS47" s="459"/>
      <c r="IT47" s="459"/>
      <c r="IU47" s="459"/>
      <c r="IV47" s="459"/>
      <c r="IW47" s="459"/>
      <c r="IX47" s="459"/>
      <c r="IY47" s="459"/>
      <c r="IZ47" s="459"/>
      <c r="JA47" s="459"/>
      <c r="JB47" s="459"/>
      <c r="JC47" s="459"/>
      <c r="JD47" s="459"/>
      <c r="JE47" s="459"/>
      <c r="JF47" s="459"/>
      <c r="JG47" s="459"/>
      <c r="JH47" s="459"/>
      <c r="JI47" s="459"/>
      <c r="JJ47" s="459"/>
      <c r="JK47" s="459"/>
      <c r="JL47" s="459"/>
      <c r="JM47" s="460"/>
    </row>
    <row r="48" spans="1:273" s="6" customFormat="1" ht="84" customHeight="1" x14ac:dyDescent="0.25">
      <c r="A48" s="17" t="s">
        <v>7</v>
      </c>
      <c r="B48" s="17" t="s">
        <v>8</v>
      </c>
      <c r="C48" s="17" t="s">
        <v>13</v>
      </c>
      <c r="D48" s="17" t="s">
        <v>1</v>
      </c>
      <c r="E48" s="17" t="s">
        <v>392</v>
      </c>
      <c r="F48" s="17" t="s">
        <v>265</v>
      </c>
      <c r="G48" s="17" t="s">
        <v>220</v>
      </c>
      <c r="H48" s="17" t="s">
        <v>221</v>
      </c>
      <c r="I48" s="17" t="s">
        <v>266</v>
      </c>
      <c r="J48" s="17" t="s">
        <v>267</v>
      </c>
      <c r="K48" s="17" t="s">
        <v>54</v>
      </c>
      <c r="L48" s="17" t="s">
        <v>9</v>
      </c>
      <c r="M48" s="17" t="s">
        <v>10</v>
      </c>
      <c r="N48" s="17" t="s">
        <v>11</v>
      </c>
      <c r="O48" s="17" t="s">
        <v>157</v>
      </c>
      <c r="P48" s="17" t="s">
        <v>158</v>
      </c>
      <c r="Q48" s="17" t="s">
        <v>340</v>
      </c>
      <c r="R48" s="17" t="s">
        <v>159</v>
      </c>
      <c r="S48" s="17" t="s">
        <v>397</v>
      </c>
      <c r="T48" s="17" t="s">
        <v>399</v>
      </c>
      <c r="U48" s="17" t="s">
        <v>400</v>
      </c>
      <c r="V48" s="17" t="s">
        <v>368</v>
      </c>
      <c r="W48" s="17" t="s">
        <v>367</v>
      </c>
      <c r="X48" s="17" t="s">
        <v>398</v>
      </c>
      <c r="Y48" s="17" t="s">
        <v>162</v>
      </c>
      <c r="Z48" s="17" t="s">
        <v>51</v>
      </c>
      <c r="AA48" s="17" t="s">
        <v>7</v>
      </c>
      <c r="AB48" s="17" t="s">
        <v>8</v>
      </c>
      <c r="AC48" s="17" t="s">
        <v>13</v>
      </c>
      <c r="AD48" s="17" t="s">
        <v>1</v>
      </c>
      <c r="AE48" s="17" t="s">
        <v>405</v>
      </c>
      <c r="AF48" s="17" t="s">
        <v>265</v>
      </c>
      <c r="AG48" s="17" t="s">
        <v>220</v>
      </c>
      <c r="AH48" s="17" t="s">
        <v>221</v>
      </c>
      <c r="AI48" s="17" t="s">
        <v>266</v>
      </c>
      <c r="AJ48" s="17" t="s">
        <v>267</v>
      </c>
      <c r="AK48" s="17" t="s">
        <v>54</v>
      </c>
      <c r="AL48" s="17" t="s">
        <v>9</v>
      </c>
      <c r="AM48" s="17" t="s">
        <v>10</v>
      </c>
      <c r="AN48" s="17" t="s">
        <v>11</v>
      </c>
      <c r="AO48" s="17" t="s">
        <v>157</v>
      </c>
      <c r="AP48" s="17" t="s">
        <v>158</v>
      </c>
      <c r="AQ48" s="17" t="s">
        <v>340</v>
      </c>
      <c r="AR48" s="17" t="s">
        <v>159</v>
      </c>
      <c r="AS48" s="17" t="s">
        <v>408</v>
      </c>
      <c r="AT48" s="17" t="s">
        <v>407</v>
      </c>
      <c r="AU48" s="17" t="s">
        <v>368</v>
      </c>
      <c r="AV48" s="17" t="s">
        <v>367</v>
      </c>
      <c r="AW48" s="17" t="s">
        <v>409</v>
      </c>
      <c r="AX48" s="17" t="s">
        <v>162</v>
      </c>
      <c r="AY48" s="17" t="s">
        <v>51</v>
      </c>
      <c r="AZ48" s="17" t="s">
        <v>7</v>
      </c>
      <c r="BA48" s="17" t="s">
        <v>8</v>
      </c>
      <c r="BB48" s="17" t="s">
        <v>13</v>
      </c>
      <c r="BC48" s="17" t="s">
        <v>1</v>
      </c>
      <c r="BD48" s="17" t="s">
        <v>413</v>
      </c>
      <c r="BE48" s="17" t="s">
        <v>265</v>
      </c>
      <c r="BF48" s="17" t="s">
        <v>220</v>
      </c>
      <c r="BG48" s="17" t="s">
        <v>221</v>
      </c>
      <c r="BH48" s="17" t="s">
        <v>266</v>
      </c>
      <c r="BI48" s="17" t="s">
        <v>267</v>
      </c>
      <c r="BJ48" s="17" t="s">
        <v>54</v>
      </c>
      <c r="BK48" s="17" t="s">
        <v>9</v>
      </c>
      <c r="BL48" s="17" t="s">
        <v>10</v>
      </c>
      <c r="BM48" s="17" t="s">
        <v>11</v>
      </c>
      <c r="BN48" s="17" t="s">
        <v>157</v>
      </c>
      <c r="BO48" s="17" t="s">
        <v>158</v>
      </c>
      <c r="BP48" s="17" t="s">
        <v>340</v>
      </c>
      <c r="BQ48" s="17" t="s">
        <v>159</v>
      </c>
      <c r="BR48" s="17" t="s">
        <v>416</v>
      </c>
      <c r="BS48" s="17" t="s">
        <v>368</v>
      </c>
      <c r="BT48" s="17" t="s">
        <v>367</v>
      </c>
      <c r="BU48" s="17" t="s">
        <v>415</v>
      </c>
      <c r="BV48" s="17" t="s">
        <v>162</v>
      </c>
      <c r="BW48" s="17" t="s">
        <v>51</v>
      </c>
      <c r="BX48" s="17" t="s">
        <v>7</v>
      </c>
      <c r="BY48" s="17" t="s">
        <v>8</v>
      </c>
      <c r="BZ48" s="17" t="s">
        <v>13</v>
      </c>
      <c r="CA48" s="17" t="s">
        <v>1</v>
      </c>
      <c r="CB48" s="17" t="s">
        <v>420</v>
      </c>
      <c r="CC48" s="354" t="s">
        <v>265</v>
      </c>
      <c r="CD48" s="354" t="s">
        <v>220</v>
      </c>
      <c r="CE48" s="354" t="s">
        <v>221</v>
      </c>
      <c r="CF48" s="354" t="s">
        <v>266</v>
      </c>
      <c r="CG48" s="354" t="s">
        <v>267</v>
      </c>
      <c r="CH48" s="354" t="s">
        <v>54</v>
      </c>
      <c r="CI48" s="354" t="s">
        <v>9</v>
      </c>
      <c r="CJ48" s="354" t="s">
        <v>10</v>
      </c>
      <c r="CK48" s="354" t="s">
        <v>11</v>
      </c>
      <c r="CL48" s="354" t="s">
        <v>157</v>
      </c>
      <c r="CM48" s="354" t="s">
        <v>158</v>
      </c>
      <c r="CN48" s="354" t="s">
        <v>340</v>
      </c>
      <c r="CO48" s="354" t="s">
        <v>159</v>
      </c>
      <c r="CP48" s="17" t="s">
        <v>424</v>
      </c>
      <c r="CQ48" s="17" t="s">
        <v>368</v>
      </c>
      <c r="CR48" s="17" t="s">
        <v>367</v>
      </c>
      <c r="CS48" s="17" t="s">
        <v>421</v>
      </c>
      <c r="CT48" s="80" t="s">
        <v>162</v>
      </c>
      <c r="CU48" s="17" t="s">
        <v>51</v>
      </c>
      <c r="CV48" s="17" t="s">
        <v>7</v>
      </c>
      <c r="CW48" s="17" t="s">
        <v>8</v>
      </c>
      <c r="CX48" s="17" t="s">
        <v>13</v>
      </c>
      <c r="CY48" s="17" t="s">
        <v>1</v>
      </c>
      <c r="CZ48" s="17" t="s">
        <v>428</v>
      </c>
      <c r="DA48" s="17" t="s">
        <v>265</v>
      </c>
      <c r="DB48" s="17" t="s">
        <v>220</v>
      </c>
      <c r="DC48" s="17" t="s">
        <v>221</v>
      </c>
      <c r="DD48" s="17" t="s">
        <v>266</v>
      </c>
      <c r="DE48" s="17" t="s">
        <v>267</v>
      </c>
      <c r="DF48" s="17" t="s">
        <v>54</v>
      </c>
      <c r="DG48" s="17" t="s">
        <v>429</v>
      </c>
      <c r="DH48" s="17" t="s">
        <v>433</v>
      </c>
      <c r="DI48" s="17" t="s">
        <v>432</v>
      </c>
      <c r="DJ48" s="17" t="s">
        <v>434</v>
      </c>
      <c r="DK48" s="17" t="s">
        <v>435</v>
      </c>
      <c r="DL48" s="17" t="s">
        <v>436</v>
      </c>
      <c r="DM48" s="17" t="s">
        <v>437</v>
      </c>
      <c r="DN48" s="17" t="s">
        <v>438</v>
      </c>
      <c r="DO48" s="360" t="s">
        <v>450</v>
      </c>
      <c r="DP48" s="377" t="s">
        <v>439</v>
      </c>
      <c r="DQ48" s="17" t="s">
        <v>446</v>
      </c>
      <c r="DR48" s="17" t="s">
        <v>445</v>
      </c>
      <c r="DS48" s="17" t="s">
        <v>442</v>
      </c>
      <c r="DT48" s="17" t="s">
        <v>162</v>
      </c>
      <c r="DU48" s="17" t="s">
        <v>51</v>
      </c>
      <c r="DV48" s="17" t="s">
        <v>7</v>
      </c>
      <c r="DW48" s="17" t="s">
        <v>8</v>
      </c>
      <c r="DX48" s="17" t="s">
        <v>13</v>
      </c>
      <c r="DY48" s="17" t="s">
        <v>1</v>
      </c>
      <c r="DZ48" s="17" t="s">
        <v>452</v>
      </c>
      <c r="EA48" s="17" t="s">
        <v>265</v>
      </c>
      <c r="EB48" s="17" t="s">
        <v>220</v>
      </c>
      <c r="EC48" s="17" t="s">
        <v>221</v>
      </c>
      <c r="ED48" s="17" t="s">
        <v>266</v>
      </c>
      <c r="EE48" s="17" t="s">
        <v>267</v>
      </c>
      <c r="EF48" s="17" t="s">
        <v>54</v>
      </c>
      <c r="EG48" s="79" t="s">
        <v>9</v>
      </c>
      <c r="EH48" s="79" t="s">
        <v>10</v>
      </c>
      <c r="EI48" s="79" t="s">
        <v>11</v>
      </c>
      <c r="EJ48" s="79" t="s">
        <v>157</v>
      </c>
      <c r="EK48" s="79" t="s">
        <v>158</v>
      </c>
      <c r="EL48" s="79" t="s">
        <v>340</v>
      </c>
      <c r="EM48" s="79" t="s">
        <v>159</v>
      </c>
      <c r="EN48" s="79" t="s">
        <v>455</v>
      </c>
      <c r="EO48" s="79" t="s">
        <v>368</v>
      </c>
      <c r="EP48" s="79" t="s">
        <v>367</v>
      </c>
      <c r="EQ48" s="79" t="s">
        <v>456</v>
      </c>
      <c r="ER48" s="381" t="s">
        <v>162</v>
      </c>
      <c r="ES48" s="79" t="s">
        <v>51</v>
      </c>
      <c r="ET48" s="17" t="s">
        <v>7</v>
      </c>
      <c r="EU48" s="17" t="s">
        <v>8</v>
      </c>
      <c r="EV48" s="17" t="s">
        <v>13</v>
      </c>
      <c r="EW48" s="17" t="s">
        <v>487</v>
      </c>
      <c r="EX48" s="17" t="s">
        <v>1</v>
      </c>
      <c r="EY48" s="17" t="s">
        <v>265</v>
      </c>
      <c r="EZ48" s="17" t="s">
        <v>220</v>
      </c>
      <c r="FA48" s="17" t="s">
        <v>221</v>
      </c>
      <c r="FB48" s="17" t="s">
        <v>266</v>
      </c>
      <c r="FC48" s="17" t="s">
        <v>267</v>
      </c>
      <c r="FD48" s="17" t="s">
        <v>54</v>
      </c>
      <c r="FE48" s="17" t="s">
        <v>9</v>
      </c>
      <c r="FF48" s="17" t="s">
        <v>10</v>
      </c>
      <c r="FG48" s="17" t="s">
        <v>11</v>
      </c>
      <c r="FH48" s="17" t="s">
        <v>157</v>
      </c>
      <c r="FI48" s="17" t="s">
        <v>158</v>
      </c>
      <c r="FJ48" s="17" t="s">
        <v>340</v>
      </c>
      <c r="FK48" s="17" t="s">
        <v>159</v>
      </c>
      <c r="FL48" s="17" t="s">
        <v>488</v>
      </c>
      <c r="FM48" s="17" t="s">
        <v>368</v>
      </c>
      <c r="FN48" s="17" t="s">
        <v>367</v>
      </c>
      <c r="FO48" s="17" t="s">
        <v>489</v>
      </c>
      <c r="FP48" s="80" t="s">
        <v>162</v>
      </c>
      <c r="FQ48" s="17" t="s">
        <v>51</v>
      </c>
      <c r="FR48" s="17" t="s">
        <v>7</v>
      </c>
      <c r="FS48" s="17" t="s">
        <v>8</v>
      </c>
      <c r="FT48" s="17" t="s">
        <v>13</v>
      </c>
      <c r="FU48" s="17" t="s">
        <v>1</v>
      </c>
      <c r="FV48" s="17" t="s">
        <v>492</v>
      </c>
      <c r="FW48" s="17" t="s">
        <v>265</v>
      </c>
      <c r="FX48" s="17" t="s">
        <v>220</v>
      </c>
      <c r="FY48" s="17" t="s">
        <v>221</v>
      </c>
      <c r="FZ48" s="17" t="s">
        <v>266</v>
      </c>
      <c r="GA48" s="17" t="s">
        <v>267</v>
      </c>
      <c r="GB48" s="412" t="s">
        <v>54</v>
      </c>
      <c r="GC48" s="17" t="s">
        <v>9</v>
      </c>
      <c r="GD48" s="17" t="s">
        <v>10</v>
      </c>
      <c r="GE48" s="17" t="s">
        <v>11</v>
      </c>
      <c r="GF48" s="17" t="s">
        <v>157</v>
      </c>
      <c r="GG48" s="17" t="s">
        <v>158</v>
      </c>
      <c r="GH48" s="17" t="s">
        <v>495</v>
      </c>
      <c r="GI48" s="17" t="s">
        <v>159</v>
      </c>
      <c r="GJ48" s="17" t="s">
        <v>496</v>
      </c>
      <c r="GK48" s="17" t="s">
        <v>497</v>
      </c>
      <c r="GL48" s="17" t="s">
        <v>504</v>
      </c>
      <c r="GM48" s="17" t="s">
        <v>505</v>
      </c>
      <c r="GN48" s="17" t="s">
        <v>493</v>
      </c>
      <c r="GO48" s="413" t="s">
        <v>162</v>
      </c>
      <c r="GP48" s="412" t="s">
        <v>51</v>
      </c>
      <c r="GQ48" s="17" t="s">
        <v>7</v>
      </c>
      <c r="GR48" s="17" t="s">
        <v>8</v>
      </c>
      <c r="GS48" s="17" t="s">
        <v>13</v>
      </c>
      <c r="GT48" s="17" t="s">
        <v>1</v>
      </c>
      <c r="GU48" s="17" t="s">
        <v>500</v>
      </c>
      <c r="GV48" s="17" t="s">
        <v>265</v>
      </c>
      <c r="GW48" s="17" t="s">
        <v>220</v>
      </c>
      <c r="GX48" s="17" t="s">
        <v>221</v>
      </c>
      <c r="GY48" s="17" t="s">
        <v>266</v>
      </c>
      <c r="GZ48" s="17" t="s">
        <v>267</v>
      </c>
      <c r="HA48" s="17" t="s">
        <v>54</v>
      </c>
      <c r="HB48" s="17" t="s">
        <v>9</v>
      </c>
      <c r="HC48" s="17" t="s">
        <v>10</v>
      </c>
      <c r="HD48" s="17" t="s">
        <v>11</v>
      </c>
      <c r="HE48" s="17" t="s">
        <v>157</v>
      </c>
      <c r="HF48" s="17" t="s">
        <v>158</v>
      </c>
      <c r="HG48" s="17" t="s">
        <v>495</v>
      </c>
      <c r="HH48" s="17" t="s">
        <v>159</v>
      </c>
      <c r="HI48" s="17" t="s">
        <v>513</v>
      </c>
      <c r="HJ48" s="17" t="s">
        <v>497</v>
      </c>
      <c r="HK48" s="17" t="s">
        <v>504</v>
      </c>
      <c r="HL48" s="17" t="s">
        <v>505</v>
      </c>
      <c r="HM48" s="17" t="s">
        <v>502</v>
      </c>
      <c r="HN48" s="414" t="s">
        <v>162</v>
      </c>
      <c r="HO48" s="17" t="s">
        <v>51</v>
      </c>
      <c r="HP48" s="17" t="s">
        <v>7</v>
      </c>
      <c r="HQ48" s="17" t="s">
        <v>8</v>
      </c>
      <c r="HR48" s="17" t="s">
        <v>13</v>
      </c>
      <c r="HS48" s="17" t="s">
        <v>1</v>
      </c>
      <c r="HT48" s="17" t="s">
        <v>265</v>
      </c>
      <c r="HU48" s="17" t="s">
        <v>508</v>
      </c>
      <c r="HV48" s="17" t="s">
        <v>220</v>
      </c>
      <c r="HW48" s="17" t="s">
        <v>221</v>
      </c>
      <c r="HX48" s="17" t="s">
        <v>266</v>
      </c>
      <c r="HY48" s="17" t="s">
        <v>267</v>
      </c>
      <c r="HZ48" s="17" t="s">
        <v>54</v>
      </c>
      <c r="IA48" s="17" t="s">
        <v>9</v>
      </c>
      <c r="IB48" s="17" t="s">
        <v>10</v>
      </c>
      <c r="IC48" s="17" t="s">
        <v>11</v>
      </c>
      <c r="ID48" s="17" t="s">
        <v>157</v>
      </c>
      <c r="IE48" s="17" t="s">
        <v>158</v>
      </c>
      <c r="IF48" s="17" t="s">
        <v>495</v>
      </c>
      <c r="IG48" s="17" t="s">
        <v>159</v>
      </c>
      <c r="IH48" s="17" t="s">
        <v>513</v>
      </c>
      <c r="II48" s="17" t="s">
        <v>497</v>
      </c>
      <c r="IJ48" s="17" t="s">
        <v>504</v>
      </c>
      <c r="IK48" s="17" t="s">
        <v>505</v>
      </c>
      <c r="IL48" s="17" t="s">
        <v>512</v>
      </c>
      <c r="IM48" s="80" t="s">
        <v>162</v>
      </c>
      <c r="IN48" s="17" t="s">
        <v>51</v>
      </c>
      <c r="IO48" s="17" t="s">
        <v>7</v>
      </c>
      <c r="IP48" s="17" t="s">
        <v>8</v>
      </c>
      <c r="IQ48" s="17" t="s">
        <v>13</v>
      </c>
      <c r="IR48" s="17" t="s">
        <v>1</v>
      </c>
      <c r="IS48" s="79" t="s">
        <v>370</v>
      </c>
      <c r="IT48" s="17" t="s">
        <v>265</v>
      </c>
      <c r="IU48" s="17" t="s">
        <v>220</v>
      </c>
      <c r="IV48" s="17" t="s">
        <v>221</v>
      </c>
      <c r="IW48" s="17" t="s">
        <v>266</v>
      </c>
      <c r="IX48" s="17" t="s">
        <v>267</v>
      </c>
      <c r="IY48" s="17" t="s">
        <v>54</v>
      </c>
      <c r="IZ48" s="17" t="s">
        <v>9</v>
      </c>
      <c r="JA48" s="17" t="s">
        <v>10</v>
      </c>
      <c r="JB48" s="17" t="s">
        <v>11</v>
      </c>
      <c r="JC48" s="17" t="s">
        <v>157</v>
      </c>
      <c r="JD48" s="17" t="s">
        <v>158</v>
      </c>
      <c r="JE48" s="17" t="s">
        <v>495</v>
      </c>
      <c r="JF48" s="17" t="s">
        <v>159</v>
      </c>
      <c r="JG48" s="17" t="s">
        <v>513</v>
      </c>
      <c r="JH48" s="17" t="s">
        <v>497</v>
      </c>
      <c r="JI48" s="17" t="s">
        <v>504</v>
      </c>
      <c r="JJ48" s="17" t="s">
        <v>505</v>
      </c>
      <c r="JK48" s="17" t="s">
        <v>527</v>
      </c>
      <c r="JL48" s="80" t="s">
        <v>162</v>
      </c>
      <c r="JM48" s="17" t="s">
        <v>51</v>
      </c>
    </row>
    <row r="49" spans="1:273" ht="30" customHeight="1" x14ac:dyDescent="0.25">
      <c r="A49" s="1">
        <v>1</v>
      </c>
      <c r="B49" s="1" t="s">
        <v>57</v>
      </c>
      <c r="C49" s="1" t="s">
        <v>14</v>
      </c>
      <c r="D49" s="89">
        <v>43830</v>
      </c>
      <c r="E49" s="153"/>
      <c r="F49" s="104">
        <v>2970.19</v>
      </c>
      <c r="G49" s="104"/>
      <c r="H49" s="104"/>
      <c r="I49" s="104"/>
      <c r="J49" s="104"/>
      <c r="K49" s="137">
        <v>2970.19</v>
      </c>
      <c r="L49" s="138">
        <v>10</v>
      </c>
      <c r="M49" s="141">
        <v>1.1999991423139997</v>
      </c>
      <c r="N49" s="96">
        <v>11.199999142313999</v>
      </c>
      <c r="O49" s="104">
        <v>11.199999142313999</v>
      </c>
      <c r="P49" s="104">
        <v>0</v>
      </c>
      <c r="Q49" s="104">
        <v>20.271998447588338</v>
      </c>
      <c r="R49" s="104">
        <v>0</v>
      </c>
      <c r="S49" s="143">
        <v>20.271998447588338</v>
      </c>
      <c r="T49" s="104"/>
      <c r="U49" s="104"/>
      <c r="V49" s="104">
        <v>1.0186619956554084</v>
      </c>
      <c r="W49" s="203">
        <v>21.290660443243745</v>
      </c>
      <c r="X49" s="144">
        <v>-66.796345140456793</v>
      </c>
      <c r="Y49" s="285">
        <v>1</v>
      </c>
      <c r="Z49" s="104" t="s">
        <v>355</v>
      </c>
      <c r="AA49" s="1">
        <v>1</v>
      </c>
      <c r="AB49" s="1" t="s">
        <v>57</v>
      </c>
      <c r="AC49" s="1" t="s">
        <v>14</v>
      </c>
      <c r="AD49" s="89">
        <v>43861</v>
      </c>
      <c r="AE49" s="284"/>
      <c r="AF49" s="1">
        <v>2982.4</v>
      </c>
      <c r="AG49" s="1"/>
      <c r="AH49" s="1"/>
      <c r="AI49" s="1"/>
      <c r="AJ49" s="1"/>
      <c r="AK49" s="98">
        <f t="shared" ref="AK49:AK112" si="11">AF49+AG49+AH49+AI49</f>
        <v>2982.4</v>
      </c>
      <c r="AL49" s="138">
        <f>AK49-K49</f>
        <v>12.210000000000036</v>
      </c>
      <c r="AM49" s="141">
        <f>$F$35/$E$35*AL49</f>
        <v>-10.855328471827214</v>
      </c>
      <c r="AN49" s="96">
        <f>AL49+AM49</f>
        <v>1.3546715281728225</v>
      </c>
      <c r="AO49" s="104">
        <f>IF(AN49&gt;=110,110,AN49)</f>
        <v>1.3546715281728225</v>
      </c>
      <c r="AP49" s="104">
        <f>AN49-AO49</f>
        <v>0</v>
      </c>
      <c r="AQ49" s="104">
        <f>AO49*1.81</f>
        <v>2.4519554659928087</v>
      </c>
      <c r="AR49" s="104"/>
      <c r="AS49" s="143">
        <f>AQ49</f>
        <v>2.4519554659928087</v>
      </c>
      <c r="AT49" s="104">
        <f>$E$9/$E$8*AN49*2.9</f>
        <v>8.7881253728571966</v>
      </c>
      <c r="AU49" s="104">
        <f t="shared" ref="AU49:AU112" si="12">$AE$4/$AE$2*AS49</f>
        <v>1.5623758699111374</v>
      </c>
      <c r="AV49" s="203">
        <f>AS49+AT49+AU49</f>
        <v>12.802456708761143</v>
      </c>
      <c r="AW49" s="144">
        <f>X49-AE49+AV49</f>
        <v>-53.993888431695652</v>
      </c>
      <c r="AX49" s="285">
        <v>1</v>
      </c>
      <c r="AY49" s="104" t="s">
        <v>355</v>
      </c>
      <c r="AZ49" s="1">
        <v>1</v>
      </c>
      <c r="BA49" s="1" t="s">
        <v>57</v>
      </c>
      <c r="BB49" s="1" t="s">
        <v>14</v>
      </c>
      <c r="BC49" s="89">
        <v>43890</v>
      </c>
      <c r="BD49" s="153"/>
      <c r="BE49" s="1">
        <v>2993.84</v>
      </c>
      <c r="BF49" s="1"/>
      <c r="BG49" s="1"/>
      <c r="BH49" s="1"/>
      <c r="BI49" s="1"/>
      <c r="BJ49" s="98">
        <v>2993.84</v>
      </c>
      <c r="BK49" s="138">
        <f>BJ49-AK49</f>
        <v>11.440000000000055</v>
      </c>
      <c r="BL49" s="141">
        <f>$F$36/$E$36*BK49</f>
        <v>0.2164699050703002</v>
      </c>
      <c r="BM49" s="96">
        <f>BK49+BL49</f>
        <v>11.656469905070354</v>
      </c>
      <c r="BN49" s="104">
        <f>IF(BM49&gt;=110,110,BM49)</f>
        <v>11.656469905070354</v>
      </c>
      <c r="BO49" s="104">
        <f>BM49-BN49</f>
        <v>0</v>
      </c>
      <c r="BP49" s="104">
        <f>BN49*1.81</f>
        <v>21.09821052817734</v>
      </c>
      <c r="BQ49" s="355">
        <f>BO49*$BC$12</f>
        <v>0</v>
      </c>
      <c r="BR49" s="143">
        <f>BP49+BQ49</f>
        <v>21.09821052817734</v>
      </c>
      <c r="BS49" s="104">
        <f>$BD$4/$BD$6*BR49</f>
        <v>1.4195151943124922</v>
      </c>
      <c r="BT49" s="203">
        <f>BR49+BS49</f>
        <v>22.517725722489832</v>
      </c>
      <c r="BU49" s="144">
        <f>AW49-BD49+BT49</f>
        <v>-31.47616270920582</v>
      </c>
      <c r="BV49" s="285">
        <v>1</v>
      </c>
      <c r="BW49" s="104" t="s">
        <v>355</v>
      </c>
      <c r="BX49" s="1">
        <v>1</v>
      </c>
      <c r="BY49" s="1" t="s">
        <v>57</v>
      </c>
      <c r="BZ49" s="1" t="s">
        <v>14</v>
      </c>
      <c r="CA49" s="89">
        <v>43890</v>
      </c>
      <c r="CB49" s="153"/>
      <c r="CC49" s="137">
        <v>2993.84</v>
      </c>
      <c r="CD49" s="137"/>
      <c r="CE49" s="137"/>
      <c r="CF49" s="137"/>
      <c r="CG49" s="137"/>
      <c r="CH49" s="137">
        <v>2993.84</v>
      </c>
      <c r="CI49" s="137">
        <v>11.440000000000055</v>
      </c>
      <c r="CJ49" s="137">
        <v>0.2164699050703002</v>
      </c>
      <c r="CK49" s="137">
        <v>11.656469905070354</v>
      </c>
      <c r="CL49" s="137">
        <v>11.656469905070354</v>
      </c>
      <c r="CM49" s="137">
        <v>0</v>
      </c>
      <c r="CN49" s="137">
        <v>21.09821052817734</v>
      </c>
      <c r="CO49" s="137">
        <v>0</v>
      </c>
      <c r="CP49" s="143">
        <f>(CN49+CO49)*$I$11</f>
        <v>23.446808551938766</v>
      </c>
      <c r="CQ49" s="104">
        <f>$BD$4/$BD$6*CP49/$I$11</f>
        <v>1.4195151943124922</v>
      </c>
      <c r="CR49" s="203">
        <f>CP49+CQ49</f>
        <v>24.866323746251258</v>
      </c>
      <c r="CS49" s="144">
        <f>BU49-CB49+CR49</f>
        <v>-6.6098389629545622</v>
      </c>
      <c r="CT49" s="139" t="s">
        <v>251</v>
      </c>
      <c r="CU49" s="1" t="s">
        <v>422</v>
      </c>
      <c r="CV49" s="1">
        <v>1</v>
      </c>
      <c r="CW49" s="1" t="s">
        <v>57</v>
      </c>
      <c r="CX49" s="1" t="s">
        <v>14</v>
      </c>
      <c r="CY49" s="89">
        <v>43951</v>
      </c>
      <c r="CZ49" s="153"/>
      <c r="DA49" s="104">
        <v>3059.46</v>
      </c>
      <c r="DB49" s="104"/>
      <c r="DC49" s="104"/>
      <c r="DD49" s="104"/>
      <c r="DE49" s="104"/>
      <c r="DF49" s="137">
        <v>3059.46</v>
      </c>
      <c r="DG49" s="138">
        <f>DF49-BJ49</f>
        <v>65.619999999999891</v>
      </c>
      <c r="DH49" s="141">
        <f>$F$38/$E$38*DG49</f>
        <v>10.075586352406486</v>
      </c>
      <c r="DI49" s="142">
        <f>DG49+DH49</f>
        <v>75.69558635240638</v>
      </c>
      <c r="DJ49" s="104">
        <f>IF(DI49&gt;=110,110,DI49)</f>
        <v>75.69558635240638</v>
      </c>
      <c r="DK49" s="104">
        <f>DI49-DJ49</f>
        <v>0</v>
      </c>
      <c r="DL49" s="104">
        <f>DJ49*1.81</f>
        <v>137.00901129785555</v>
      </c>
      <c r="DM49" s="365">
        <f>DK49*$CY$12</f>
        <v>0</v>
      </c>
      <c r="DN49" s="366">
        <f>DL49+DM49</f>
        <v>137.00901129785555</v>
      </c>
      <c r="DO49" s="367">
        <f>DN49-CP49</f>
        <v>113.56220274591678</v>
      </c>
      <c r="DP49" s="367">
        <f>DO49-$DB$7/$DA$7*DO49</f>
        <v>109.11018763341886</v>
      </c>
      <c r="DQ49" s="368">
        <f>$CZ$4/$DA$7*DO49</f>
        <v>7.8231527379566881</v>
      </c>
      <c r="DR49" s="49">
        <f>DO49+DQ49</f>
        <v>121.38535548387347</v>
      </c>
      <c r="DS49" s="369">
        <f>CS49-CZ49+DR49</f>
        <v>114.7755165209189</v>
      </c>
      <c r="DT49" s="139">
        <v>1</v>
      </c>
      <c r="DU49" s="1" t="s">
        <v>355</v>
      </c>
      <c r="DV49" s="1">
        <v>1</v>
      </c>
      <c r="DW49" s="1" t="s">
        <v>57</v>
      </c>
      <c r="DX49" s="1" t="s">
        <v>14</v>
      </c>
      <c r="DY49" s="89">
        <v>43982</v>
      </c>
      <c r="DZ49" s="90"/>
      <c r="EA49" s="1">
        <v>3257.16</v>
      </c>
      <c r="EB49" s="1"/>
      <c r="EC49" s="1"/>
      <c r="ED49" s="1"/>
      <c r="EE49" s="1"/>
      <c r="EF49" s="98">
        <v>3257.16</v>
      </c>
      <c r="EG49" s="138">
        <f>EF49-DF49</f>
        <v>197.69999999999982</v>
      </c>
      <c r="EH49" s="141">
        <f>$F$39/$E$39*EG49</f>
        <v>8.1238084913213022</v>
      </c>
      <c r="EI49" s="96">
        <f>EG49+EH49</f>
        <v>205.82380849132113</v>
      </c>
      <c r="EJ49" s="104">
        <f>IF(EI49&gt;=110,110,EI49)</f>
        <v>110</v>
      </c>
      <c r="EK49" s="104">
        <f>EI49-EJ49</f>
        <v>95.823808491321131</v>
      </c>
      <c r="EL49" s="104">
        <f>EJ49*1.81</f>
        <v>199.1</v>
      </c>
      <c r="EM49" s="355">
        <f>EK49*$DY$12</f>
        <v>185.43365615889763</v>
      </c>
      <c r="EN49" s="143">
        <f>EL49+EM49</f>
        <v>384.53365615889766</v>
      </c>
      <c r="EO49" s="104">
        <f>$DZ$4/$DZ$6*EN49</f>
        <v>40.22484684721222</v>
      </c>
      <c r="EP49" s="379">
        <f>EN49+EO49</f>
        <v>424.75850300610989</v>
      </c>
      <c r="EQ49" s="380">
        <f>DS49-DZ49+EP49</f>
        <v>539.53401952702882</v>
      </c>
      <c r="ER49" s="285">
        <v>1</v>
      </c>
      <c r="ES49" s="104" t="s">
        <v>355</v>
      </c>
      <c r="ET49" s="1">
        <v>1</v>
      </c>
      <c r="EU49" s="1" t="s">
        <v>57</v>
      </c>
      <c r="EV49" s="1" t="s">
        <v>14</v>
      </c>
      <c r="EW49" s="398"/>
      <c r="EX49" s="89">
        <v>44013</v>
      </c>
      <c r="EY49" s="104">
        <v>3419.09</v>
      </c>
      <c r="EZ49" s="104"/>
      <c r="FA49" s="104"/>
      <c r="FB49" s="104"/>
      <c r="FC49" s="104"/>
      <c r="FD49" s="137">
        <f>EY49+EZ49+FA49+FB49</f>
        <v>3419.09</v>
      </c>
      <c r="FE49" s="138">
        <f>FD49-EF49</f>
        <v>161.93000000000029</v>
      </c>
      <c r="FF49" s="141">
        <f>$F$40/$E$40*FE49</f>
        <v>7.598685427305794</v>
      </c>
      <c r="FG49" s="96">
        <f>FE49+FF49</f>
        <v>169.52868542730607</v>
      </c>
      <c r="FH49" s="104">
        <f>FG49</f>
        <v>169.52868542730607</v>
      </c>
      <c r="FI49" s="104">
        <f>FG49-FH49</f>
        <v>0</v>
      </c>
      <c r="FJ49" s="104">
        <f>FH49*1.81</f>
        <v>306.84692062342401</v>
      </c>
      <c r="FK49" s="104"/>
      <c r="FL49" s="143">
        <f>FJ49+FK49</f>
        <v>306.84692062342401</v>
      </c>
      <c r="FM49" s="104">
        <f>3597/($E$14*1.81)*FL49</f>
        <v>35.158826192459635</v>
      </c>
      <c r="FN49" s="379">
        <f>FL49+FM49</f>
        <v>342.00574681588364</v>
      </c>
      <c r="FO49" s="234">
        <f>EQ49-EW49+FN49</f>
        <v>881.53976634291246</v>
      </c>
      <c r="FP49" s="139">
        <v>1</v>
      </c>
      <c r="FQ49" s="1" t="s">
        <v>355</v>
      </c>
      <c r="FR49" s="1">
        <v>1</v>
      </c>
      <c r="FS49" s="1" t="s">
        <v>57</v>
      </c>
      <c r="FT49" s="1" t="s">
        <v>14</v>
      </c>
      <c r="FU49" s="89">
        <v>44042</v>
      </c>
      <c r="FV49" s="90"/>
      <c r="FW49" s="104">
        <v>3525.02</v>
      </c>
      <c r="FX49" s="104"/>
      <c r="FY49" s="104"/>
      <c r="FZ49" s="104"/>
      <c r="GA49" s="104"/>
      <c r="GB49" s="411">
        <f>FW49+FX49+FY49+FZ49</f>
        <v>3525.02</v>
      </c>
      <c r="GC49" s="138">
        <f t="shared" ref="GC49:GC112" si="13">GB49-FD49</f>
        <v>105.92999999999984</v>
      </c>
      <c r="GD49" s="141">
        <f>$F$41/$E$41*GC49</f>
        <v>33.007399415010731</v>
      </c>
      <c r="GE49" s="142">
        <f>GC49+GD49</f>
        <v>138.93739941501056</v>
      </c>
      <c r="GF49" s="104">
        <f>GE49</f>
        <v>138.93739941501056</v>
      </c>
      <c r="GG49" s="104">
        <v>0</v>
      </c>
      <c r="GH49" s="104">
        <f>GF49*1.9</f>
        <v>263.98105888852007</v>
      </c>
      <c r="GI49" s="104"/>
      <c r="GJ49" s="143">
        <f>GH49+GI49</f>
        <v>263.98105888852007</v>
      </c>
      <c r="GK49" s="103">
        <f>IF(GE49&gt;=110,GE49,0)</f>
        <v>138.93739941501056</v>
      </c>
      <c r="GL49" s="104">
        <f t="shared" ref="GL49:GL112" si="14">3795/($E$15*1.9)*GK49*$GJ$182/$GK$182</f>
        <v>38.622549368115081</v>
      </c>
      <c r="GM49" s="90">
        <f>GJ49+GL49</f>
        <v>302.60360825663514</v>
      </c>
      <c r="GN49" s="380">
        <f>FO49-FV49+GM49</f>
        <v>1184.1433745995475</v>
      </c>
      <c r="GO49" s="139">
        <v>1</v>
      </c>
      <c r="GP49" s="415" t="s">
        <v>355</v>
      </c>
      <c r="GQ49" s="1">
        <v>1</v>
      </c>
      <c r="GR49" s="1" t="s">
        <v>57</v>
      </c>
      <c r="GS49" s="1" t="s">
        <v>14</v>
      </c>
      <c r="GT49" s="89">
        <v>44081</v>
      </c>
      <c r="GU49" s="90">
        <v>1200</v>
      </c>
      <c r="GV49" s="104">
        <v>3693.13</v>
      </c>
      <c r="GW49" s="104"/>
      <c r="GX49" s="104"/>
      <c r="GY49" s="104"/>
      <c r="GZ49" s="104"/>
      <c r="HA49" s="137">
        <v>3693.13</v>
      </c>
      <c r="HB49" s="138">
        <f>HA49-GB49</f>
        <v>168.11000000000013</v>
      </c>
      <c r="HC49" s="141">
        <f>$F$42/$E$42*HB49</f>
        <v>-60.846528817004156</v>
      </c>
      <c r="HD49" s="142">
        <f>HB49+HC49</f>
        <v>107.26347118299597</v>
      </c>
      <c r="HE49" s="104">
        <f>HD49</f>
        <v>107.26347118299597</v>
      </c>
      <c r="HF49" s="104">
        <v>0</v>
      </c>
      <c r="HG49" s="104">
        <f>HE49*1.9</f>
        <v>203.80059524769234</v>
      </c>
      <c r="HH49" s="104"/>
      <c r="HI49" s="143">
        <f>HG49+HH49</f>
        <v>203.80059524769234</v>
      </c>
      <c r="HJ49" s="104">
        <f>IF(HD49&gt;=110,HD49,0)</f>
        <v>0</v>
      </c>
      <c r="HK49" s="104">
        <f t="shared" ref="HK49:HK112" si="15">3300*1.15/($E$16*1.9)*HJ49*$HI$182/$HJ$182</f>
        <v>0</v>
      </c>
      <c r="HL49" s="90">
        <f>HI49+HK49</f>
        <v>203.80059524769234</v>
      </c>
      <c r="HM49" s="380">
        <f>GN49-GU49+HL49</f>
        <v>187.94396984723988</v>
      </c>
      <c r="HN49" s="1">
        <v>1</v>
      </c>
      <c r="HO49" s="1" t="s">
        <v>355</v>
      </c>
      <c r="HP49" s="1">
        <v>1</v>
      </c>
      <c r="HQ49" s="1" t="s">
        <v>57</v>
      </c>
      <c r="HR49" s="1" t="s">
        <v>14</v>
      </c>
      <c r="HS49" s="89">
        <v>44104</v>
      </c>
      <c r="HT49" s="104">
        <v>3787.1800000000003</v>
      </c>
      <c r="HU49" s="90"/>
      <c r="HV49" s="104"/>
      <c r="HW49" s="104"/>
      <c r="HX49" s="104"/>
      <c r="HY49" s="104"/>
      <c r="HZ49" s="137">
        <f>HT49+HV49+HW49+HX49</f>
        <v>3787.1800000000003</v>
      </c>
      <c r="IA49" s="138">
        <f>HZ49-HA49</f>
        <v>94.050000000000182</v>
      </c>
      <c r="IB49" s="141">
        <f>$F$43/$E$43*IA49</f>
        <v>17.531442337581279</v>
      </c>
      <c r="IC49" s="142">
        <f>IA49+IB49</f>
        <v>111.58144233758146</v>
      </c>
      <c r="ID49" s="104">
        <f>IF(IC49&gt;=110,110,IC49)</f>
        <v>110</v>
      </c>
      <c r="IE49" s="104">
        <f>IC49-ID49</f>
        <v>1.5814423375814641</v>
      </c>
      <c r="IF49" s="104">
        <f>ID49*1.9</f>
        <v>209</v>
      </c>
      <c r="IG49" s="425">
        <f>IE49*$HS$12</f>
        <v>3.0811030535559127</v>
      </c>
      <c r="IH49" s="143">
        <f>IF49+IG49</f>
        <v>212.08110305355592</v>
      </c>
      <c r="II49" s="104">
        <f>IF(IC49&gt;=110,IC49,0)</f>
        <v>111.58144233758146</v>
      </c>
      <c r="IJ49" s="104">
        <f>4680.5*II49/$II$182</f>
        <v>30.042437745007071</v>
      </c>
      <c r="IK49" s="90">
        <f>IH49+IJ49</f>
        <v>242.123540798563</v>
      </c>
      <c r="IL49" s="234">
        <f>HM49-HU49+IK49</f>
        <v>430.06751064580288</v>
      </c>
      <c r="IM49" s="139">
        <v>1</v>
      </c>
      <c r="IN49" s="1" t="s">
        <v>355</v>
      </c>
      <c r="IO49" s="1">
        <v>1</v>
      </c>
      <c r="IP49" s="1" t="s">
        <v>57</v>
      </c>
      <c r="IQ49" s="1" t="s">
        <v>14</v>
      </c>
      <c r="IR49" s="89">
        <v>44143</v>
      </c>
      <c r="IS49" s="90"/>
      <c r="IT49" s="1">
        <v>3800.48</v>
      </c>
      <c r="IU49" s="1"/>
      <c r="IV49" s="1"/>
      <c r="IW49" s="1"/>
      <c r="IX49" s="1"/>
      <c r="IY49" s="98">
        <v>3800.48</v>
      </c>
      <c r="IZ49" s="138">
        <f>IY49-HZ49</f>
        <v>13.299999999999727</v>
      </c>
      <c r="JA49" s="141">
        <f>$F$44/$E$44*IZ49</f>
        <v>-3.5761719266959462</v>
      </c>
      <c r="JB49" s="142">
        <f>IZ49+JA49</f>
        <v>9.7238280733037818</v>
      </c>
      <c r="JC49" s="104">
        <f>IF(JB49&gt;=110,110,JB49)</f>
        <v>9.7238280733037818</v>
      </c>
      <c r="JD49" s="104">
        <f>JB49-JC49</f>
        <v>0</v>
      </c>
      <c r="JE49" s="104">
        <f>JC49*1.9</f>
        <v>18.475273339277184</v>
      </c>
      <c r="JF49" s="425">
        <f t="shared" ref="JF49:JF80" si="16">JD49*$IR$12</f>
        <v>0</v>
      </c>
      <c r="JG49" s="143">
        <f>JE49+JF49</f>
        <v>18.475273339277184</v>
      </c>
      <c r="JH49" s="104">
        <f>IF(JG49&gt;=110,JG49,0)</f>
        <v>0</v>
      </c>
      <c r="JI49" s="104">
        <f>4680.5*JH49/$JH$182</f>
        <v>0</v>
      </c>
      <c r="JJ49" s="90">
        <f>JG49+JI49</f>
        <v>18.475273339277184</v>
      </c>
      <c r="JK49" s="234">
        <f t="shared" ref="JK49:JK80" si="17">IL49-IS49+JJ49</f>
        <v>448.54278398508006</v>
      </c>
      <c r="JL49" s="139">
        <v>1</v>
      </c>
      <c r="JM49" s="1" t="s">
        <v>355</v>
      </c>
    </row>
    <row r="50" spans="1:273" ht="30" customHeight="1" x14ac:dyDescent="0.25">
      <c r="A50" s="1">
        <v>2</v>
      </c>
      <c r="B50" s="1" t="s">
        <v>175</v>
      </c>
      <c r="C50" s="1" t="s">
        <v>345</v>
      </c>
      <c r="D50" s="89">
        <v>43830</v>
      </c>
      <c r="E50" s="153"/>
      <c r="F50" s="104">
        <v>955.75</v>
      </c>
      <c r="G50" s="104">
        <v>280.98</v>
      </c>
      <c r="H50" s="104">
        <v>6608.91</v>
      </c>
      <c r="I50" s="104"/>
      <c r="J50" s="104">
        <v>4623.7700000000004</v>
      </c>
      <c r="K50" s="137">
        <v>7845.6399999999994</v>
      </c>
      <c r="L50" s="138">
        <v>0</v>
      </c>
      <c r="M50" s="141">
        <v>0</v>
      </c>
      <c r="N50" s="96">
        <v>0</v>
      </c>
      <c r="O50" s="104">
        <v>0</v>
      </c>
      <c r="P50" s="104">
        <v>0</v>
      </c>
      <c r="Q50" s="104">
        <v>0</v>
      </c>
      <c r="R50" s="104">
        <v>0</v>
      </c>
      <c r="S50" s="143">
        <v>0</v>
      </c>
      <c r="T50" s="104"/>
      <c r="U50" s="104"/>
      <c r="V50" s="104">
        <v>0</v>
      </c>
      <c r="W50" s="203">
        <v>0</v>
      </c>
      <c r="X50" s="144">
        <v>252.33155143594144</v>
      </c>
      <c r="Y50" s="285">
        <v>2</v>
      </c>
      <c r="Z50" s="104" t="s">
        <v>355</v>
      </c>
      <c r="AA50" s="1">
        <v>2</v>
      </c>
      <c r="AB50" s="1" t="s">
        <v>175</v>
      </c>
      <c r="AC50" s="1" t="s">
        <v>345</v>
      </c>
      <c r="AD50" s="89">
        <v>43861</v>
      </c>
      <c r="AE50" s="284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98">
        <f t="shared" si="11"/>
        <v>7845.6399999999994</v>
      </c>
      <c r="AL50" s="138">
        <f t="shared" ref="AL50:AL113" si="18">AK50-K50</f>
        <v>0</v>
      </c>
      <c r="AM50" s="141">
        <f t="shared" ref="AM50:AM113" si="19">$F$35/$E$35*AL50</f>
        <v>0</v>
      </c>
      <c r="AN50" s="96">
        <f t="shared" ref="AN50:AN113" si="20">AL50+AM50</f>
        <v>0</v>
      </c>
      <c r="AO50" s="104">
        <f t="shared" ref="AO50:AO113" si="21">AN50</f>
        <v>0</v>
      </c>
      <c r="AP50" s="104">
        <f t="shared" ref="AP50:AP113" si="22">AN50-AO50</f>
        <v>0</v>
      </c>
      <c r="AQ50" s="104">
        <f t="shared" ref="AQ50:AQ113" si="23">AO50*1.81</f>
        <v>0</v>
      </c>
      <c r="AR50" s="104"/>
      <c r="AS50" s="143">
        <f t="shared" ref="AS50:AS113" si="24">AQ50</f>
        <v>0</v>
      </c>
      <c r="AT50" s="104">
        <f t="shared" ref="AT50:AT113" si="25">$E$9/$E$8*AN50*2.9</f>
        <v>0</v>
      </c>
      <c r="AU50" s="104">
        <f t="shared" si="12"/>
        <v>0</v>
      </c>
      <c r="AV50" s="203">
        <f t="shared" ref="AV50:AV113" si="26">AS50+AT50+AU50</f>
        <v>0</v>
      </c>
      <c r="AW50" s="144">
        <f t="shared" ref="AW50:AW113" si="27">X50-AE50+AV50</f>
        <v>252.33155143594144</v>
      </c>
      <c r="AX50" s="285">
        <v>2</v>
      </c>
      <c r="AY50" s="104" t="s">
        <v>355</v>
      </c>
      <c r="AZ50" s="1">
        <v>2</v>
      </c>
      <c r="BA50" s="1" t="s">
        <v>175</v>
      </c>
      <c r="BB50" s="1" t="s">
        <v>345</v>
      </c>
      <c r="BC50" s="89">
        <v>43890</v>
      </c>
      <c r="BD50" s="153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98">
        <v>7845.6399999999994</v>
      </c>
      <c r="BK50" s="138">
        <f t="shared" ref="BK50:BK113" si="28">BJ50-AK50</f>
        <v>0</v>
      </c>
      <c r="BL50" s="141">
        <f t="shared" ref="BL50:BL113" si="29">$F$36/$E$36*BK50</f>
        <v>0</v>
      </c>
      <c r="BM50" s="96">
        <f t="shared" ref="BM50:BM113" si="30">BK50+BL50</f>
        <v>0</v>
      </c>
      <c r="BN50" s="104">
        <f t="shared" ref="BN50:BN113" si="31">IF(BM50&gt;=110,110,BM50)</f>
        <v>0</v>
      </c>
      <c r="BO50" s="104">
        <f t="shared" ref="BO50:BO113" si="32">BM50-BN50</f>
        <v>0</v>
      </c>
      <c r="BP50" s="104">
        <f t="shared" ref="BP50:BP113" si="33">BN50*1.81</f>
        <v>0</v>
      </c>
      <c r="BQ50" s="355">
        <f t="shared" ref="BQ50:BQ113" si="34">BO50*$BC$12</f>
        <v>0</v>
      </c>
      <c r="BR50" s="143">
        <f t="shared" ref="BR50:BR113" si="35">BP50+BQ50</f>
        <v>0</v>
      </c>
      <c r="BS50" s="104">
        <f t="shared" ref="BS50:BS113" si="36">$BD$4/$BD$6*BR50</f>
        <v>0</v>
      </c>
      <c r="BT50" s="203">
        <f t="shared" ref="BT50:BT113" si="37">BR50+BS50</f>
        <v>0</v>
      </c>
      <c r="BU50" s="144">
        <f t="shared" ref="BU50:BU113" si="38">AW50-BD50+BT50</f>
        <v>252.33155143594144</v>
      </c>
      <c r="BV50" s="285">
        <v>2</v>
      </c>
      <c r="BW50" s="104" t="s">
        <v>355</v>
      </c>
      <c r="BX50" s="1">
        <v>2</v>
      </c>
      <c r="BY50" s="1" t="s">
        <v>175</v>
      </c>
      <c r="BZ50" s="1" t="s">
        <v>345</v>
      </c>
      <c r="CA50" s="89">
        <v>43890</v>
      </c>
      <c r="CB50" s="153"/>
      <c r="CC50" s="137">
        <v>955.75</v>
      </c>
      <c r="CD50" s="137">
        <v>280.98</v>
      </c>
      <c r="CE50" s="137">
        <v>6608.91</v>
      </c>
      <c r="CF50" s="137"/>
      <c r="CG50" s="137">
        <v>4623.7700000000004</v>
      </c>
      <c r="CH50" s="137">
        <v>7845.6399999999994</v>
      </c>
      <c r="CI50" s="137">
        <v>0</v>
      </c>
      <c r="CJ50" s="137">
        <v>0</v>
      </c>
      <c r="CK50" s="137">
        <v>0</v>
      </c>
      <c r="CL50" s="137">
        <v>0</v>
      </c>
      <c r="CM50" s="137">
        <v>0</v>
      </c>
      <c r="CN50" s="137">
        <v>0</v>
      </c>
      <c r="CO50" s="137">
        <v>0</v>
      </c>
      <c r="CP50" s="143">
        <f t="shared" ref="CP50:CP113" si="39">(CN50+CO50)*$I$11</f>
        <v>0</v>
      </c>
      <c r="CQ50" s="104">
        <f t="shared" ref="CQ50:CQ113" si="40">$BD$4/$BD$6*CP50/$I$11</f>
        <v>0</v>
      </c>
      <c r="CR50" s="203">
        <f t="shared" ref="CR50:CR113" si="41">CP50+CQ50</f>
        <v>0</v>
      </c>
      <c r="CS50" s="144">
        <f t="shared" ref="CS50:CS113" si="42">BU50-CB50+CR50</f>
        <v>252.33155143594144</v>
      </c>
      <c r="CT50" s="139" t="s">
        <v>251</v>
      </c>
      <c r="CU50" s="1" t="s">
        <v>422</v>
      </c>
      <c r="CV50" s="1">
        <v>2</v>
      </c>
      <c r="CW50" s="1" t="s">
        <v>175</v>
      </c>
      <c r="CX50" s="1" t="s">
        <v>345</v>
      </c>
      <c r="CY50" s="89">
        <v>43951</v>
      </c>
      <c r="CZ50" s="153"/>
      <c r="DA50" s="104">
        <v>1247.6300000000001</v>
      </c>
      <c r="DB50" s="104">
        <v>280.98</v>
      </c>
      <c r="DC50" s="104">
        <v>6608.91</v>
      </c>
      <c r="DD50" s="104"/>
      <c r="DE50" s="104">
        <v>4623.7700000000004</v>
      </c>
      <c r="DF50" s="137">
        <v>8137.52</v>
      </c>
      <c r="DG50" s="138">
        <f t="shared" ref="DG50:DG113" si="43">DF50-BJ50</f>
        <v>291.88000000000102</v>
      </c>
      <c r="DH50" s="141">
        <f t="shared" ref="DH50:DH113" si="44">$F$38/$E$38*DG50</f>
        <v>44.816552035056695</v>
      </c>
      <c r="DI50" s="142">
        <f t="shared" ref="DI50:DI113" si="45">DG50+DH50</f>
        <v>336.69655203505772</v>
      </c>
      <c r="DJ50" s="104">
        <f t="shared" ref="DJ50:DJ113" si="46">IF(DI50&gt;=110,110,DI50)</f>
        <v>110</v>
      </c>
      <c r="DK50" s="104">
        <f t="shared" ref="DK50:DK113" si="47">DI50-DJ50</f>
        <v>226.69655203505772</v>
      </c>
      <c r="DL50" s="104">
        <f t="shared" ref="DL50:DL113" si="48">DJ50*1.81</f>
        <v>199.1</v>
      </c>
      <c r="DM50" s="365">
        <f t="shared" ref="DM50:DM113" si="49">DK50*$CY$12</f>
        <v>504.68894542398596</v>
      </c>
      <c r="DN50" s="366">
        <f t="shared" ref="DN50:DN113" si="50">DL50+DM50</f>
        <v>703.78894542398598</v>
      </c>
      <c r="DO50" s="367">
        <f t="shared" ref="DO50:DO113" si="51">DN50-CP50</f>
        <v>703.78894542398598</v>
      </c>
      <c r="DP50" s="367">
        <f t="shared" ref="DP50:DP113" si="52">DO50-$DB$7/$DA$7*DO50</f>
        <v>676.19808380564507</v>
      </c>
      <c r="DQ50" s="368">
        <f t="shared" ref="DQ50:DQ113" si="53">$CZ$4/$DA$7*DO50</f>
        <v>48.48310689830533</v>
      </c>
      <c r="DR50" s="49">
        <f t="shared" ref="DR50:DR113" si="54">DO50+DQ50</f>
        <v>752.2720523222913</v>
      </c>
      <c r="DS50" s="369">
        <f t="shared" ref="DS50:DS113" si="55">CS50-CZ50+DR50</f>
        <v>1004.6036037582328</v>
      </c>
      <c r="DT50" s="139">
        <v>2</v>
      </c>
      <c r="DU50" s="1" t="s">
        <v>355</v>
      </c>
      <c r="DV50" s="1">
        <v>2</v>
      </c>
      <c r="DW50" s="1" t="s">
        <v>175</v>
      </c>
      <c r="DX50" s="1" t="s">
        <v>345</v>
      </c>
      <c r="DY50" s="89">
        <v>43982</v>
      </c>
      <c r="DZ50" s="90"/>
      <c r="EA50" s="1">
        <v>1249.48</v>
      </c>
      <c r="EB50" s="1">
        <v>280.98</v>
      </c>
      <c r="EC50" s="1">
        <v>6608.91</v>
      </c>
      <c r="ED50" s="1"/>
      <c r="EE50" s="1">
        <v>4623.7700000000004</v>
      </c>
      <c r="EF50" s="98">
        <v>8139.37</v>
      </c>
      <c r="EG50" s="138">
        <f t="shared" ref="EG50:EG113" si="56">EF50-DF50</f>
        <v>1.8499999999994543</v>
      </c>
      <c r="EH50" s="141">
        <f t="shared" ref="EH50:EH113" si="57">$F$39/$E$39*EG50</f>
        <v>7.6019452245523478E-2</v>
      </c>
      <c r="EI50" s="96">
        <f t="shared" ref="EI50:EI113" si="58">EG50+EH50</f>
        <v>1.9260194522449778</v>
      </c>
      <c r="EJ50" s="104">
        <f t="shared" ref="EJ50:EJ113" si="59">IF(EI50&gt;=110,110,EI50)</f>
        <v>1.9260194522449778</v>
      </c>
      <c r="EK50" s="104">
        <f t="shared" ref="EK50:EK113" si="60">EI50-EJ50</f>
        <v>0</v>
      </c>
      <c r="EL50" s="104">
        <f t="shared" ref="EL50:EL113" si="61">EJ50*1.81</f>
        <v>3.4860952085634098</v>
      </c>
      <c r="EM50" s="355">
        <f t="shared" ref="EM50:EM113" si="62">EK50*$DY$12</f>
        <v>0</v>
      </c>
      <c r="EN50" s="143">
        <f t="shared" ref="EN50:EN113" si="63">EL50+EM50</f>
        <v>3.4860952085634098</v>
      </c>
      <c r="EO50" s="104">
        <f t="shared" ref="EO50:EO113" si="64">$DZ$4/$DZ$6*EN50</f>
        <v>0.3646693692822518</v>
      </c>
      <c r="EP50" s="379">
        <f t="shared" ref="EP50:EP113" si="65">EN50+EO50</f>
        <v>3.8507645778456618</v>
      </c>
      <c r="EQ50" s="380">
        <f t="shared" ref="EQ50:EQ113" si="66">DS50-DZ50+EP50</f>
        <v>1008.4543683360785</v>
      </c>
      <c r="ER50" s="285">
        <v>2</v>
      </c>
      <c r="ES50" s="104" t="s">
        <v>355</v>
      </c>
      <c r="ET50" s="1">
        <v>2</v>
      </c>
      <c r="EU50" s="1" t="s">
        <v>175</v>
      </c>
      <c r="EV50" s="1" t="s">
        <v>345</v>
      </c>
      <c r="EW50" s="398"/>
      <c r="EX50" s="89">
        <v>44013</v>
      </c>
      <c r="EY50" s="104">
        <v>1250.51</v>
      </c>
      <c r="EZ50" s="104">
        <v>280.98</v>
      </c>
      <c r="FA50" s="104">
        <v>6608.91</v>
      </c>
      <c r="FB50" s="104"/>
      <c r="FC50" s="104">
        <v>4623.7700000000004</v>
      </c>
      <c r="FD50" s="137">
        <f t="shared" ref="FD50:FD113" si="67">EY50+EZ50+FA50+FB50</f>
        <v>8140.4</v>
      </c>
      <c r="FE50" s="138">
        <f>FD50-EF50</f>
        <v>1.0299999999997453</v>
      </c>
      <c r="FF50" s="141">
        <f t="shared" ref="FF50:FF113" si="68">$F$40/$E$40*FE50</f>
        <v>4.8333514420570732E-2</v>
      </c>
      <c r="FG50" s="96">
        <f t="shared" ref="FG50:FG113" si="69">FE50+FF50</f>
        <v>1.0783335144203161</v>
      </c>
      <c r="FH50" s="104">
        <f t="shared" ref="FH50:FH113" si="70">FG50</f>
        <v>1.0783335144203161</v>
      </c>
      <c r="FI50" s="104">
        <f t="shared" ref="FI50:FI113" si="71">FG50-FH50</f>
        <v>0</v>
      </c>
      <c r="FJ50" s="104">
        <f t="shared" ref="FJ50:FJ113" si="72">FH50*1.81</f>
        <v>1.9517836611007722</v>
      </c>
      <c r="FK50" s="104"/>
      <c r="FL50" s="143">
        <f t="shared" ref="FL50:FL113" si="73">FJ50+FK50</f>
        <v>1.9517836611007722</v>
      </c>
      <c r="FM50" s="104">
        <f t="shared" ref="FM50:FM113" si="74">3597/($E$14*1.81)*FL50</f>
        <v>0.22363731845997906</v>
      </c>
      <c r="FN50" s="379">
        <f t="shared" ref="FN50:FN113" si="75">FL50+FM50</f>
        <v>2.1754209795607511</v>
      </c>
      <c r="FO50" s="234">
        <f t="shared" ref="FO50:FO113" si="76">EQ50-EW50+FN50</f>
        <v>1010.6297893156392</v>
      </c>
      <c r="FP50" s="139">
        <v>2</v>
      </c>
      <c r="FQ50" s="1" t="s">
        <v>355</v>
      </c>
      <c r="FR50" s="1">
        <v>2</v>
      </c>
      <c r="FS50" s="1" t="s">
        <v>175</v>
      </c>
      <c r="FT50" s="1" t="s">
        <v>345</v>
      </c>
      <c r="FU50" s="89">
        <v>44042</v>
      </c>
      <c r="FV50" s="90"/>
      <c r="FW50" s="104">
        <v>1250.9100000000001</v>
      </c>
      <c r="FX50" s="104">
        <v>280.98</v>
      </c>
      <c r="FY50" s="104">
        <v>6608.91</v>
      </c>
      <c r="FZ50" s="104"/>
      <c r="GA50" s="104">
        <v>4623.7700000000004</v>
      </c>
      <c r="GB50" s="411">
        <f t="shared" ref="GB50:GB113" si="77">FW50+FX50+FY50+FZ50</f>
        <v>8140.8</v>
      </c>
      <c r="GC50" s="138">
        <f t="shared" si="13"/>
        <v>0.4000000000005457</v>
      </c>
      <c r="GD50" s="141">
        <f t="shared" ref="GD50:GD113" si="78">$F$41/$E$41*GC50</f>
        <v>0.12463853267273034</v>
      </c>
      <c r="GE50" s="142">
        <f t="shared" ref="GE50:GE113" si="79">GC50+GD50</f>
        <v>0.52463853267327609</v>
      </c>
      <c r="GF50" s="104">
        <f t="shared" ref="GF50:GF113" si="80">GE50</f>
        <v>0.52463853267327609</v>
      </c>
      <c r="GG50" s="104">
        <v>0</v>
      </c>
      <c r="GH50" s="104">
        <f t="shared" ref="GH50:GH113" si="81">GF50*1.9</f>
        <v>0.99681321207922458</v>
      </c>
      <c r="GI50" s="104"/>
      <c r="GJ50" s="143">
        <f t="shared" ref="GJ50:GJ113" si="82">GH50+GI50</f>
        <v>0.99681321207922458</v>
      </c>
      <c r="GK50" s="103">
        <f t="shared" ref="GK50:GK113" si="83">IF(GE50&gt;=110,GE50,0)</f>
        <v>0</v>
      </c>
      <c r="GL50" s="104">
        <f t="shared" si="14"/>
        <v>0</v>
      </c>
      <c r="GM50" s="90">
        <f t="shared" ref="GM50:GM113" si="84">GJ50+GL50</f>
        <v>0.99681321207922458</v>
      </c>
      <c r="GN50" s="380">
        <f t="shared" ref="GN50:GN113" si="85">FO50-FV50+GM50</f>
        <v>1011.6266025277184</v>
      </c>
      <c r="GO50" s="139">
        <v>2</v>
      </c>
      <c r="GP50" s="415" t="s">
        <v>355</v>
      </c>
      <c r="GQ50" s="1">
        <v>2</v>
      </c>
      <c r="GR50" s="1" t="s">
        <v>175</v>
      </c>
      <c r="GS50" s="1" t="s">
        <v>345</v>
      </c>
      <c r="GT50" s="89">
        <v>44081</v>
      </c>
      <c r="GU50" s="90"/>
      <c r="GV50" s="104">
        <v>1258.6500000000001</v>
      </c>
      <c r="GW50" s="104">
        <v>280.98</v>
      </c>
      <c r="GX50" s="104">
        <v>6608.91</v>
      </c>
      <c r="GY50" s="104"/>
      <c r="GZ50" s="104">
        <v>4623.7700000000004</v>
      </c>
      <c r="HA50" s="137">
        <v>8148.54</v>
      </c>
      <c r="HB50" s="138">
        <f>HA50-GB50</f>
        <v>7.7399999999997817</v>
      </c>
      <c r="HC50" s="141">
        <f t="shared" ref="HC50:HC113" si="86">$F$42/$E$42*HB50</f>
        <v>-2.8014522220189075</v>
      </c>
      <c r="HD50" s="142">
        <f t="shared" ref="HD50:HD113" si="87">HB50+HC50</f>
        <v>4.9385477779808742</v>
      </c>
      <c r="HE50" s="104">
        <f t="shared" ref="HE50:HE113" si="88">HD50</f>
        <v>4.9385477779808742</v>
      </c>
      <c r="HF50" s="104">
        <v>0</v>
      </c>
      <c r="HG50" s="104">
        <f t="shared" ref="HG50:HG113" si="89">HE50*1.9</f>
        <v>9.3832407781636604</v>
      </c>
      <c r="HH50" s="104"/>
      <c r="HI50" s="143">
        <f t="shared" ref="HI50:HI113" si="90">HG50+HH50</f>
        <v>9.3832407781636604</v>
      </c>
      <c r="HJ50" s="104">
        <f t="shared" ref="HJ50:HJ113" si="91">IF(HD50&gt;=110,HD50,0)</f>
        <v>0</v>
      </c>
      <c r="HK50" s="104">
        <f t="shared" si="15"/>
        <v>0</v>
      </c>
      <c r="HL50" s="90">
        <f t="shared" ref="HL50:HL113" si="92">HI50+HK50</f>
        <v>9.3832407781636604</v>
      </c>
      <c r="HM50" s="380">
        <f t="shared" ref="HM50:HM113" si="93">GN50-GU50+HL50</f>
        <v>1021.0098433058821</v>
      </c>
      <c r="HN50" s="1">
        <v>2</v>
      </c>
      <c r="HO50" s="1" t="s">
        <v>355</v>
      </c>
      <c r="HP50" s="1">
        <v>2</v>
      </c>
      <c r="HQ50" s="1" t="s">
        <v>175</v>
      </c>
      <c r="HR50" s="1" t="s">
        <v>345</v>
      </c>
      <c r="HS50" s="89">
        <v>44104</v>
      </c>
      <c r="HT50" s="104">
        <v>1258.82</v>
      </c>
      <c r="HU50" s="90"/>
      <c r="HV50" s="104">
        <v>280.98</v>
      </c>
      <c r="HW50" s="104">
        <v>6608.91</v>
      </c>
      <c r="HX50" s="104"/>
      <c r="HY50" s="104">
        <v>4623.7700000000004</v>
      </c>
      <c r="HZ50" s="137">
        <f t="shared" ref="HZ50:HZ113" si="94">HT50+HV50+HW50+HX50</f>
        <v>8148.71</v>
      </c>
      <c r="IA50" s="138">
        <f t="shared" ref="IA50:IA113" si="95">HZ50-HA50</f>
        <v>0.17000000000007276</v>
      </c>
      <c r="IB50" s="141">
        <f t="shared" ref="IB50:IB113" si="96">$F$43/$E$43*IA50</f>
        <v>3.1688944150878119E-2</v>
      </c>
      <c r="IC50" s="142">
        <f t="shared" ref="IC50:IC113" si="97">IA50+IB50</f>
        <v>0.20168894415095087</v>
      </c>
      <c r="ID50" s="104">
        <f t="shared" ref="ID50:ID113" si="98">IF(IC50&gt;=110,110,IC50)</f>
        <v>0.20168894415095087</v>
      </c>
      <c r="IE50" s="104">
        <f t="shared" ref="IE50:IE113" si="99">IC50-ID50</f>
        <v>0</v>
      </c>
      <c r="IF50" s="104">
        <f t="shared" ref="IF50:IF113" si="100">ID50*1.9</f>
        <v>0.38320899388680663</v>
      </c>
      <c r="IG50" s="425">
        <f t="shared" ref="IG50:IG113" si="101">IE50*$HS$12</f>
        <v>0</v>
      </c>
      <c r="IH50" s="143">
        <f t="shared" ref="IH50:IH113" si="102">IF50+IG50</f>
        <v>0.38320899388680663</v>
      </c>
      <c r="II50" s="104">
        <f t="shared" ref="II50:II113" si="103">IF(IC50&gt;=110,IC50,0)</f>
        <v>0</v>
      </c>
      <c r="IJ50" s="104">
        <f t="shared" ref="IJ50:IJ113" si="104">4680.5*II50/$II$182</f>
        <v>0</v>
      </c>
      <c r="IK50" s="90">
        <f t="shared" ref="IK50:IK113" si="105">IH50+IJ50</f>
        <v>0.38320899388680663</v>
      </c>
      <c r="IL50" s="234">
        <f t="shared" ref="IL50:IL113" si="106">HM50-HU50+IK50</f>
        <v>1021.3930522997689</v>
      </c>
      <c r="IM50" s="139">
        <v>2</v>
      </c>
      <c r="IN50" s="1" t="s">
        <v>355</v>
      </c>
      <c r="IO50" s="1">
        <v>2</v>
      </c>
      <c r="IP50" s="1" t="s">
        <v>175</v>
      </c>
      <c r="IQ50" s="1" t="s">
        <v>345</v>
      </c>
      <c r="IR50" s="89">
        <v>44143</v>
      </c>
      <c r="IS50" s="90"/>
      <c r="IT50" s="1">
        <v>1258.82</v>
      </c>
      <c r="IU50" s="1">
        <v>280.98</v>
      </c>
      <c r="IV50" s="1">
        <v>6608.91</v>
      </c>
      <c r="IW50" s="1"/>
      <c r="IX50" s="1">
        <v>4623.7700000000004</v>
      </c>
      <c r="IY50" s="98">
        <v>8148.71</v>
      </c>
      <c r="IZ50" s="138">
        <f t="shared" ref="IZ50:IZ113" si="107">IY50-HZ50</f>
        <v>0</v>
      </c>
      <c r="JA50" s="141">
        <f t="shared" ref="JA50:JA113" si="108">$F$44/$E$44*IZ50</f>
        <v>0</v>
      </c>
      <c r="JB50" s="142">
        <f t="shared" ref="JB50:JB113" si="109">IZ50+JA50</f>
        <v>0</v>
      </c>
      <c r="JC50" s="104">
        <f t="shared" ref="JC50:JC113" si="110">IF(JB50&gt;=110,110,JB50)</f>
        <v>0</v>
      </c>
      <c r="JD50" s="104">
        <f t="shared" ref="JD50:JD113" si="111">JB50-JC50</f>
        <v>0</v>
      </c>
      <c r="JE50" s="104">
        <f t="shared" ref="JE50:JE113" si="112">JC50*1.9</f>
        <v>0</v>
      </c>
      <c r="JF50" s="425">
        <f t="shared" si="16"/>
        <v>0</v>
      </c>
      <c r="JG50" s="143">
        <f t="shared" ref="JG50:JG113" si="113">JE50+JF50</f>
        <v>0</v>
      </c>
      <c r="JH50" s="104">
        <f t="shared" ref="JH50:JH113" si="114">IF(JG50&gt;=110,JG50,0)</f>
        <v>0</v>
      </c>
      <c r="JI50" s="104">
        <f t="shared" ref="JI50:JI113" si="115">4680.5*JH50/$JH$182</f>
        <v>0</v>
      </c>
      <c r="JJ50" s="90">
        <f t="shared" ref="JJ50:JJ113" si="116">JG50+JI50</f>
        <v>0</v>
      </c>
      <c r="JK50" s="234">
        <f t="shared" si="17"/>
        <v>1021.3930522997689</v>
      </c>
      <c r="JL50" s="139">
        <v>2</v>
      </c>
      <c r="JM50" s="1" t="s">
        <v>355</v>
      </c>
    </row>
    <row r="51" spans="1:273" ht="30" customHeight="1" x14ac:dyDescent="0.25">
      <c r="A51" s="1">
        <v>3</v>
      </c>
      <c r="B51" s="1" t="s">
        <v>58</v>
      </c>
      <c r="C51" s="1" t="s">
        <v>15</v>
      </c>
      <c r="D51" s="89">
        <v>43830</v>
      </c>
      <c r="E51" s="153"/>
      <c r="F51" s="104">
        <v>386.49</v>
      </c>
      <c r="G51" s="104"/>
      <c r="H51" s="104"/>
      <c r="I51" s="104"/>
      <c r="J51" s="104"/>
      <c r="K51" s="137">
        <v>386.49</v>
      </c>
      <c r="L51" s="138">
        <v>0</v>
      </c>
      <c r="M51" s="141">
        <v>0</v>
      </c>
      <c r="N51" s="96">
        <v>0</v>
      </c>
      <c r="O51" s="104">
        <v>0</v>
      </c>
      <c r="P51" s="104">
        <v>0</v>
      </c>
      <c r="Q51" s="104">
        <v>0</v>
      </c>
      <c r="R51" s="104">
        <v>0</v>
      </c>
      <c r="S51" s="143">
        <v>0</v>
      </c>
      <c r="T51" s="104"/>
      <c r="U51" s="104"/>
      <c r="V51" s="104">
        <v>0</v>
      </c>
      <c r="W51" s="203">
        <v>0</v>
      </c>
      <c r="X51" s="144">
        <v>-95.839976688970552</v>
      </c>
      <c r="Y51" s="285">
        <v>1</v>
      </c>
      <c r="Z51" s="104" t="s">
        <v>355</v>
      </c>
      <c r="AA51" s="1">
        <v>3</v>
      </c>
      <c r="AB51" s="1" t="s">
        <v>58</v>
      </c>
      <c r="AC51" s="1" t="s">
        <v>15</v>
      </c>
      <c r="AD51" s="89">
        <v>43861</v>
      </c>
      <c r="AE51" s="284"/>
      <c r="AF51" s="1">
        <v>399.69</v>
      </c>
      <c r="AG51" s="1"/>
      <c r="AH51" s="1"/>
      <c r="AI51" s="1"/>
      <c r="AJ51" s="1"/>
      <c r="AK51" s="98">
        <f t="shared" si="11"/>
        <v>399.69</v>
      </c>
      <c r="AL51" s="138">
        <f t="shared" si="18"/>
        <v>13.199999999999989</v>
      </c>
      <c r="AM51" s="141">
        <f t="shared" si="19"/>
        <v>-11.73549023981316</v>
      </c>
      <c r="AN51" s="96">
        <f t="shared" si="20"/>
        <v>1.4645097601868287</v>
      </c>
      <c r="AO51" s="104">
        <f t="shared" si="21"/>
        <v>1.4645097601868287</v>
      </c>
      <c r="AP51" s="104">
        <f t="shared" si="22"/>
        <v>0</v>
      </c>
      <c r="AQ51" s="104">
        <f t="shared" si="23"/>
        <v>2.65076266593816</v>
      </c>
      <c r="AR51" s="104"/>
      <c r="AS51" s="143">
        <f t="shared" si="24"/>
        <v>2.65076266593816</v>
      </c>
      <c r="AT51" s="104">
        <f t="shared" si="25"/>
        <v>9.5006760787644939</v>
      </c>
      <c r="AU51" s="104">
        <f t="shared" si="12"/>
        <v>1.6890549944985196</v>
      </c>
      <c r="AV51" s="203">
        <f t="shared" si="26"/>
        <v>13.840493739201174</v>
      </c>
      <c r="AW51" s="144">
        <f t="shared" si="27"/>
        <v>-81.999482949769373</v>
      </c>
      <c r="AX51" s="285">
        <v>1</v>
      </c>
      <c r="AY51" s="104" t="s">
        <v>355</v>
      </c>
      <c r="AZ51" s="1">
        <v>3</v>
      </c>
      <c r="BA51" s="1" t="s">
        <v>58</v>
      </c>
      <c r="BB51" s="1" t="s">
        <v>15</v>
      </c>
      <c r="BC51" s="89">
        <v>43890</v>
      </c>
      <c r="BD51" s="153"/>
      <c r="BE51" s="1">
        <v>399.69</v>
      </c>
      <c r="BF51" s="1"/>
      <c r="BG51" s="1"/>
      <c r="BH51" s="1"/>
      <c r="BI51" s="1"/>
      <c r="BJ51" s="98">
        <v>399.69</v>
      </c>
      <c r="BK51" s="138">
        <f t="shared" si="28"/>
        <v>0</v>
      </c>
      <c r="BL51" s="141">
        <f t="shared" si="29"/>
        <v>0</v>
      </c>
      <c r="BM51" s="96">
        <f t="shared" si="30"/>
        <v>0</v>
      </c>
      <c r="BN51" s="104">
        <f t="shared" si="31"/>
        <v>0</v>
      </c>
      <c r="BO51" s="104">
        <f t="shared" si="32"/>
        <v>0</v>
      </c>
      <c r="BP51" s="104">
        <f t="shared" si="33"/>
        <v>0</v>
      </c>
      <c r="BQ51" s="355">
        <f t="shared" si="34"/>
        <v>0</v>
      </c>
      <c r="BR51" s="143">
        <f t="shared" si="35"/>
        <v>0</v>
      </c>
      <c r="BS51" s="104">
        <f t="shared" si="36"/>
        <v>0</v>
      </c>
      <c r="BT51" s="203">
        <f t="shared" si="37"/>
        <v>0</v>
      </c>
      <c r="BU51" s="144">
        <f t="shared" si="38"/>
        <v>-81.999482949769373</v>
      </c>
      <c r="BV51" s="285">
        <v>1</v>
      </c>
      <c r="BW51" s="104" t="s">
        <v>355</v>
      </c>
      <c r="BX51" s="1">
        <v>3</v>
      </c>
      <c r="BY51" s="1" t="s">
        <v>58</v>
      </c>
      <c r="BZ51" s="1" t="s">
        <v>15</v>
      </c>
      <c r="CA51" s="89">
        <v>43890</v>
      </c>
      <c r="CB51" s="153"/>
      <c r="CC51" s="137">
        <v>399.69</v>
      </c>
      <c r="CD51" s="137"/>
      <c r="CE51" s="137"/>
      <c r="CF51" s="137"/>
      <c r="CG51" s="137"/>
      <c r="CH51" s="137">
        <v>399.69</v>
      </c>
      <c r="CI51" s="137">
        <v>0</v>
      </c>
      <c r="CJ51" s="137">
        <v>0</v>
      </c>
      <c r="CK51" s="137">
        <v>0</v>
      </c>
      <c r="CL51" s="137">
        <v>0</v>
      </c>
      <c r="CM51" s="137">
        <v>0</v>
      </c>
      <c r="CN51" s="137">
        <v>0</v>
      </c>
      <c r="CO51" s="137">
        <v>0</v>
      </c>
      <c r="CP51" s="143">
        <f t="shared" si="39"/>
        <v>0</v>
      </c>
      <c r="CQ51" s="104">
        <f t="shared" si="40"/>
        <v>0</v>
      </c>
      <c r="CR51" s="203">
        <f t="shared" si="41"/>
        <v>0</v>
      </c>
      <c r="CS51" s="144">
        <f t="shared" si="42"/>
        <v>-81.999482949769373</v>
      </c>
      <c r="CT51" s="139" t="s">
        <v>251</v>
      </c>
      <c r="CU51" s="1" t="s">
        <v>422</v>
      </c>
      <c r="CV51" s="1">
        <v>3</v>
      </c>
      <c r="CW51" s="1" t="s">
        <v>58</v>
      </c>
      <c r="CX51" s="1" t="s">
        <v>15</v>
      </c>
      <c r="CY51" s="89">
        <v>43951</v>
      </c>
      <c r="CZ51" s="153"/>
      <c r="DA51" s="104">
        <v>432.3</v>
      </c>
      <c r="DB51" s="104"/>
      <c r="DC51" s="104"/>
      <c r="DD51" s="104"/>
      <c r="DE51" s="104"/>
      <c r="DF51" s="137">
        <v>432.3</v>
      </c>
      <c r="DG51" s="138">
        <f t="shared" si="43"/>
        <v>32.610000000000014</v>
      </c>
      <c r="DH51" s="141">
        <f t="shared" si="44"/>
        <v>5.0070842875948829</v>
      </c>
      <c r="DI51" s="142">
        <f t="shared" si="45"/>
        <v>37.617084287594899</v>
      </c>
      <c r="DJ51" s="104">
        <f t="shared" si="46"/>
        <v>37.617084287594899</v>
      </c>
      <c r="DK51" s="104">
        <f t="shared" si="47"/>
        <v>0</v>
      </c>
      <c r="DL51" s="104">
        <f t="shared" si="48"/>
        <v>68.086922560546768</v>
      </c>
      <c r="DM51" s="365">
        <f t="shared" si="49"/>
        <v>0</v>
      </c>
      <c r="DN51" s="366">
        <f t="shared" si="50"/>
        <v>68.086922560546768</v>
      </c>
      <c r="DO51" s="367">
        <f t="shared" si="51"/>
        <v>68.086922560546768</v>
      </c>
      <c r="DP51" s="367">
        <f t="shared" si="52"/>
        <v>65.417689304467388</v>
      </c>
      <c r="DQ51" s="368">
        <f t="shared" si="53"/>
        <v>4.6904197150907985</v>
      </c>
      <c r="DR51" s="49">
        <f t="shared" si="54"/>
        <v>72.777342275637565</v>
      </c>
      <c r="DS51" s="369">
        <f t="shared" si="55"/>
        <v>-9.2221406741318077</v>
      </c>
      <c r="DT51" s="139">
        <v>1</v>
      </c>
      <c r="DU51" s="1" t="s">
        <v>355</v>
      </c>
      <c r="DV51" s="1">
        <v>3</v>
      </c>
      <c r="DW51" s="1" t="s">
        <v>58</v>
      </c>
      <c r="DX51" s="1" t="s">
        <v>15</v>
      </c>
      <c r="DY51" s="89">
        <v>43982</v>
      </c>
      <c r="DZ51" s="90"/>
      <c r="EA51" s="1">
        <v>476.45</v>
      </c>
      <c r="EB51" s="1"/>
      <c r="EC51" s="1"/>
      <c r="ED51" s="1"/>
      <c r="EE51" s="1"/>
      <c r="EF51" s="98">
        <v>476.45</v>
      </c>
      <c r="EG51" s="138">
        <f t="shared" si="56"/>
        <v>44.149999999999977</v>
      </c>
      <c r="EH51" s="141">
        <f t="shared" si="57"/>
        <v>1.8141939549409998</v>
      </c>
      <c r="EI51" s="96">
        <f t="shared" si="58"/>
        <v>45.964193954940974</v>
      </c>
      <c r="EJ51" s="104">
        <f t="shared" si="59"/>
        <v>45.964193954940974</v>
      </c>
      <c r="EK51" s="104">
        <f t="shared" si="60"/>
        <v>0</v>
      </c>
      <c r="EL51" s="104">
        <f t="shared" si="61"/>
        <v>83.195191058443172</v>
      </c>
      <c r="EM51" s="355">
        <f t="shared" si="62"/>
        <v>0</v>
      </c>
      <c r="EN51" s="143">
        <f t="shared" si="63"/>
        <v>83.195191058443172</v>
      </c>
      <c r="EO51" s="104">
        <f t="shared" si="64"/>
        <v>8.7027852182790042</v>
      </c>
      <c r="EP51" s="379">
        <f t="shared" si="65"/>
        <v>91.897976276722176</v>
      </c>
      <c r="EQ51" s="380">
        <f t="shared" si="66"/>
        <v>82.675835602590368</v>
      </c>
      <c r="ER51" s="285">
        <v>1</v>
      </c>
      <c r="ES51" s="104" t="s">
        <v>355</v>
      </c>
      <c r="ET51" s="1">
        <v>3</v>
      </c>
      <c r="EU51" s="1" t="s">
        <v>58</v>
      </c>
      <c r="EV51" s="1" t="s">
        <v>15</v>
      </c>
      <c r="EW51" s="398">
        <v>300</v>
      </c>
      <c r="EX51" s="89">
        <v>44013</v>
      </c>
      <c r="EY51" s="104">
        <v>503.37</v>
      </c>
      <c r="EZ51" s="104"/>
      <c r="FA51" s="104"/>
      <c r="FB51" s="104"/>
      <c r="FC51" s="104"/>
      <c r="FD51" s="137">
        <f t="shared" si="67"/>
        <v>503.37</v>
      </c>
      <c r="FE51" s="138">
        <f t="shared" ref="FE51:FE114" si="117">FD51-EF51</f>
        <v>26.920000000000016</v>
      </c>
      <c r="FF51" s="141">
        <f t="shared" si="68"/>
        <v>1.2632409788369772</v>
      </c>
      <c r="FG51" s="96">
        <f t="shared" si="69"/>
        <v>28.183240978836992</v>
      </c>
      <c r="FH51" s="104">
        <f t="shared" si="70"/>
        <v>28.183240978836992</v>
      </c>
      <c r="FI51" s="104">
        <f t="shared" si="71"/>
        <v>0</v>
      </c>
      <c r="FJ51" s="104">
        <f t="shared" si="72"/>
        <v>51.011666171694955</v>
      </c>
      <c r="FK51" s="104"/>
      <c r="FL51" s="143">
        <f t="shared" si="73"/>
        <v>51.011666171694955</v>
      </c>
      <c r="FM51" s="104">
        <f t="shared" si="74"/>
        <v>5.8449675853826486</v>
      </c>
      <c r="FN51" s="379">
        <f t="shared" si="75"/>
        <v>56.856633757077603</v>
      </c>
      <c r="FO51" s="234">
        <f t="shared" si="76"/>
        <v>-160.46753064033203</v>
      </c>
      <c r="FP51" s="139">
        <v>1</v>
      </c>
      <c r="FQ51" s="1" t="s">
        <v>355</v>
      </c>
      <c r="FR51" s="1">
        <v>3</v>
      </c>
      <c r="FS51" s="1" t="s">
        <v>58</v>
      </c>
      <c r="FT51" s="1" t="s">
        <v>15</v>
      </c>
      <c r="FU51" s="89">
        <v>44042</v>
      </c>
      <c r="FV51" s="90"/>
      <c r="FW51" s="104">
        <v>533.76</v>
      </c>
      <c r="FX51" s="104"/>
      <c r="FY51" s="104"/>
      <c r="FZ51" s="104"/>
      <c r="GA51" s="104"/>
      <c r="GB51" s="411">
        <f t="shared" si="77"/>
        <v>533.76</v>
      </c>
      <c r="GC51" s="138">
        <f t="shared" si="13"/>
        <v>30.389999999999986</v>
      </c>
      <c r="GD51" s="141">
        <f t="shared" si="78"/>
        <v>9.4694125197977659</v>
      </c>
      <c r="GE51" s="142">
        <f t="shared" si="79"/>
        <v>39.85941251979775</v>
      </c>
      <c r="GF51" s="104">
        <f t="shared" si="80"/>
        <v>39.85941251979775</v>
      </c>
      <c r="GG51" s="104">
        <v>0</v>
      </c>
      <c r="GH51" s="104">
        <f t="shared" si="81"/>
        <v>75.732883787615719</v>
      </c>
      <c r="GI51" s="104"/>
      <c r="GJ51" s="143">
        <f t="shared" si="82"/>
        <v>75.732883787615719</v>
      </c>
      <c r="GK51" s="103">
        <f t="shared" si="83"/>
        <v>0</v>
      </c>
      <c r="GL51" s="104">
        <f t="shared" si="14"/>
        <v>0</v>
      </c>
      <c r="GM51" s="90">
        <f t="shared" si="84"/>
        <v>75.732883787615719</v>
      </c>
      <c r="GN51" s="380">
        <f t="shared" si="85"/>
        <v>-84.73464685271631</v>
      </c>
      <c r="GO51" s="139">
        <v>1</v>
      </c>
      <c r="GP51" s="415" t="s">
        <v>355</v>
      </c>
      <c r="GQ51" s="1">
        <v>3</v>
      </c>
      <c r="GR51" s="1" t="s">
        <v>58</v>
      </c>
      <c r="GS51" s="1" t="s">
        <v>15</v>
      </c>
      <c r="GT51" s="89">
        <v>44081</v>
      </c>
      <c r="GU51" s="90"/>
      <c r="GV51" s="104">
        <v>576.9</v>
      </c>
      <c r="GW51" s="104"/>
      <c r="GX51" s="104"/>
      <c r="GY51" s="104"/>
      <c r="GZ51" s="104"/>
      <c r="HA51" s="137">
        <v>576.9</v>
      </c>
      <c r="HB51" s="138">
        <f t="shared" ref="HB51:HB114" si="118">HA51-GB51</f>
        <v>43.139999999999986</v>
      </c>
      <c r="HC51" s="141">
        <f t="shared" si="86"/>
        <v>-15.614295718074812</v>
      </c>
      <c r="HD51" s="142">
        <f t="shared" si="87"/>
        <v>27.525704281925172</v>
      </c>
      <c r="HE51" s="104">
        <f t="shared" si="88"/>
        <v>27.525704281925172</v>
      </c>
      <c r="HF51" s="104">
        <v>0</v>
      </c>
      <c r="HG51" s="104">
        <f t="shared" si="89"/>
        <v>52.298838135657824</v>
      </c>
      <c r="HH51" s="104"/>
      <c r="HI51" s="143">
        <f t="shared" si="90"/>
        <v>52.298838135657824</v>
      </c>
      <c r="HJ51" s="104">
        <f t="shared" si="91"/>
        <v>0</v>
      </c>
      <c r="HK51" s="104">
        <f t="shared" si="15"/>
        <v>0</v>
      </c>
      <c r="HL51" s="90">
        <f t="shared" si="92"/>
        <v>52.298838135657824</v>
      </c>
      <c r="HM51" s="380">
        <f t="shared" si="93"/>
        <v>-32.435808717058485</v>
      </c>
      <c r="HN51" s="1">
        <v>1</v>
      </c>
      <c r="HO51" s="1" t="s">
        <v>355</v>
      </c>
      <c r="HP51" s="1">
        <v>3</v>
      </c>
      <c r="HQ51" s="1" t="s">
        <v>58</v>
      </c>
      <c r="HR51" s="1" t="s">
        <v>15</v>
      </c>
      <c r="HS51" s="89">
        <v>44104</v>
      </c>
      <c r="HT51" s="104">
        <v>591.64</v>
      </c>
      <c r="HU51" s="90">
        <v>370</v>
      </c>
      <c r="HV51" s="104"/>
      <c r="HW51" s="104"/>
      <c r="HX51" s="104"/>
      <c r="HY51" s="104"/>
      <c r="HZ51" s="137">
        <f t="shared" si="94"/>
        <v>591.64</v>
      </c>
      <c r="IA51" s="138">
        <f t="shared" si="95"/>
        <v>14.740000000000009</v>
      </c>
      <c r="IB51" s="141">
        <f t="shared" si="96"/>
        <v>2.7476178634337876</v>
      </c>
      <c r="IC51" s="142">
        <f t="shared" si="97"/>
        <v>17.487617863433798</v>
      </c>
      <c r="ID51" s="104">
        <f t="shared" si="98"/>
        <v>17.487617863433798</v>
      </c>
      <c r="IE51" s="104">
        <f t="shared" si="99"/>
        <v>0</v>
      </c>
      <c r="IF51" s="104">
        <f t="shared" si="100"/>
        <v>33.226473940524215</v>
      </c>
      <c r="IG51" s="425">
        <f t="shared" si="101"/>
        <v>0</v>
      </c>
      <c r="IH51" s="143">
        <f t="shared" si="102"/>
        <v>33.226473940524215</v>
      </c>
      <c r="II51" s="104">
        <f t="shared" si="103"/>
        <v>0</v>
      </c>
      <c r="IJ51" s="104">
        <f t="shared" si="104"/>
        <v>0</v>
      </c>
      <c r="IK51" s="90">
        <f t="shared" si="105"/>
        <v>33.226473940524215</v>
      </c>
      <c r="IL51" s="234">
        <f t="shared" si="106"/>
        <v>-369.20933477653426</v>
      </c>
      <c r="IM51" s="139">
        <v>1</v>
      </c>
      <c r="IN51" s="1" t="s">
        <v>355</v>
      </c>
      <c r="IO51" s="1">
        <v>3</v>
      </c>
      <c r="IP51" s="1" t="s">
        <v>58</v>
      </c>
      <c r="IQ51" s="1" t="s">
        <v>15</v>
      </c>
      <c r="IR51" s="89">
        <v>44143</v>
      </c>
      <c r="IS51" s="90"/>
      <c r="IT51" s="1">
        <v>595.51</v>
      </c>
      <c r="IU51" s="1"/>
      <c r="IV51" s="1"/>
      <c r="IW51" s="1"/>
      <c r="IX51" s="1"/>
      <c r="IY51" s="98">
        <v>595.51</v>
      </c>
      <c r="IZ51" s="138">
        <f t="shared" si="107"/>
        <v>3.8700000000000045</v>
      </c>
      <c r="JA51" s="141">
        <f t="shared" si="108"/>
        <v>-1.0405853651363617</v>
      </c>
      <c r="JB51" s="142">
        <f t="shared" si="109"/>
        <v>2.8294146348636429</v>
      </c>
      <c r="JC51" s="104">
        <f t="shared" si="110"/>
        <v>2.8294146348636429</v>
      </c>
      <c r="JD51" s="104">
        <f t="shared" si="111"/>
        <v>0</v>
      </c>
      <c r="JE51" s="104">
        <f t="shared" si="112"/>
        <v>5.3758878062409208</v>
      </c>
      <c r="JF51" s="425">
        <f t="shared" si="16"/>
        <v>0</v>
      </c>
      <c r="JG51" s="143">
        <f t="shared" si="113"/>
        <v>5.3758878062409208</v>
      </c>
      <c r="JH51" s="104">
        <f t="shared" si="114"/>
        <v>0</v>
      </c>
      <c r="JI51" s="104">
        <f t="shared" si="115"/>
        <v>0</v>
      </c>
      <c r="JJ51" s="90">
        <f t="shared" si="116"/>
        <v>5.3758878062409208</v>
      </c>
      <c r="JK51" s="234">
        <f t="shared" si="17"/>
        <v>-363.83344697029332</v>
      </c>
      <c r="JL51" s="139">
        <v>1</v>
      </c>
      <c r="JM51" s="1" t="s">
        <v>355</v>
      </c>
    </row>
    <row r="52" spans="1:273" ht="30" customHeight="1" x14ac:dyDescent="0.25">
      <c r="A52" s="1">
        <v>4</v>
      </c>
      <c r="B52" s="1" t="s">
        <v>59</v>
      </c>
      <c r="C52" s="1" t="s">
        <v>55</v>
      </c>
      <c r="D52" s="89">
        <v>43830</v>
      </c>
      <c r="E52" s="153"/>
      <c r="F52" s="104">
        <v>6040.77</v>
      </c>
      <c r="G52" s="104"/>
      <c r="H52" s="104"/>
      <c r="I52" s="104"/>
      <c r="J52" s="104"/>
      <c r="K52" s="137">
        <v>6040.77</v>
      </c>
      <c r="L52" s="138">
        <v>219.49000000000069</v>
      </c>
      <c r="M52" s="141">
        <v>26.338781174650066</v>
      </c>
      <c r="N52" s="96">
        <v>245.82878117465077</v>
      </c>
      <c r="O52" s="104">
        <v>110</v>
      </c>
      <c r="P52" s="104">
        <v>135.82878117465077</v>
      </c>
      <c r="Q52" s="104">
        <v>199.1</v>
      </c>
      <c r="R52" s="104">
        <v>318.20725628109022</v>
      </c>
      <c r="S52" s="143">
        <v>517.30725628109019</v>
      </c>
      <c r="T52" s="104"/>
      <c r="U52" s="104"/>
      <c r="V52" s="104">
        <v>25.994538398014193</v>
      </c>
      <c r="W52" s="203">
        <v>543.30179467910443</v>
      </c>
      <c r="X52" s="144">
        <v>804.80793716333221</v>
      </c>
      <c r="Y52" s="285">
        <v>1</v>
      </c>
      <c r="Z52" s="104" t="s">
        <v>355</v>
      </c>
      <c r="AA52" s="1">
        <v>4</v>
      </c>
      <c r="AB52" s="1" t="s">
        <v>59</v>
      </c>
      <c r="AC52" s="1" t="s">
        <v>55</v>
      </c>
      <c r="AD52" s="89">
        <v>43861</v>
      </c>
      <c r="AE52" s="284"/>
      <c r="AF52" s="1">
        <v>6310.46</v>
      </c>
      <c r="AG52" s="1"/>
      <c r="AH52" s="1"/>
      <c r="AI52" s="1"/>
      <c r="AJ52" s="1"/>
      <c r="AK52" s="98">
        <f t="shared" si="11"/>
        <v>6310.46</v>
      </c>
      <c r="AL52" s="138">
        <f t="shared" si="18"/>
        <v>269.6899999999996</v>
      </c>
      <c r="AM52" s="141">
        <f t="shared" si="19"/>
        <v>-239.76851233145524</v>
      </c>
      <c r="AN52" s="96">
        <f t="shared" si="20"/>
        <v>29.921487668544358</v>
      </c>
      <c r="AO52" s="104">
        <f t="shared" si="21"/>
        <v>29.921487668544358</v>
      </c>
      <c r="AP52" s="104">
        <f t="shared" si="22"/>
        <v>0</v>
      </c>
      <c r="AQ52" s="104">
        <f t="shared" si="23"/>
        <v>54.157892680065288</v>
      </c>
      <c r="AR52" s="104"/>
      <c r="AS52" s="143">
        <f t="shared" si="24"/>
        <v>54.157892680065288</v>
      </c>
      <c r="AT52" s="104">
        <f t="shared" si="25"/>
        <v>194.10888876378746</v>
      </c>
      <c r="AU52" s="104">
        <f t="shared" si="12"/>
        <v>34.509184959568593</v>
      </c>
      <c r="AV52" s="203">
        <f t="shared" si="26"/>
        <v>282.77596640342136</v>
      </c>
      <c r="AW52" s="144">
        <f t="shared" si="27"/>
        <v>1087.5839035667536</v>
      </c>
      <c r="AX52" s="285">
        <v>1</v>
      </c>
      <c r="AY52" s="104" t="s">
        <v>355</v>
      </c>
      <c r="AZ52" s="1">
        <v>4</v>
      </c>
      <c r="BA52" s="1" t="s">
        <v>59</v>
      </c>
      <c r="BB52" s="1" t="s">
        <v>55</v>
      </c>
      <c r="BC52" s="89">
        <v>43890</v>
      </c>
      <c r="BD52" s="153"/>
      <c r="BE52" s="1">
        <v>6574.52</v>
      </c>
      <c r="BF52" s="1"/>
      <c r="BG52" s="1"/>
      <c r="BH52" s="1"/>
      <c r="BI52" s="1"/>
      <c r="BJ52" s="98">
        <v>6574.52</v>
      </c>
      <c r="BK52" s="138">
        <f t="shared" si="28"/>
        <v>264.0600000000004</v>
      </c>
      <c r="BL52" s="141">
        <f t="shared" si="29"/>
        <v>4.9965946794460914</v>
      </c>
      <c r="BM52" s="96">
        <f t="shared" si="30"/>
        <v>269.0565946794465</v>
      </c>
      <c r="BN52" s="104">
        <f t="shared" si="31"/>
        <v>110</v>
      </c>
      <c r="BO52" s="104">
        <f t="shared" si="32"/>
        <v>159.0565946794465</v>
      </c>
      <c r="BP52" s="104">
        <f t="shared" si="33"/>
        <v>199.1</v>
      </c>
      <c r="BQ52" s="355">
        <f t="shared" si="34"/>
        <v>351.89313627910906</v>
      </c>
      <c r="BR52" s="143">
        <f t="shared" si="35"/>
        <v>550.99313627910908</v>
      </c>
      <c r="BS52" s="104">
        <f t="shared" si="36"/>
        <v>37.071538738582198</v>
      </c>
      <c r="BT52" s="203">
        <f t="shared" si="37"/>
        <v>588.06467501769123</v>
      </c>
      <c r="BU52" s="144">
        <f t="shared" si="38"/>
        <v>1675.6485785844447</v>
      </c>
      <c r="BV52" s="285">
        <v>1</v>
      </c>
      <c r="BW52" s="104" t="s">
        <v>355</v>
      </c>
      <c r="BX52" s="1">
        <v>4</v>
      </c>
      <c r="BY52" s="1" t="s">
        <v>59</v>
      </c>
      <c r="BZ52" s="1" t="s">
        <v>55</v>
      </c>
      <c r="CA52" s="89">
        <v>43890</v>
      </c>
      <c r="CB52" s="153"/>
      <c r="CC52" s="137">
        <v>6574.52</v>
      </c>
      <c r="CD52" s="137"/>
      <c r="CE52" s="137"/>
      <c r="CF52" s="137"/>
      <c r="CG52" s="137"/>
      <c r="CH52" s="137">
        <v>6574.52</v>
      </c>
      <c r="CI52" s="137">
        <v>264.0600000000004</v>
      </c>
      <c r="CJ52" s="137">
        <v>4.9965946794460914</v>
      </c>
      <c r="CK52" s="137">
        <v>269.0565946794465</v>
      </c>
      <c r="CL52" s="137">
        <v>110</v>
      </c>
      <c r="CM52" s="137">
        <v>159.0565946794465</v>
      </c>
      <c r="CN52" s="137">
        <v>199.1</v>
      </c>
      <c r="CO52" s="137">
        <v>351.89313627910906</v>
      </c>
      <c r="CP52" s="143">
        <f t="shared" si="39"/>
        <v>612.32826179807034</v>
      </c>
      <c r="CQ52" s="104">
        <f t="shared" si="40"/>
        <v>37.071538738582198</v>
      </c>
      <c r="CR52" s="203">
        <f t="shared" si="41"/>
        <v>649.39980053665249</v>
      </c>
      <c r="CS52" s="144">
        <f t="shared" si="42"/>
        <v>2325.0483791210972</v>
      </c>
      <c r="CT52" s="139" t="s">
        <v>251</v>
      </c>
      <c r="CU52" s="1" t="s">
        <v>422</v>
      </c>
      <c r="CV52" s="1">
        <v>4</v>
      </c>
      <c r="CW52" s="1" t="s">
        <v>59</v>
      </c>
      <c r="CX52" s="1" t="s">
        <v>55</v>
      </c>
      <c r="CY52" s="89">
        <v>43951</v>
      </c>
      <c r="CZ52" s="153">
        <v>3000</v>
      </c>
      <c r="DA52" s="104">
        <v>7041.38</v>
      </c>
      <c r="DB52" s="104"/>
      <c r="DC52" s="104"/>
      <c r="DD52" s="104"/>
      <c r="DE52" s="104"/>
      <c r="DF52" s="137">
        <v>7041.38</v>
      </c>
      <c r="DG52" s="138">
        <f t="shared" si="43"/>
        <v>466.85999999999967</v>
      </c>
      <c r="DH52" s="141">
        <f t="shared" si="44"/>
        <v>71.683758678520221</v>
      </c>
      <c r="DI52" s="142">
        <f t="shared" si="45"/>
        <v>538.54375867851991</v>
      </c>
      <c r="DJ52" s="104">
        <f t="shared" si="46"/>
        <v>110</v>
      </c>
      <c r="DK52" s="104">
        <f t="shared" si="47"/>
        <v>428.54375867851991</v>
      </c>
      <c r="DL52" s="104">
        <f t="shared" si="48"/>
        <v>199.1</v>
      </c>
      <c r="DM52" s="365">
        <f t="shared" si="49"/>
        <v>954.05640577209272</v>
      </c>
      <c r="DN52" s="366">
        <f t="shared" si="50"/>
        <v>1153.1564057720927</v>
      </c>
      <c r="DO52" s="367">
        <f t="shared" si="51"/>
        <v>540.8281439740224</v>
      </c>
      <c r="DP52" s="367">
        <f t="shared" si="52"/>
        <v>519.62588642690798</v>
      </c>
      <c r="DQ52" s="368">
        <f t="shared" si="53"/>
        <v>37.256948817387531</v>
      </c>
      <c r="DR52" s="49">
        <f t="shared" si="54"/>
        <v>578.08509279140992</v>
      </c>
      <c r="DS52" s="369">
        <f t="shared" si="55"/>
        <v>-96.866528087492838</v>
      </c>
      <c r="DT52" s="139">
        <v>1</v>
      </c>
      <c r="DU52" s="1" t="s">
        <v>355</v>
      </c>
      <c r="DV52" s="1">
        <v>4</v>
      </c>
      <c r="DW52" s="1" t="s">
        <v>59</v>
      </c>
      <c r="DX52" s="1" t="s">
        <v>55</v>
      </c>
      <c r="DY52" s="89">
        <v>43982</v>
      </c>
      <c r="DZ52" s="90"/>
      <c r="EA52" s="1">
        <v>7246.9400000000005</v>
      </c>
      <c r="EB52" s="1"/>
      <c r="EC52" s="1"/>
      <c r="ED52" s="1"/>
      <c r="EE52" s="1"/>
      <c r="EF52" s="98">
        <v>7246.9400000000005</v>
      </c>
      <c r="EG52" s="138">
        <f t="shared" si="56"/>
        <v>205.5600000000004</v>
      </c>
      <c r="EH52" s="141">
        <f t="shared" si="57"/>
        <v>8.4467884343753763</v>
      </c>
      <c r="EI52" s="96">
        <f t="shared" si="58"/>
        <v>214.00678843437578</v>
      </c>
      <c r="EJ52" s="104">
        <f t="shared" si="59"/>
        <v>110</v>
      </c>
      <c r="EK52" s="104">
        <f t="shared" si="60"/>
        <v>104.00678843437578</v>
      </c>
      <c r="EL52" s="104">
        <f t="shared" si="61"/>
        <v>199.1</v>
      </c>
      <c r="EM52" s="355">
        <f t="shared" si="62"/>
        <v>201.2689679984702</v>
      </c>
      <c r="EN52" s="143">
        <f t="shared" si="63"/>
        <v>400.36896799847023</v>
      </c>
      <c r="EO52" s="104">
        <f t="shared" si="64"/>
        <v>41.881328622792978</v>
      </c>
      <c r="EP52" s="379">
        <f t="shared" si="65"/>
        <v>442.2502966212632</v>
      </c>
      <c r="EQ52" s="380">
        <f t="shared" si="66"/>
        <v>345.38376853377036</v>
      </c>
      <c r="ER52" s="285">
        <v>1</v>
      </c>
      <c r="ES52" s="104" t="s">
        <v>355</v>
      </c>
      <c r="ET52" s="1">
        <v>4</v>
      </c>
      <c r="EU52" s="1" t="s">
        <v>59</v>
      </c>
      <c r="EV52" s="1" t="s">
        <v>55</v>
      </c>
      <c r="EW52" s="398">
        <v>50</v>
      </c>
      <c r="EX52" s="89">
        <v>44013</v>
      </c>
      <c r="EY52" s="104">
        <v>7442.27</v>
      </c>
      <c r="EZ52" s="104"/>
      <c r="FA52" s="104"/>
      <c r="FB52" s="104"/>
      <c r="FC52" s="104"/>
      <c r="FD52" s="137">
        <f t="shared" si="67"/>
        <v>7442.27</v>
      </c>
      <c r="FE52" s="138">
        <f t="shared" si="117"/>
        <v>195.32999999999993</v>
      </c>
      <c r="FF52" s="141">
        <f t="shared" si="68"/>
        <v>9.1660052153130209</v>
      </c>
      <c r="FG52" s="96">
        <f t="shared" si="69"/>
        <v>204.49600521531295</v>
      </c>
      <c r="FH52" s="104">
        <f t="shared" si="70"/>
        <v>204.49600521531295</v>
      </c>
      <c r="FI52" s="104">
        <f t="shared" si="71"/>
        <v>0</v>
      </c>
      <c r="FJ52" s="104">
        <f t="shared" si="72"/>
        <v>370.13776943971646</v>
      </c>
      <c r="FK52" s="104"/>
      <c r="FL52" s="143">
        <f t="shared" si="73"/>
        <v>370.13776943971646</v>
      </c>
      <c r="FM52" s="104">
        <f t="shared" si="74"/>
        <v>42.410754771649025</v>
      </c>
      <c r="FN52" s="379">
        <f t="shared" si="75"/>
        <v>412.54852421136547</v>
      </c>
      <c r="FO52" s="234">
        <f t="shared" si="76"/>
        <v>707.93229274513578</v>
      </c>
      <c r="FP52" s="139">
        <v>1</v>
      </c>
      <c r="FQ52" s="1" t="s">
        <v>355</v>
      </c>
      <c r="FR52" s="1">
        <v>4</v>
      </c>
      <c r="FS52" s="1" t="s">
        <v>59</v>
      </c>
      <c r="FT52" s="1" t="s">
        <v>55</v>
      </c>
      <c r="FU52" s="89">
        <v>44042</v>
      </c>
      <c r="FV52" s="90"/>
      <c r="FW52" s="104">
        <v>7637.07</v>
      </c>
      <c r="FX52" s="104"/>
      <c r="FY52" s="104"/>
      <c r="FZ52" s="104"/>
      <c r="GA52" s="104"/>
      <c r="GB52" s="411">
        <f t="shared" si="77"/>
        <v>7637.07</v>
      </c>
      <c r="GC52" s="138">
        <f t="shared" si="13"/>
        <v>194.79999999999927</v>
      </c>
      <c r="GD52" s="141">
        <f t="shared" si="78"/>
        <v>60.698965411536641</v>
      </c>
      <c r="GE52" s="142">
        <f t="shared" si="79"/>
        <v>255.49896541153592</v>
      </c>
      <c r="GF52" s="104">
        <f t="shared" si="80"/>
        <v>255.49896541153592</v>
      </c>
      <c r="GG52" s="104">
        <v>0</v>
      </c>
      <c r="GH52" s="104">
        <f t="shared" si="81"/>
        <v>485.44803428191824</v>
      </c>
      <c r="GI52" s="104"/>
      <c r="GJ52" s="143">
        <f t="shared" si="82"/>
        <v>485.44803428191824</v>
      </c>
      <c r="GK52" s="103">
        <f t="shared" si="83"/>
        <v>255.49896541153592</v>
      </c>
      <c r="GL52" s="104">
        <f t="shared" si="14"/>
        <v>71.024946822513002</v>
      </c>
      <c r="GM52" s="90">
        <f t="shared" si="84"/>
        <v>556.47298110443126</v>
      </c>
      <c r="GN52" s="380">
        <f t="shared" si="85"/>
        <v>1264.405273849567</v>
      </c>
      <c r="GO52" s="139">
        <v>1</v>
      </c>
      <c r="GP52" s="415" t="s">
        <v>355</v>
      </c>
      <c r="GQ52" s="1">
        <v>4</v>
      </c>
      <c r="GR52" s="1" t="s">
        <v>59</v>
      </c>
      <c r="GS52" s="1" t="s">
        <v>55</v>
      </c>
      <c r="GT52" s="89">
        <v>44081</v>
      </c>
      <c r="GU52" s="90">
        <v>3000</v>
      </c>
      <c r="GV52" s="104">
        <v>7943.53</v>
      </c>
      <c r="GW52" s="104"/>
      <c r="GX52" s="104"/>
      <c r="GY52" s="104"/>
      <c r="GZ52" s="104"/>
      <c r="HA52" s="137">
        <v>7943.53</v>
      </c>
      <c r="HB52" s="138">
        <f t="shared" si="118"/>
        <v>306.46000000000004</v>
      </c>
      <c r="HC52" s="141">
        <f t="shared" si="86"/>
        <v>-110.92158242376469</v>
      </c>
      <c r="HD52" s="142">
        <f t="shared" si="87"/>
        <v>195.53841757623536</v>
      </c>
      <c r="HE52" s="104">
        <f t="shared" si="88"/>
        <v>195.53841757623536</v>
      </c>
      <c r="HF52" s="104">
        <v>0</v>
      </c>
      <c r="HG52" s="104">
        <f t="shared" si="89"/>
        <v>371.52299339484716</v>
      </c>
      <c r="HH52" s="104"/>
      <c r="HI52" s="143">
        <f t="shared" si="90"/>
        <v>371.52299339484716</v>
      </c>
      <c r="HJ52" s="104">
        <f t="shared" si="91"/>
        <v>195.53841757623536</v>
      </c>
      <c r="HK52" s="104">
        <f t="shared" si="15"/>
        <v>88.503692552951748</v>
      </c>
      <c r="HL52" s="90">
        <f t="shared" si="92"/>
        <v>460.02668594779891</v>
      </c>
      <c r="HM52" s="380">
        <f t="shared" si="93"/>
        <v>-1275.5680402026342</v>
      </c>
      <c r="HN52" s="1">
        <v>1</v>
      </c>
      <c r="HO52" s="1" t="s">
        <v>355</v>
      </c>
      <c r="HP52" s="1">
        <v>4</v>
      </c>
      <c r="HQ52" s="1" t="s">
        <v>59</v>
      </c>
      <c r="HR52" s="1" t="s">
        <v>55</v>
      </c>
      <c r="HS52" s="89">
        <v>44104</v>
      </c>
      <c r="HT52" s="104">
        <v>8142.9800000000005</v>
      </c>
      <c r="HU52" s="90"/>
      <c r="HV52" s="104"/>
      <c r="HW52" s="104"/>
      <c r="HX52" s="104"/>
      <c r="HY52" s="104"/>
      <c r="HZ52" s="137">
        <f t="shared" si="94"/>
        <v>8142.9800000000005</v>
      </c>
      <c r="IA52" s="138">
        <f t="shared" si="95"/>
        <v>199.45000000000073</v>
      </c>
      <c r="IB52" s="141">
        <f t="shared" si="96"/>
        <v>37.178587711117402</v>
      </c>
      <c r="IC52" s="142">
        <f t="shared" si="97"/>
        <v>236.62858771111814</v>
      </c>
      <c r="ID52" s="104">
        <f t="shared" si="98"/>
        <v>110</v>
      </c>
      <c r="IE52" s="104">
        <f t="shared" si="99"/>
        <v>126.62858771111814</v>
      </c>
      <c r="IF52" s="104">
        <f t="shared" si="100"/>
        <v>209</v>
      </c>
      <c r="IG52" s="425">
        <f t="shared" si="101"/>
        <v>246.7087917102769</v>
      </c>
      <c r="IH52" s="143">
        <f t="shared" si="102"/>
        <v>455.7087917102769</v>
      </c>
      <c r="II52" s="104">
        <f t="shared" si="103"/>
        <v>236.62858771111814</v>
      </c>
      <c r="IJ52" s="104">
        <f t="shared" si="104"/>
        <v>63.710411570884325</v>
      </c>
      <c r="IK52" s="90">
        <f t="shared" si="105"/>
        <v>519.41920328116123</v>
      </c>
      <c r="IL52" s="234">
        <f t="shared" si="106"/>
        <v>-756.14883692147293</v>
      </c>
      <c r="IM52" s="139">
        <v>1</v>
      </c>
      <c r="IN52" s="1" t="s">
        <v>355</v>
      </c>
      <c r="IO52" s="1">
        <v>4</v>
      </c>
      <c r="IP52" s="1" t="s">
        <v>59</v>
      </c>
      <c r="IQ52" s="1" t="s">
        <v>55</v>
      </c>
      <c r="IR52" s="89">
        <v>44143</v>
      </c>
      <c r="IS52" s="90"/>
      <c r="IT52" s="1">
        <v>8538.56</v>
      </c>
      <c r="IU52" s="1"/>
      <c r="IV52" s="1"/>
      <c r="IW52" s="1"/>
      <c r="IX52" s="1"/>
      <c r="IY52" s="98">
        <v>8538.56</v>
      </c>
      <c r="IZ52" s="138">
        <f t="shared" si="107"/>
        <v>395.57999999999902</v>
      </c>
      <c r="JA52" s="141">
        <f t="shared" si="108"/>
        <v>-106.36557073401563</v>
      </c>
      <c r="JB52" s="142">
        <f t="shared" si="109"/>
        <v>289.21442926598337</v>
      </c>
      <c r="JC52" s="104">
        <f t="shared" si="110"/>
        <v>110</v>
      </c>
      <c r="JD52" s="104">
        <f t="shared" si="111"/>
        <v>179.21442926598337</v>
      </c>
      <c r="JE52" s="104">
        <f t="shared" si="112"/>
        <v>209</v>
      </c>
      <c r="JF52" s="425">
        <f t="shared" si="16"/>
        <v>421.1899576821213</v>
      </c>
      <c r="JG52" s="143">
        <f t="shared" si="113"/>
        <v>630.1899576821213</v>
      </c>
      <c r="JH52" s="104">
        <f t="shared" si="114"/>
        <v>630.1899576821213</v>
      </c>
      <c r="JI52" s="104">
        <f t="shared" si="115"/>
        <v>49.055092069655437</v>
      </c>
      <c r="JJ52" s="90">
        <f t="shared" si="116"/>
        <v>679.24504975177672</v>
      </c>
      <c r="JK52" s="234">
        <f t="shared" si="17"/>
        <v>-76.903787169696216</v>
      </c>
      <c r="JL52" s="139">
        <v>1</v>
      </c>
      <c r="JM52" s="1" t="s">
        <v>355</v>
      </c>
    </row>
    <row r="53" spans="1:273" ht="30" customHeight="1" x14ac:dyDescent="0.25">
      <c r="A53" s="1">
        <v>5</v>
      </c>
      <c r="B53" s="1" t="s">
        <v>60</v>
      </c>
      <c r="C53" s="1" t="s">
        <v>281</v>
      </c>
      <c r="D53" s="89">
        <v>43830</v>
      </c>
      <c r="E53" s="153"/>
      <c r="F53" s="104">
        <v>3031.82</v>
      </c>
      <c r="G53" s="104"/>
      <c r="H53" s="104">
        <v>-2895.4</v>
      </c>
      <c r="I53" s="104"/>
      <c r="J53" s="104"/>
      <c r="K53" s="137">
        <v>136.42000000000007</v>
      </c>
      <c r="L53" s="138">
        <v>1.8600000000001273</v>
      </c>
      <c r="M53" s="141">
        <v>0.22319984047041924</v>
      </c>
      <c r="N53" s="96">
        <v>2.0831998404705465</v>
      </c>
      <c r="O53" s="104">
        <v>2.0831998404705465</v>
      </c>
      <c r="P53" s="104">
        <v>0</v>
      </c>
      <c r="Q53" s="104">
        <v>3.7705917112516891</v>
      </c>
      <c r="R53" s="104">
        <v>0</v>
      </c>
      <c r="S53" s="143">
        <v>3.7705917112516891</v>
      </c>
      <c r="T53" s="104"/>
      <c r="U53" s="104"/>
      <c r="V53" s="104">
        <v>0.18947113119191894</v>
      </c>
      <c r="W53" s="203">
        <v>3.960062842443608</v>
      </c>
      <c r="X53" s="144">
        <v>-1454.8286895253998</v>
      </c>
      <c r="Y53" s="285">
        <v>2</v>
      </c>
      <c r="Z53" s="104" t="s">
        <v>355</v>
      </c>
      <c r="AA53" s="1">
        <v>5</v>
      </c>
      <c r="AB53" s="1" t="s">
        <v>60</v>
      </c>
      <c r="AC53" s="1" t="s">
        <v>281</v>
      </c>
      <c r="AD53" s="89">
        <v>43861</v>
      </c>
      <c r="AE53" s="284"/>
      <c r="AF53" s="1">
        <v>3033.23</v>
      </c>
      <c r="AG53" s="1"/>
      <c r="AH53" s="1">
        <v>-2895.4</v>
      </c>
      <c r="AI53" s="1"/>
      <c r="AJ53" s="1"/>
      <c r="AK53" s="98">
        <f t="shared" si="11"/>
        <v>137.82999999999993</v>
      </c>
      <c r="AL53" s="138">
        <f t="shared" si="18"/>
        <v>1.4099999999998545</v>
      </c>
      <c r="AM53" s="141">
        <f t="shared" si="19"/>
        <v>-1.2535637301617319</v>
      </c>
      <c r="AN53" s="96">
        <f t="shared" si="20"/>
        <v>0.15643626983812253</v>
      </c>
      <c r="AO53" s="104">
        <f t="shared" si="21"/>
        <v>0.15643626983812253</v>
      </c>
      <c r="AP53" s="104">
        <f t="shared" si="22"/>
        <v>0</v>
      </c>
      <c r="AQ53" s="104">
        <f t="shared" si="23"/>
        <v>0.2831496484070018</v>
      </c>
      <c r="AR53" s="104"/>
      <c r="AS53" s="143">
        <f t="shared" si="24"/>
        <v>0.2831496484070018</v>
      </c>
      <c r="AT53" s="104">
        <f t="shared" si="25"/>
        <v>1.0148449447770127</v>
      </c>
      <c r="AU53" s="104">
        <f t="shared" si="12"/>
        <v>0.18042178350323251</v>
      </c>
      <c r="AV53" s="203">
        <f t="shared" si="26"/>
        <v>1.4784163766872469</v>
      </c>
      <c r="AW53" s="144">
        <f t="shared" si="27"/>
        <v>-1453.3502731487126</v>
      </c>
      <c r="AX53" s="285">
        <v>2</v>
      </c>
      <c r="AY53" s="104" t="s">
        <v>355</v>
      </c>
      <c r="AZ53" s="1">
        <v>5</v>
      </c>
      <c r="BA53" s="1" t="s">
        <v>60</v>
      </c>
      <c r="BB53" s="1" t="s">
        <v>281</v>
      </c>
      <c r="BC53" s="89">
        <v>43890</v>
      </c>
      <c r="BD53" s="153"/>
      <c r="BE53" s="1">
        <v>3034.08</v>
      </c>
      <c r="BF53" s="1"/>
      <c r="BG53" s="1">
        <v>-2895.4</v>
      </c>
      <c r="BH53" s="1"/>
      <c r="BI53" s="1"/>
      <c r="BJ53" s="98">
        <v>138.67999999999984</v>
      </c>
      <c r="BK53" s="138">
        <f t="shared" si="28"/>
        <v>0.84999999999990905</v>
      </c>
      <c r="BL53" s="141">
        <f t="shared" si="29"/>
        <v>1.60838653242775E-2</v>
      </c>
      <c r="BM53" s="96">
        <f t="shared" si="30"/>
        <v>0.86608386532418657</v>
      </c>
      <c r="BN53" s="104">
        <f t="shared" si="31"/>
        <v>0.86608386532418657</v>
      </c>
      <c r="BO53" s="104">
        <f t="shared" si="32"/>
        <v>0</v>
      </c>
      <c r="BP53" s="104">
        <f t="shared" si="33"/>
        <v>1.5676117962367777</v>
      </c>
      <c r="BQ53" s="355">
        <f t="shared" si="34"/>
        <v>0</v>
      </c>
      <c r="BR53" s="143">
        <f t="shared" si="35"/>
        <v>1.5676117962367777</v>
      </c>
      <c r="BS53" s="104">
        <f t="shared" si="36"/>
        <v>0.10547097160537444</v>
      </c>
      <c r="BT53" s="203">
        <f t="shared" si="37"/>
        <v>1.673082767842152</v>
      </c>
      <c r="BU53" s="144">
        <f t="shared" si="38"/>
        <v>-1451.6771903808706</v>
      </c>
      <c r="BV53" s="285">
        <v>2</v>
      </c>
      <c r="BW53" s="104" t="s">
        <v>355</v>
      </c>
      <c r="BX53" s="1">
        <v>5</v>
      </c>
      <c r="BY53" s="1" t="s">
        <v>60</v>
      </c>
      <c r="BZ53" s="1" t="s">
        <v>281</v>
      </c>
      <c r="CA53" s="89">
        <v>43890</v>
      </c>
      <c r="CB53" s="153"/>
      <c r="CC53" s="137">
        <v>3034.08</v>
      </c>
      <c r="CD53" s="137"/>
      <c r="CE53" s="137">
        <v>-2895.4</v>
      </c>
      <c r="CF53" s="137"/>
      <c r="CG53" s="137"/>
      <c r="CH53" s="137">
        <v>138.67999999999984</v>
      </c>
      <c r="CI53" s="137">
        <v>0.84999999999990905</v>
      </c>
      <c r="CJ53" s="137">
        <v>1.60838653242775E-2</v>
      </c>
      <c r="CK53" s="137">
        <v>0.86608386532418657</v>
      </c>
      <c r="CL53" s="137">
        <v>0.86608386532418657</v>
      </c>
      <c r="CM53" s="137">
        <v>0</v>
      </c>
      <c r="CN53" s="137">
        <v>1.5676117962367777</v>
      </c>
      <c r="CO53" s="137">
        <v>0</v>
      </c>
      <c r="CP53" s="143">
        <f t="shared" si="39"/>
        <v>1.7421142717784726</v>
      </c>
      <c r="CQ53" s="104">
        <f t="shared" si="40"/>
        <v>0.10547097160537443</v>
      </c>
      <c r="CR53" s="203">
        <f t="shared" si="41"/>
        <v>1.8475852433838469</v>
      </c>
      <c r="CS53" s="144">
        <f t="shared" si="42"/>
        <v>-1449.8296051374866</v>
      </c>
      <c r="CT53" s="139" t="s">
        <v>251</v>
      </c>
      <c r="CU53" s="1" t="s">
        <v>422</v>
      </c>
      <c r="CV53" s="1">
        <v>5</v>
      </c>
      <c r="CW53" s="1" t="s">
        <v>60</v>
      </c>
      <c r="CX53" s="1" t="s">
        <v>281</v>
      </c>
      <c r="CY53" s="89">
        <v>43951</v>
      </c>
      <c r="CZ53" s="153">
        <v>1000</v>
      </c>
      <c r="DA53" s="104">
        <v>3038.69</v>
      </c>
      <c r="DB53" s="104"/>
      <c r="DC53" s="104">
        <v>-2895.4</v>
      </c>
      <c r="DD53" s="104"/>
      <c r="DE53" s="104"/>
      <c r="DF53" s="137">
        <v>143.28999999999996</v>
      </c>
      <c r="DG53" s="138">
        <f t="shared" si="43"/>
        <v>4.6100000000001273</v>
      </c>
      <c r="DH53" s="141">
        <f t="shared" si="44"/>
        <v>0.70783988242296958</v>
      </c>
      <c r="DI53" s="142">
        <f t="shared" si="45"/>
        <v>5.3178398824230966</v>
      </c>
      <c r="DJ53" s="104">
        <f t="shared" si="46"/>
        <v>5.3178398824230966</v>
      </c>
      <c r="DK53" s="104">
        <f t="shared" si="47"/>
        <v>0</v>
      </c>
      <c r="DL53" s="104">
        <f t="shared" si="48"/>
        <v>9.6252901871858043</v>
      </c>
      <c r="DM53" s="365">
        <f t="shared" si="49"/>
        <v>0</v>
      </c>
      <c r="DN53" s="366">
        <f t="shared" si="50"/>
        <v>9.6252901871858043</v>
      </c>
      <c r="DO53" s="367">
        <f t="shared" si="51"/>
        <v>7.8831759154073318</v>
      </c>
      <c r="DP53" s="367">
        <f t="shared" si="52"/>
        <v>7.5741292655427053</v>
      </c>
      <c r="DQ53" s="368">
        <f t="shared" si="53"/>
        <v>0.54306175607033591</v>
      </c>
      <c r="DR53" s="49">
        <f t="shared" si="54"/>
        <v>8.4262376714776686</v>
      </c>
      <c r="DS53" s="369">
        <f t="shared" si="55"/>
        <v>-2441.4033674660086</v>
      </c>
      <c r="DT53" s="139">
        <v>2</v>
      </c>
      <c r="DU53" s="1" t="s">
        <v>355</v>
      </c>
      <c r="DV53" s="1">
        <v>5</v>
      </c>
      <c r="DW53" s="1" t="s">
        <v>60</v>
      </c>
      <c r="DX53" s="1" t="s">
        <v>281</v>
      </c>
      <c r="DY53" s="89">
        <v>43982</v>
      </c>
      <c r="DZ53" s="90"/>
      <c r="EA53" s="1">
        <v>3049.3</v>
      </c>
      <c r="EB53" s="1"/>
      <c r="EC53" s="1">
        <v>-2895.4</v>
      </c>
      <c r="ED53" s="1"/>
      <c r="EE53" s="1"/>
      <c r="EF53" s="98">
        <v>153.90000000000009</v>
      </c>
      <c r="EG53" s="138">
        <f t="shared" si="56"/>
        <v>10.610000000000127</v>
      </c>
      <c r="EH53" s="141">
        <f t="shared" si="57"/>
        <v>0.43598183152716302</v>
      </c>
      <c r="EI53" s="96">
        <f t="shared" si="58"/>
        <v>11.045981831527291</v>
      </c>
      <c r="EJ53" s="104">
        <f t="shared" si="59"/>
        <v>11.045981831527291</v>
      </c>
      <c r="EK53" s="104">
        <f t="shared" si="60"/>
        <v>0</v>
      </c>
      <c r="EL53" s="104">
        <f t="shared" si="61"/>
        <v>19.993227115064396</v>
      </c>
      <c r="EM53" s="355">
        <f t="shared" si="62"/>
        <v>0</v>
      </c>
      <c r="EN53" s="143">
        <f t="shared" si="63"/>
        <v>19.993227115064396</v>
      </c>
      <c r="EO53" s="104">
        <f t="shared" si="64"/>
        <v>2.0914281124788539</v>
      </c>
      <c r="EP53" s="379">
        <f t="shared" si="65"/>
        <v>22.084655227543251</v>
      </c>
      <c r="EQ53" s="380">
        <f t="shared" si="66"/>
        <v>-2419.3187122384652</v>
      </c>
      <c r="ER53" s="285">
        <v>2</v>
      </c>
      <c r="ES53" s="104" t="s">
        <v>355</v>
      </c>
      <c r="ET53" s="1">
        <v>5</v>
      </c>
      <c r="EU53" s="1" t="s">
        <v>60</v>
      </c>
      <c r="EV53" s="1" t="s">
        <v>281</v>
      </c>
      <c r="EW53" s="398"/>
      <c r="EX53" s="89">
        <v>44013</v>
      </c>
      <c r="EY53" s="104">
        <v>3070.16</v>
      </c>
      <c r="EZ53" s="104"/>
      <c r="FA53" s="104">
        <v>-2895.4</v>
      </c>
      <c r="FB53" s="104"/>
      <c r="FC53" s="104"/>
      <c r="FD53" s="137">
        <f t="shared" si="67"/>
        <v>174.75999999999976</v>
      </c>
      <c r="FE53" s="138">
        <f t="shared" si="117"/>
        <v>20.859999999999673</v>
      </c>
      <c r="FF53" s="141">
        <f t="shared" si="68"/>
        <v>0.97887098137217377</v>
      </c>
      <c r="FG53" s="96">
        <f t="shared" si="69"/>
        <v>21.838870981371848</v>
      </c>
      <c r="FH53" s="104">
        <f t="shared" si="70"/>
        <v>21.838870981371848</v>
      </c>
      <c r="FI53" s="104">
        <f t="shared" si="71"/>
        <v>0</v>
      </c>
      <c r="FJ53" s="104">
        <f t="shared" si="72"/>
        <v>39.528356476283044</v>
      </c>
      <c r="FK53" s="104"/>
      <c r="FL53" s="143">
        <f t="shared" si="73"/>
        <v>39.528356476283044</v>
      </c>
      <c r="FM53" s="104">
        <f t="shared" si="74"/>
        <v>4.5291985078410129</v>
      </c>
      <c r="FN53" s="379">
        <f t="shared" si="75"/>
        <v>44.057554984124053</v>
      </c>
      <c r="FO53" s="234">
        <f t="shared" si="76"/>
        <v>-2375.261157254341</v>
      </c>
      <c r="FP53" s="139">
        <v>2</v>
      </c>
      <c r="FQ53" s="1" t="s">
        <v>355</v>
      </c>
      <c r="FR53" s="1">
        <v>5</v>
      </c>
      <c r="FS53" s="1" t="s">
        <v>60</v>
      </c>
      <c r="FT53" s="1" t="s">
        <v>281</v>
      </c>
      <c r="FU53" s="89">
        <v>44042</v>
      </c>
      <c r="FV53" s="90"/>
      <c r="FW53" s="104">
        <v>3071.36</v>
      </c>
      <c r="FX53" s="104"/>
      <c r="FY53" s="104">
        <v>-2895.4</v>
      </c>
      <c r="FZ53" s="104"/>
      <c r="GA53" s="104"/>
      <c r="GB53" s="411">
        <f t="shared" si="77"/>
        <v>175.96000000000004</v>
      </c>
      <c r="GC53" s="138">
        <f t="shared" si="13"/>
        <v>1.2000000000002728</v>
      </c>
      <c r="GD53" s="141">
        <f t="shared" si="78"/>
        <v>0.37391559801776597</v>
      </c>
      <c r="GE53" s="142">
        <f t="shared" si="79"/>
        <v>1.5739155980180388</v>
      </c>
      <c r="GF53" s="104">
        <f t="shared" si="80"/>
        <v>1.5739155980180388</v>
      </c>
      <c r="GG53" s="104">
        <v>0</v>
      </c>
      <c r="GH53" s="104">
        <f t="shared" si="81"/>
        <v>2.9904396362342736</v>
      </c>
      <c r="GI53" s="104"/>
      <c r="GJ53" s="143">
        <f t="shared" si="82"/>
        <v>2.9904396362342736</v>
      </c>
      <c r="GK53" s="103">
        <f t="shared" si="83"/>
        <v>0</v>
      </c>
      <c r="GL53" s="104">
        <f t="shared" si="14"/>
        <v>0</v>
      </c>
      <c r="GM53" s="90">
        <f t="shared" si="84"/>
        <v>2.9904396362342736</v>
      </c>
      <c r="GN53" s="380">
        <f t="shared" si="85"/>
        <v>-2372.2707176181066</v>
      </c>
      <c r="GO53" s="139">
        <v>2</v>
      </c>
      <c r="GP53" s="415" t="s">
        <v>355</v>
      </c>
      <c r="GQ53" s="1">
        <v>5</v>
      </c>
      <c r="GR53" s="1" t="s">
        <v>60</v>
      </c>
      <c r="GS53" s="1" t="s">
        <v>281</v>
      </c>
      <c r="GT53" s="89">
        <v>44081</v>
      </c>
      <c r="GU53" s="90"/>
      <c r="GV53" s="104">
        <v>3072.29</v>
      </c>
      <c r="GW53" s="104"/>
      <c r="GX53" s="104">
        <v>-2895.4</v>
      </c>
      <c r="GY53" s="104"/>
      <c r="GZ53" s="104"/>
      <c r="HA53" s="137">
        <v>176.88999999999987</v>
      </c>
      <c r="HB53" s="138">
        <f t="shared" si="118"/>
        <v>0.92999999999983629</v>
      </c>
      <c r="HC53" s="141">
        <f t="shared" si="86"/>
        <v>-0.33660860032005152</v>
      </c>
      <c r="HD53" s="142">
        <f t="shared" si="87"/>
        <v>0.59339139967978483</v>
      </c>
      <c r="HE53" s="104">
        <f t="shared" si="88"/>
        <v>0.59339139967978483</v>
      </c>
      <c r="HF53" s="104">
        <v>0</v>
      </c>
      <c r="HG53" s="104">
        <f t="shared" si="89"/>
        <v>1.1274436593915911</v>
      </c>
      <c r="HH53" s="104"/>
      <c r="HI53" s="143">
        <f t="shared" si="90"/>
        <v>1.1274436593915911</v>
      </c>
      <c r="HJ53" s="104">
        <f t="shared" si="91"/>
        <v>0</v>
      </c>
      <c r="HK53" s="104">
        <f t="shared" si="15"/>
        <v>0</v>
      </c>
      <c r="HL53" s="90">
        <f t="shared" si="92"/>
        <v>1.1274436593915911</v>
      </c>
      <c r="HM53" s="380">
        <f t="shared" si="93"/>
        <v>-2371.1432739587149</v>
      </c>
      <c r="HN53" s="1">
        <v>2</v>
      </c>
      <c r="HO53" s="1" t="s">
        <v>355</v>
      </c>
      <c r="HP53" s="1">
        <v>5</v>
      </c>
      <c r="HQ53" s="1" t="s">
        <v>60</v>
      </c>
      <c r="HR53" s="1" t="s">
        <v>281</v>
      </c>
      <c r="HS53" s="89">
        <v>44104</v>
      </c>
      <c r="HT53" s="104">
        <v>3075.44</v>
      </c>
      <c r="HU53" s="90"/>
      <c r="HV53" s="104"/>
      <c r="HW53" s="104">
        <v>-2895.4</v>
      </c>
      <c r="HX53" s="104"/>
      <c r="HY53" s="104"/>
      <c r="HZ53" s="137">
        <f t="shared" si="94"/>
        <v>180.03999999999996</v>
      </c>
      <c r="IA53" s="138">
        <f t="shared" si="95"/>
        <v>3.1500000000000909</v>
      </c>
      <c r="IB53" s="141">
        <f t="shared" si="96"/>
        <v>0.58717749456015433</v>
      </c>
      <c r="IC53" s="142">
        <f t="shared" si="97"/>
        <v>3.7371774945602452</v>
      </c>
      <c r="ID53" s="104">
        <f t="shared" si="98"/>
        <v>3.7371774945602452</v>
      </c>
      <c r="IE53" s="104">
        <f t="shared" si="99"/>
        <v>0</v>
      </c>
      <c r="IF53" s="104">
        <f t="shared" si="100"/>
        <v>7.1006372396644659</v>
      </c>
      <c r="IG53" s="425">
        <f t="shared" si="101"/>
        <v>0</v>
      </c>
      <c r="IH53" s="143">
        <f t="shared" si="102"/>
        <v>7.1006372396644659</v>
      </c>
      <c r="II53" s="104">
        <f t="shared" si="103"/>
        <v>0</v>
      </c>
      <c r="IJ53" s="104">
        <f t="shared" si="104"/>
        <v>0</v>
      </c>
      <c r="IK53" s="90">
        <f t="shared" si="105"/>
        <v>7.1006372396644659</v>
      </c>
      <c r="IL53" s="234">
        <f t="shared" si="106"/>
        <v>-2364.0426367190503</v>
      </c>
      <c r="IM53" s="139">
        <v>2</v>
      </c>
      <c r="IN53" s="1" t="s">
        <v>355</v>
      </c>
      <c r="IO53" s="1">
        <v>5</v>
      </c>
      <c r="IP53" s="1" t="s">
        <v>60</v>
      </c>
      <c r="IQ53" s="1" t="s">
        <v>281</v>
      </c>
      <c r="IR53" s="89">
        <v>44143</v>
      </c>
      <c r="IS53" s="90"/>
      <c r="IT53" s="1">
        <v>3088.32</v>
      </c>
      <c r="IU53" s="1"/>
      <c r="IV53" s="1">
        <v>-2895.4</v>
      </c>
      <c r="IW53" s="1"/>
      <c r="IX53" s="1"/>
      <c r="IY53" s="98">
        <v>192.92000000000007</v>
      </c>
      <c r="IZ53" s="138">
        <f t="shared" si="107"/>
        <v>12.880000000000109</v>
      </c>
      <c r="JA53" s="141">
        <f t="shared" si="108"/>
        <v>-3.4632401816424903</v>
      </c>
      <c r="JB53" s="142">
        <f t="shared" si="109"/>
        <v>9.4167598183576189</v>
      </c>
      <c r="JC53" s="104">
        <f t="shared" si="110"/>
        <v>9.4167598183576189</v>
      </c>
      <c r="JD53" s="104">
        <f t="shared" si="111"/>
        <v>0</v>
      </c>
      <c r="JE53" s="104">
        <f t="shared" si="112"/>
        <v>17.891843654879477</v>
      </c>
      <c r="JF53" s="425">
        <f t="shared" si="16"/>
        <v>0</v>
      </c>
      <c r="JG53" s="143">
        <f t="shared" si="113"/>
        <v>17.891843654879477</v>
      </c>
      <c r="JH53" s="104">
        <f t="shared" si="114"/>
        <v>0</v>
      </c>
      <c r="JI53" s="104">
        <f t="shared" si="115"/>
        <v>0</v>
      </c>
      <c r="JJ53" s="90">
        <f t="shared" si="116"/>
        <v>17.891843654879477</v>
      </c>
      <c r="JK53" s="234">
        <f t="shared" si="17"/>
        <v>-2346.150793064171</v>
      </c>
      <c r="JL53" s="139">
        <v>2</v>
      </c>
      <c r="JM53" s="1" t="s">
        <v>355</v>
      </c>
    </row>
    <row r="54" spans="1:273" ht="30" customHeight="1" x14ac:dyDescent="0.25">
      <c r="A54" s="1">
        <v>6</v>
      </c>
      <c r="B54" s="1" t="s">
        <v>346</v>
      </c>
      <c r="C54" s="1" t="s">
        <v>347</v>
      </c>
      <c r="D54" s="89">
        <v>43830</v>
      </c>
      <c r="E54" s="153"/>
      <c r="F54" s="104">
        <v>18797.88</v>
      </c>
      <c r="G54" s="104">
        <v>766.87</v>
      </c>
      <c r="H54" s="104">
        <v>-10024.99</v>
      </c>
      <c r="I54" s="104"/>
      <c r="J54" s="104"/>
      <c r="K54" s="137">
        <v>9539.76</v>
      </c>
      <c r="L54" s="138">
        <v>153.77999999999884</v>
      </c>
      <c r="M54" s="141">
        <v>18.45358681050455</v>
      </c>
      <c r="N54" s="96">
        <v>172.2335868105034</v>
      </c>
      <c r="O54" s="104">
        <v>110</v>
      </c>
      <c r="P54" s="104">
        <v>62.233586810503397</v>
      </c>
      <c r="Q54" s="104">
        <v>199.1</v>
      </c>
      <c r="R54" s="104">
        <v>145.79516017329269</v>
      </c>
      <c r="S54" s="143">
        <v>344.89516017329265</v>
      </c>
      <c r="T54" s="104"/>
      <c r="U54" s="104"/>
      <c r="V54" s="104">
        <v>17.330880971718614</v>
      </c>
      <c r="W54" s="203">
        <v>362.22604114501127</v>
      </c>
      <c r="X54" s="144">
        <v>2193.612061952887</v>
      </c>
      <c r="Y54" s="285">
        <v>2</v>
      </c>
      <c r="Z54" s="104" t="s">
        <v>355</v>
      </c>
      <c r="AA54" s="1">
        <v>6</v>
      </c>
      <c r="AB54" s="1" t="s">
        <v>346</v>
      </c>
      <c r="AC54" s="1" t="s">
        <v>347</v>
      </c>
      <c r="AD54" s="89">
        <v>43861</v>
      </c>
      <c r="AE54" s="284"/>
      <c r="AF54" s="1">
        <v>18799.78</v>
      </c>
      <c r="AG54" s="1">
        <v>766.87</v>
      </c>
      <c r="AH54" s="1">
        <v>-10024.99</v>
      </c>
      <c r="AI54" s="1"/>
      <c r="AJ54" s="1"/>
      <c r="AK54" s="98">
        <f t="shared" si="11"/>
        <v>9541.659999999998</v>
      </c>
      <c r="AL54" s="138">
        <f t="shared" si="18"/>
        <v>1.8999999999978172</v>
      </c>
      <c r="AM54" s="141">
        <f t="shared" si="19"/>
        <v>-1.6891993526984399</v>
      </c>
      <c r="AN54" s="96">
        <f t="shared" si="20"/>
        <v>0.21080064729937731</v>
      </c>
      <c r="AO54" s="104">
        <f t="shared" si="21"/>
        <v>0.21080064729937731</v>
      </c>
      <c r="AP54" s="104">
        <f t="shared" si="22"/>
        <v>0</v>
      </c>
      <c r="AQ54" s="104">
        <f t="shared" si="23"/>
        <v>0.38154917161187296</v>
      </c>
      <c r="AR54" s="104"/>
      <c r="AS54" s="143">
        <f t="shared" si="24"/>
        <v>0.38154917161187296</v>
      </c>
      <c r="AT54" s="104">
        <f t="shared" si="25"/>
        <v>1.3675215567902894</v>
      </c>
      <c r="AU54" s="104">
        <f t="shared" si="12"/>
        <v>0.24312155223814422</v>
      </c>
      <c r="AV54" s="203">
        <f t="shared" si="26"/>
        <v>1.9921922806403065</v>
      </c>
      <c r="AW54" s="144">
        <f t="shared" si="27"/>
        <v>2195.6042542335272</v>
      </c>
      <c r="AX54" s="285">
        <v>2</v>
      </c>
      <c r="AY54" s="104" t="s">
        <v>355</v>
      </c>
      <c r="AZ54" s="1">
        <v>6</v>
      </c>
      <c r="BA54" s="1" t="s">
        <v>346</v>
      </c>
      <c r="BB54" s="1" t="s">
        <v>347</v>
      </c>
      <c r="BC54" s="89">
        <v>43890</v>
      </c>
      <c r="BD54" s="153"/>
      <c r="BE54" s="1">
        <v>18800.14</v>
      </c>
      <c r="BF54" s="1">
        <v>766.87</v>
      </c>
      <c r="BG54" s="1">
        <v>-10024.99</v>
      </c>
      <c r="BH54" s="1"/>
      <c r="BI54" s="1"/>
      <c r="BJ54" s="98">
        <v>9542.0199999999986</v>
      </c>
      <c r="BK54" s="138">
        <f t="shared" si="28"/>
        <v>0.36000000000058208</v>
      </c>
      <c r="BL54" s="141">
        <f t="shared" si="29"/>
        <v>6.8119900197057435E-3</v>
      </c>
      <c r="BM54" s="96">
        <f t="shared" si="30"/>
        <v>0.3668119900202878</v>
      </c>
      <c r="BN54" s="104">
        <f t="shared" si="31"/>
        <v>0.3668119900202878</v>
      </c>
      <c r="BO54" s="104">
        <f t="shared" si="32"/>
        <v>0</v>
      </c>
      <c r="BP54" s="104">
        <f t="shared" si="33"/>
        <v>0.66392970193672096</v>
      </c>
      <c r="BQ54" s="355">
        <f t="shared" si="34"/>
        <v>0</v>
      </c>
      <c r="BR54" s="143">
        <f t="shared" si="35"/>
        <v>0.66392970193672096</v>
      </c>
      <c r="BS54" s="104">
        <f t="shared" si="36"/>
        <v>4.4670058562353239E-2</v>
      </c>
      <c r="BT54" s="203">
        <f t="shared" si="37"/>
        <v>0.70859976049907425</v>
      </c>
      <c r="BU54" s="144">
        <f t="shared" si="38"/>
        <v>2196.3128539940262</v>
      </c>
      <c r="BV54" s="285">
        <v>2</v>
      </c>
      <c r="BW54" s="104" t="s">
        <v>355</v>
      </c>
      <c r="BX54" s="1">
        <v>6</v>
      </c>
      <c r="BY54" s="1" t="s">
        <v>346</v>
      </c>
      <c r="BZ54" s="1" t="s">
        <v>347</v>
      </c>
      <c r="CA54" s="89">
        <v>43890</v>
      </c>
      <c r="CB54" s="153"/>
      <c r="CC54" s="137">
        <v>18800.14</v>
      </c>
      <c r="CD54" s="137">
        <v>766.87</v>
      </c>
      <c r="CE54" s="137">
        <v>-10024.99</v>
      </c>
      <c r="CF54" s="137"/>
      <c r="CG54" s="137"/>
      <c r="CH54" s="137">
        <v>9542.0199999999986</v>
      </c>
      <c r="CI54" s="137">
        <v>0.36000000000058208</v>
      </c>
      <c r="CJ54" s="137">
        <v>6.8119900197057435E-3</v>
      </c>
      <c r="CK54" s="137">
        <v>0.3668119900202878</v>
      </c>
      <c r="CL54" s="137">
        <v>0.3668119900202878</v>
      </c>
      <c r="CM54" s="137">
        <v>0</v>
      </c>
      <c r="CN54" s="137">
        <v>0.66392970193672096</v>
      </c>
      <c r="CO54" s="137">
        <v>0</v>
      </c>
      <c r="CP54" s="143">
        <f t="shared" si="39"/>
        <v>0.73783663275450739</v>
      </c>
      <c r="CQ54" s="104">
        <f t="shared" si="40"/>
        <v>4.4670058562353239E-2</v>
      </c>
      <c r="CR54" s="203">
        <f t="shared" si="41"/>
        <v>0.78250669131686068</v>
      </c>
      <c r="CS54" s="144">
        <f t="shared" si="42"/>
        <v>2197.0953606853432</v>
      </c>
      <c r="CT54" s="139" t="s">
        <v>251</v>
      </c>
      <c r="CU54" s="1" t="s">
        <v>422</v>
      </c>
      <c r="CV54" s="1">
        <v>6</v>
      </c>
      <c r="CW54" s="1" t="s">
        <v>346</v>
      </c>
      <c r="CX54" s="1" t="s">
        <v>347</v>
      </c>
      <c r="CY54" s="89">
        <v>43951</v>
      </c>
      <c r="CZ54" s="153"/>
      <c r="DA54" s="104">
        <v>18802.7</v>
      </c>
      <c r="DB54" s="104">
        <v>766.87</v>
      </c>
      <c r="DC54" s="104">
        <v>-10024.99</v>
      </c>
      <c r="DD54" s="104"/>
      <c r="DE54" s="104"/>
      <c r="DF54" s="137">
        <v>9544.58</v>
      </c>
      <c r="DG54" s="138">
        <f t="shared" si="43"/>
        <v>2.5600000000013097</v>
      </c>
      <c r="DH54" s="141">
        <f t="shared" si="44"/>
        <v>0.39307377418734901</v>
      </c>
      <c r="DI54" s="142">
        <f t="shared" si="45"/>
        <v>2.9530737741886588</v>
      </c>
      <c r="DJ54" s="104">
        <f t="shared" si="46"/>
        <v>2.9530737741886588</v>
      </c>
      <c r="DK54" s="104">
        <f t="shared" si="47"/>
        <v>0</v>
      </c>
      <c r="DL54" s="104">
        <f t="shared" si="48"/>
        <v>5.3450635312814727</v>
      </c>
      <c r="DM54" s="365">
        <f t="shared" si="49"/>
        <v>0</v>
      </c>
      <c r="DN54" s="366">
        <f t="shared" si="50"/>
        <v>5.3450635312814727</v>
      </c>
      <c r="DO54" s="367">
        <f t="shared" si="51"/>
        <v>4.6072268985269655</v>
      </c>
      <c r="DP54" s="367">
        <f t="shared" si="52"/>
        <v>4.4266083187267737</v>
      </c>
      <c r="DQ54" s="368">
        <f t="shared" si="53"/>
        <v>0.31738588063707568</v>
      </c>
      <c r="DR54" s="49">
        <f t="shared" si="54"/>
        <v>4.9246127791640415</v>
      </c>
      <c r="DS54" s="369">
        <f t="shared" si="55"/>
        <v>2202.0199734645071</v>
      </c>
      <c r="DT54" s="139">
        <v>2</v>
      </c>
      <c r="DU54" s="1" t="s">
        <v>355</v>
      </c>
      <c r="DV54" s="1">
        <v>6</v>
      </c>
      <c r="DW54" s="1" t="s">
        <v>346</v>
      </c>
      <c r="DX54" s="1" t="s">
        <v>347</v>
      </c>
      <c r="DY54" s="89">
        <v>43982</v>
      </c>
      <c r="DZ54" s="90"/>
      <c r="EA54" s="1">
        <v>18827.43</v>
      </c>
      <c r="EB54" s="1">
        <v>766.87</v>
      </c>
      <c r="EC54" s="1">
        <v>-10024.99</v>
      </c>
      <c r="ED54" s="1"/>
      <c r="EE54" s="1"/>
      <c r="EF54" s="98">
        <v>9569.31</v>
      </c>
      <c r="EG54" s="138">
        <f t="shared" si="56"/>
        <v>24.729999999999563</v>
      </c>
      <c r="EH54" s="141">
        <f t="shared" si="57"/>
        <v>1.0161951643417928</v>
      </c>
      <c r="EI54" s="96">
        <f t="shared" si="58"/>
        <v>25.746195164341355</v>
      </c>
      <c r="EJ54" s="104">
        <f t="shared" si="59"/>
        <v>25.746195164341355</v>
      </c>
      <c r="EK54" s="104">
        <f t="shared" si="60"/>
        <v>0</v>
      </c>
      <c r="EL54" s="104">
        <f t="shared" si="61"/>
        <v>46.600613247457851</v>
      </c>
      <c r="EM54" s="355">
        <f t="shared" si="62"/>
        <v>0</v>
      </c>
      <c r="EN54" s="143">
        <f t="shared" si="63"/>
        <v>46.600613247457851</v>
      </c>
      <c r="EO54" s="104">
        <f t="shared" si="64"/>
        <v>4.8747424337041014</v>
      </c>
      <c r="EP54" s="379">
        <f t="shared" si="65"/>
        <v>51.47535568116195</v>
      </c>
      <c r="EQ54" s="380">
        <f t="shared" si="66"/>
        <v>2253.4953291456691</v>
      </c>
      <c r="ER54" s="285">
        <v>2</v>
      </c>
      <c r="ES54" s="104" t="s">
        <v>355</v>
      </c>
      <c r="ET54" s="1">
        <v>6</v>
      </c>
      <c r="EU54" s="1" t="s">
        <v>346</v>
      </c>
      <c r="EV54" s="1" t="s">
        <v>347</v>
      </c>
      <c r="EW54" s="398">
        <v>1832</v>
      </c>
      <c r="EX54" s="89">
        <v>44013</v>
      </c>
      <c r="EY54" s="104">
        <v>18886.22</v>
      </c>
      <c r="EZ54" s="104">
        <v>766.87</v>
      </c>
      <c r="FA54" s="104">
        <v>-10024.99</v>
      </c>
      <c r="FB54" s="104"/>
      <c r="FC54" s="104"/>
      <c r="FD54" s="137">
        <f t="shared" si="67"/>
        <v>9628.1</v>
      </c>
      <c r="FE54" s="138">
        <f t="shared" si="117"/>
        <v>58.790000000000873</v>
      </c>
      <c r="FF54" s="141">
        <f t="shared" si="68"/>
        <v>2.7587643813457263</v>
      </c>
      <c r="FG54" s="96">
        <f t="shared" si="69"/>
        <v>61.548764381346601</v>
      </c>
      <c r="FH54" s="104">
        <f t="shared" si="70"/>
        <v>61.548764381346601</v>
      </c>
      <c r="FI54" s="104">
        <f t="shared" si="71"/>
        <v>0</v>
      </c>
      <c r="FJ54" s="104">
        <f t="shared" si="72"/>
        <v>111.40326353023735</v>
      </c>
      <c r="FK54" s="104"/>
      <c r="FL54" s="143">
        <f t="shared" si="73"/>
        <v>111.40326353023735</v>
      </c>
      <c r="FM54" s="104">
        <f t="shared" si="74"/>
        <v>12.764697041034578</v>
      </c>
      <c r="FN54" s="379">
        <f t="shared" si="75"/>
        <v>124.16796057127193</v>
      </c>
      <c r="FO54" s="234">
        <f t="shared" si="76"/>
        <v>545.66328971694099</v>
      </c>
      <c r="FP54" s="139">
        <v>2</v>
      </c>
      <c r="FQ54" s="1" t="s">
        <v>355</v>
      </c>
      <c r="FR54" s="1">
        <v>6</v>
      </c>
      <c r="FS54" s="1" t="s">
        <v>346</v>
      </c>
      <c r="FT54" s="1" t="s">
        <v>347</v>
      </c>
      <c r="FU54" s="89">
        <v>44042</v>
      </c>
      <c r="FV54" s="90"/>
      <c r="FW54" s="104">
        <v>18947.82</v>
      </c>
      <c r="FX54" s="104">
        <v>766.87</v>
      </c>
      <c r="FY54" s="104">
        <v>-10024.99</v>
      </c>
      <c r="FZ54" s="104"/>
      <c r="GA54" s="104"/>
      <c r="GB54" s="411">
        <f t="shared" si="77"/>
        <v>9689.6999999999989</v>
      </c>
      <c r="GC54" s="138">
        <f t="shared" si="13"/>
        <v>61.599999999998545</v>
      </c>
      <c r="GD54" s="141">
        <f t="shared" si="78"/>
        <v>19.194334031573835</v>
      </c>
      <c r="GE54" s="142">
        <f t="shared" si="79"/>
        <v>80.794334031572376</v>
      </c>
      <c r="GF54" s="104">
        <f t="shared" si="80"/>
        <v>80.794334031572376</v>
      </c>
      <c r="GG54" s="104">
        <v>0</v>
      </c>
      <c r="GH54" s="104">
        <f t="shared" si="81"/>
        <v>153.5092346599875</v>
      </c>
      <c r="GI54" s="104"/>
      <c r="GJ54" s="143">
        <f t="shared" si="82"/>
        <v>153.5092346599875</v>
      </c>
      <c r="GK54" s="103">
        <f t="shared" si="83"/>
        <v>0</v>
      </c>
      <c r="GL54" s="104">
        <f t="shared" si="14"/>
        <v>0</v>
      </c>
      <c r="GM54" s="90">
        <f t="shared" si="84"/>
        <v>153.5092346599875</v>
      </c>
      <c r="GN54" s="380">
        <f t="shared" si="85"/>
        <v>699.17252437692855</v>
      </c>
      <c r="GO54" s="139">
        <v>2</v>
      </c>
      <c r="GP54" s="415" t="s">
        <v>355</v>
      </c>
      <c r="GQ54" s="1">
        <v>6</v>
      </c>
      <c r="GR54" s="1" t="s">
        <v>346</v>
      </c>
      <c r="GS54" s="1" t="s">
        <v>347</v>
      </c>
      <c r="GT54" s="89">
        <v>44081</v>
      </c>
      <c r="GU54" s="90"/>
      <c r="GV54" s="104">
        <v>18974.37</v>
      </c>
      <c r="GW54" s="104">
        <v>766.87</v>
      </c>
      <c r="GX54" s="104">
        <v>-10024.99</v>
      </c>
      <c r="GY54" s="104"/>
      <c r="GZ54" s="104"/>
      <c r="HA54" s="137">
        <v>9716.2499999999982</v>
      </c>
      <c r="HB54" s="138">
        <f t="shared" si="118"/>
        <v>26.549999999999272</v>
      </c>
      <c r="HC54" s="141">
        <f t="shared" si="86"/>
        <v>-9.6096326220416088</v>
      </c>
      <c r="HD54" s="142">
        <f t="shared" si="87"/>
        <v>16.940367377957664</v>
      </c>
      <c r="HE54" s="104">
        <f t="shared" si="88"/>
        <v>16.940367377957664</v>
      </c>
      <c r="HF54" s="104">
        <v>0</v>
      </c>
      <c r="HG54" s="104">
        <f t="shared" si="89"/>
        <v>32.186698018119557</v>
      </c>
      <c r="HH54" s="104"/>
      <c r="HI54" s="143">
        <f t="shared" si="90"/>
        <v>32.186698018119557</v>
      </c>
      <c r="HJ54" s="104">
        <f t="shared" si="91"/>
        <v>0</v>
      </c>
      <c r="HK54" s="104">
        <f t="shared" si="15"/>
        <v>0</v>
      </c>
      <c r="HL54" s="90">
        <f t="shared" si="92"/>
        <v>32.186698018119557</v>
      </c>
      <c r="HM54" s="380">
        <f t="shared" si="93"/>
        <v>731.35922239504816</v>
      </c>
      <c r="HN54" s="1">
        <v>2</v>
      </c>
      <c r="HO54" s="1" t="s">
        <v>355</v>
      </c>
      <c r="HP54" s="1">
        <v>6</v>
      </c>
      <c r="HQ54" s="1" t="s">
        <v>509</v>
      </c>
      <c r="HR54" s="1" t="s">
        <v>347</v>
      </c>
      <c r="HS54" s="89">
        <v>44104</v>
      </c>
      <c r="HT54" s="104">
        <v>18977.12</v>
      </c>
      <c r="HU54" s="90">
        <v>1000</v>
      </c>
      <c r="HV54" s="104">
        <v>766.87</v>
      </c>
      <c r="HW54" s="104">
        <v>-10024.99</v>
      </c>
      <c r="HX54" s="104"/>
      <c r="HY54" s="104"/>
      <c r="HZ54" s="137">
        <f t="shared" si="94"/>
        <v>9718.9999999999982</v>
      </c>
      <c r="IA54" s="138">
        <f t="shared" si="95"/>
        <v>2.75</v>
      </c>
      <c r="IB54" s="141">
        <f t="shared" si="96"/>
        <v>0.51261527302869137</v>
      </c>
      <c r="IC54" s="142">
        <f t="shared" si="97"/>
        <v>3.2626152730286915</v>
      </c>
      <c r="ID54" s="104">
        <f t="shared" si="98"/>
        <v>3.2626152730286915</v>
      </c>
      <c r="IE54" s="104">
        <f t="shared" si="99"/>
        <v>0</v>
      </c>
      <c r="IF54" s="104">
        <f t="shared" si="100"/>
        <v>6.1989690187545134</v>
      </c>
      <c r="IG54" s="425">
        <f t="shared" si="101"/>
        <v>0</v>
      </c>
      <c r="IH54" s="143">
        <f t="shared" si="102"/>
        <v>6.1989690187545134</v>
      </c>
      <c r="II54" s="104">
        <f t="shared" si="103"/>
        <v>0</v>
      </c>
      <c r="IJ54" s="104">
        <f t="shared" si="104"/>
        <v>0</v>
      </c>
      <c r="IK54" s="90">
        <f t="shared" si="105"/>
        <v>6.1989690187545134</v>
      </c>
      <c r="IL54" s="234">
        <f t="shared" si="106"/>
        <v>-262.44180858619734</v>
      </c>
      <c r="IM54" s="139">
        <v>2</v>
      </c>
      <c r="IN54" s="1" t="s">
        <v>355</v>
      </c>
      <c r="IO54" s="1">
        <v>6</v>
      </c>
      <c r="IP54" s="1" t="s">
        <v>509</v>
      </c>
      <c r="IQ54" s="1" t="s">
        <v>347</v>
      </c>
      <c r="IR54" s="89">
        <v>44143</v>
      </c>
      <c r="IS54" s="90"/>
      <c r="IT54" s="1">
        <v>18978.010000000002</v>
      </c>
      <c r="IU54" s="1">
        <v>766.87</v>
      </c>
      <c r="IV54" s="1">
        <v>-10024.99</v>
      </c>
      <c r="IW54" s="1"/>
      <c r="IX54" s="1"/>
      <c r="IY54" s="98">
        <v>9719.8900000000012</v>
      </c>
      <c r="IZ54" s="138">
        <f t="shared" si="107"/>
        <v>0.8900000000030559</v>
      </c>
      <c r="JA54" s="141">
        <f t="shared" si="108"/>
        <v>-0.23930774547145758</v>
      </c>
      <c r="JB54" s="142">
        <f t="shared" si="109"/>
        <v>0.65069225453159829</v>
      </c>
      <c r="JC54" s="104">
        <f t="shared" si="110"/>
        <v>0.65069225453159829</v>
      </c>
      <c r="JD54" s="104">
        <f t="shared" si="111"/>
        <v>0</v>
      </c>
      <c r="JE54" s="104">
        <f t="shared" si="112"/>
        <v>1.2363152836100366</v>
      </c>
      <c r="JF54" s="425">
        <f t="shared" si="16"/>
        <v>0</v>
      </c>
      <c r="JG54" s="143">
        <f t="shared" si="113"/>
        <v>1.2363152836100366</v>
      </c>
      <c r="JH54" s="104">
        <f t="shared" si="114"/>
        <v>0</v>
      </c>
      <c r="JI54" s="104">
        <f t="shared" si="115"/>
        <v>0</v>
      </c>
      <c r="JJ54" s="90">
        <f t="shared" si="116"/>
        <v>1.2363152836100366</v>
      </c>
      <c r="JK54" s="234">
        <f t="shared" si="17"/>
        <v>-261.20549330258729</v>
      </c>
      <c r="JL54" s="139">
        <v>2</v>
      </c>
      <c r="JM54" s="1" t="s">
        <v>355</v>
      </c>
    </row>
    <row r="55" spans="1:273" ht="30" customHeight="1" x14ac:dyDescent="0.25">
      <c r="A55" s="1">
        <v>7</v>
      </c>
      <c r="B55" s="1" t="s">
        <v>298</v>
      </c>
      <c r="C55" s="1" t="s">
        <v>283</v>
      </c>
      <c r="D55" s="89">
        <v>43830</v>
      </c>
      <c r="E55" s="153"/>
      <c r="F55" s="104">
        <v>4822.83</v>
      </c>
      <c r="G55" s="104">
        <v>0.01</v>
      </c>
      <c r="H55" s="104">
        <v>-4370.42</v>
      </c>
      <c r="I55" s="104"/>
      <c r="J55" s="104"/>
      <c r="K55" s="137">
        <v>452.42000000000007</v>
      </c>
      <c r="L55" s="138">
        <v>0</v>
      </c>
      <c r="M55" s="141">
        <v>0</v>
      </c>
      <c r="N55" s="96">
        <v>0</v>
      </c>
      <c r="O55" s="104">
        <v>0</v>
      </c>
      <c r="P55" s="104">
        <v>0</v>
      </c>
      <c r="Q55" s="104">
        <v>0</v>
      </c>
      <c r="R55" s="104">
        <v>0</v>
      </c>
      <c r="S55" s="143">
        <v>0</v>
      </c>
      <c r="T55" s="104"/>
      <c r="U55" s="104"/>
      <c r="V55" s="104">
        <v>0</v>
      </c>
      <c r="W55" s="203">
        <v>0</v>
      </c>
      <c r="X55" s="144">
        <v>-2258.1414881168362</v>
      </c>
      <c r="Y55" s="285">
        <v>2</v>
      </c>
      <c r="Z55" s="104" t="s">
        <v>355</v>
      </c>
      <c r="AA55" s="1">
        <v>7</v>
      </c>
      <c r="AB55" s="1" t="s">
        <v>298</v>
      </c>
      <c r="AC55" s="1" t="s">
        <v>283</v>
      </c>
      <c r="AD55" s="89">
        <v>43861</v>
      </c>
      <c r="AE55" s="284"/>
      <c r="AF55" s="1">
        <v>4822.83</v>
      </c>
      <c r="AG55" s="1">
        <v>0.01</v>
      </c>
      <c r="AH55" s="1">
        <v>-4370.42</v>
      </c>
      <c r="AI55" s="1"/>
      <c r="AJ55" s="1"/>
      <c r="AK55" s="98">
        <f t="shared" si="11"/>
        <v>452.42000000000007</v>
      </c>
      <c r="AL55" s="138">
        <f t="shared" si="18"/>
        <v>0</v>
      </c>
      <c r="AM55" s="141">
        <f t="shared" si="19"/>
        <v>0</v>
      </c>
      <c r="AN55" s="96">
        <f t="shared" si="20"/>
        <v>0</v>
      </c>
      <c r="AO55" s="104">
        <f t="shared" si="21"/>
        <v>0</v>
      </c>
      <c r="AP55" s="104">
        <f t="shared" si="22"/>
        <v>0</v>
      </c>
      <c r="AQ55" s="104">
        <f t="shared" si="23"/>
        <v>0</v>
      </c>
      <c r="AR55" s="104"/>
      <c r="AS55" s="143">
        <f t="shared" si="24"/>
        <v>0</v>
      </c>
      <c r="AT55" s="104">
        <f t="shared" si="25"/>
        <v>0</v>
      </c>
      <c r="AU55" s="104">
        <f t="shared" si="12"/>
        <v>0</v>
      </c>
      <c r="AV55" s="203">
        <f t="shared" si="26"/>
        <v>0</v>
      </c>
      <c r="AW55" s="144">
        <f t="shared" si="27"/>
        <v>-2258.1414881168362</v>
      </c>
      <c r="AX55" s="285">
        <v>2</v>
      </c>
      <c r="AY55" s="104" t="s">
        <v>355</v>
      </c>
      <c r="AZ55" s="1">
        <v>7</v>
      </c>
      <c r="BA55" s="1" t="s">
        <v>298</v>
      </c>
      <c r="BB55" s="1" t="s">
        <v>283</v>
      </c>
      <c r="BC55" s="89">
        <v>43890</v>
      </c>
      <c r="BD55" s="153"/>
      <c r="BE55" s="1">
        <v>4822.83</v>
      </c>
      <c r="BF55" s="1">
        <v>0.01</v>
      </c>
      <c r="BG55" s="1">
        <v>-4370.42</v>
      </c>
      <c r="BH55" s="1"/>
      <c r="BI55" s="1"/>
      <c r="BJ55" s="98">
        <v>452.42000000000007</v>
      </c>
      <c r="BK55" s="138">
        <f t="shared" si="28"/>
        <v>0</v>
      </c>
      <c r="BL55" s="141">
        <f t="shared" si="29"/>
        <v>0</v>
      </c>
      <c r="BM55" s="96">
        <f t="shared" si="30"/>
        <v>0</v>
      </c>
      <c r="BN55" s="104">
        <f t="shared" si="31"/>
        <v>0</v>
      </c>
      <c r="BO55" s="104">
        <f t="shared" si="32"/>
        <v>0</v>
      </c>
      <c r="BP55" s="104">
        <f t="shared" si="33"/>
        <v>0</v>
      </c>
      <c r="BQ55" s="355">
        <f t="shared" si="34"/>
        <v>0</v>
      </c>
      <c r="BR55" s="143">
        <f t="shared" si="35"/>
        <v>0</v>
      </c>
      <c r="BS55" s="104">
        <f t="shared" si="36"/>
        <v>0</v>
      </c>
      <c r="BT55" s="203">
        <f t="shared" si="37"/>
        <v>0</v>
      </c>
      <c r="BU55" s="144">
        <f t="shared" si="38"/>
        <v>-2258.1414881168362</v>
      </c>
      <c r="BV55" s="285">
        <v>2</v>
      </c>
      <c r="BW55" s="104" t="s">
        <v>355</v>
      </c>
      <c r="BX55" s="1">
        <v>7</v>
      </c>
      <c r="BY55" s="1" t="s">
        <v>298</v>
      </c>
      <c r="BZ55" s="1" t="s">
        <v>283</v>
      </c>
      <c r="CA55" s="89">
        <v>43890</v>
      </c>
      <c r="CB55" s="153"/>
      <c r="CC55" s="137">
        <v>4822.83</v>
      </c>
      <c r="CD55" s="137">
        <v>0.01</v>
      </c>
      <c r="CE55" s="137">
        <v>-4370.42</v>
      </c>
      <c r="CF55" s="137"/>
      <c r="CG55" s="137"/>
      <c r="CH55" s="137">
        <v>452.42000000000007</v>
      </c>
      <c r="CI55" s="137">
        <v>0</v>
      </c>
      <c r="CJ55" s="137">
        <v>0</v>
      </c>
      <c r="CK55" s="137">
        <v>0</v>
      </c>
      <c r="CL55" s="137">
        <v>0</v>
      </c>
      <c r="CM55" s="137">
        <v>0</v>
      </c>
      <c r="CN55" s="137">
        <v>0</v>
      </c>
      <c r="CO55" s="137">
        <v>0</v>
      </c>
      <c r="CP55" s="143">
        <f t="shared" si="39"/>
        <v>0</v>
      </c>
      <c r="CQ55" s="104">
        <f t="shared" si="40"/>
        <v>0</v>
      </c>
      <c r="CR55" s="203">
        <f t="shared" si="41"/>
        <v>0</v>
      </c>
      <c r="CS55" s="144">
        <f t="shared" si="42"/>
        <v>-2258.1414881168362</v>
      </c>
      <c r="CT55" s="139" t="s">
        <v>251</v>
      </c>
      <c r="CU55" s="1" t="s">
        <v>422</v>
      </c>
      <c r="CV55" s="1">
        <v>7</v>
      </c>
      <c r="CW55" s="1" t="s">
        <v>298</v>
      </c>
      <c r="CX55" s="1" t="s">
        <v>283</v>
      </c>
      <c r="CY55" s="89">
        <v>43951</v>
      </c>
      <c r="CZ55" s="153"/>
      <c r="DA55" s="104">
        <v>4829.1000000000004</v>
      </c>
      <c r="DB55" s="104">
        <v>0.01</v>
      </c>
      <c r="DC55" s="104">
        <v>-4370.42</v>
      </c>
      <c r="DD55" s="104"/>
      <c r="DE55" s="104"/>
      <c r="DF55" s="137">
        <v>458.69000000000051</v>
      </c>
      <c r="DG55" s="138">
        <f t="shared" si="43"/>
        <v>6.2700000000004366</v>
      </c>
      <c r="DH55" s="141">
        <f t="shared" si="44"/>
        <v>0.96272365787249581</v>
      </c>
      <c r="DI55" s="142">
        <f t="shared" si="45"/>
        <v>7.2327236578729321</v>
      </c>
      <c r="DJ55" s="104">
        <f t="shared" si="46"/>
        <v>7.2327236578729321</v>
      </c>
      <c r="DK55" s="104">
        <f t="shared" si="47"/>
        <v>0</v>
      </c>
      <c r="DL55" s="104">
        <f t="shared" si="48"/>
        <v>13.091229820750007</v>
      </c>
      <c r="DM55" s="365">
        <f t="shared" si="49"/>
        <v>0</v>
      </c>
      <c r="DN55" s="366">
        <f t="shared" si="50"/>
        <v>13.091229820750007</v>
      </c>
      <c r="DO55" s="367">
        <f t="shared" si="51"/>
        <v>13.091229820750007</v>
      </c>
      <c r="DP55" s="367">
        <f t="shared" si="52"/>
        <v>12.578010179056697</v>
      </c>
      <c r="DQ55" s="368">
        <f t="shared" si="53"/>
        <v>0.90183782930454881</v>
      </c>
      <c r="DR55" s="49">
        <f t="shared" si="54"/>
        <v>13.993067650054556</v>
      </c>
      <c r="DS55" s="369">
        <f t="shared" si="55"/>
        <v>-2244.1484204667818</v>
      </c>
      <c r="DT55" s="139">
        <v>2</v>
      </c>
      <c r="DU55" s="1" t="s">
        <v>355</v>
      </c>
      <c r="DV55" s="1">
        <v>7</v>
      </c>
      <c r="DW55" s="1" t="s">
        <v>298</v>
      </c>
      <c r="DX55" s="1" t="s">
        <v>283</v>
      </c>
      <c r="DY55" s="89">
        <v>43982</v>
      </c>
      <c r="DZ55" s="90"/>
      <c r="EA55" s="1">
        <v>4847.26</v>
      </c>
      <c r="EB55" s="1">
        <v>0.01</v>
      </c>
      <c r="EC55" s="1">
        <v>-4370.42</v>
      </c>
      <c r="ED55" s="1"/>
      <c r="EE55" s="1"/>
      <c r="EF55" s="98">
        <v>476.85000000000036</v>
      </c>
      <c r="EG55" s="138">
        <f t="shared" si="56"/>
        <v>18.159999999999854</v>
      </c>
      <c r="EH55" s="141">
        <f t="shared" si="57"/>
        <v>0.74622337988059584</v>
      </c>
      <c r="EI55" s="96">
        <f t="shared" si="58"/>
        <v>18.906223379880451</v>
      </c>
      <c r="EJ55" s="104">
        <f t="shared" si="59"/>
        <v>18.906223379880451</v>
      </c>
      <c r="EK55" s="104">
        <f t="shared" si="60"/>
        <v>0</v>
      </c>
      <c r="EL55" s="104">
        <f t="shared" si="61"/>
        <v>34.22026431758362</v>
      </c>
      <c r="EM55" s="355">
        <f t="shared" si="62"/>
        <v>0</v>
      </c>
      <c r="EN55" s="143">
        <f t="shared" si="63"/>
        <v>34.22026431758362</v>
      </c>
      <c r="EO55" s="104">
        <f t="shared" si="64"/>
        <v>3.5796733763068076</v>
      </c>
      <c r="EP55" s="379">
        <f t="shared" si="65"/>
        <v>37.799937693890428</v>
      </c>
      <c r="EQ55" s="380">
        <f t="shared" si="66"/>
        <v>-2206.3484827728912</v>
      </c>
      <c r="ER55" s="285">
        <v>2</v>
      </c>
      <c r="ES55" s="104" t="s">
        <v>355</v>
      </c>
      <c r="ET55" s="1">
        <v>7</v>
      </c>
      <c r="EU55" s="1" t="s">
        <v>298</v>
      </c>
      <c r="EV55" s="1" t="s">
        <v>283</v>
      </c>
      <c r="EW55" s="398"/>
      <c r="EX55" s="89">
        <v>44013</v>
      </c>
      <c r="EY55" s="104">
        <v>4850.09</v>
      </c>
      <c r="EZ55" s="104">
        <v>0.01</v>
      </c>
      <c r="FA55" s="104">
        <v>-4370.42</v>
      </c>
      <c r="FB55" s="104"/>
      <c r="FC55" s="104"/>
      <c r="FD55" s="137">
        <f t="shared" si="67"/>
        <v>479.68000000000029</v>
      </c>
      <c r="FE55" s="138">
        <f t="shared" si="117"/>
        <v>2.8299999999999272</v>
      </c>
      <c r="FF55" s="141">
        <f t="shared" si="68"/>
        <v>0.13279985030120919</v>
      </c>
      <c r="FG55" s="96">
        <f t="shared" si="69"/>
        <v>2.9627998503011366</v>
      </c>
      <c r="FH55" s="104">
        <f t="shared" si="70"/>
        <v>2.9627998503011366</v>
      </c>
      <c r="FI55" s="104">
        <f t="shared" si="71"/>
        <v>0</v>
      </c>
      <c r="FJ55" s="104">
        <f t="shared" si="72"/>
        <v>5.3626677290450573</v>
      </c>
      <c r="FK55" s="104"/>
      <c r="FL55" s="143">
        <f t="shared" si="73"/>
        <v>5.3626677290450573</v>
      </c>
      <c r="FM55" s="104">
        <f t="shared" si="74"/>
        <v>0.6144598167396903</v>
      </c>
      <c r="FN55" s="379">
        <f t="shared" si="75"/>
        <v>5.9771275457847475</v>
      </c>
      <c r="FO55" s="234">
        <f t="shared" si="76"/>
        <v>-2200.3713552271065</v>
      </c>
      <c r="FP55" s="139">
        <v>2</v>
      </c>
      <c r="FQ55" s="1" t="s">
        <v>355</v>
      </c>
      <c r="FR55" s="1">
        <v>7</v>
      </c>
      <c r="FS55" s="1" t="s">
        <v>298</v>
      </c>
      <c r="FT55" s="1" t="s">
        <v>283</v>
      </c>
      <c r="FU55" s="89">
        <v>44042</v>
      </c>
      <c r="FV55" s="90"/>
      <c r="FW55" s="104">
        <v>4851.16</v>
      </c>
      <c r="FX55" s="104">
        <v>0.01</v>
      </c>
      <c r="FY55" s="104">
        <v>-4370.42</v>
      </c>
      <c r="FZ55" s="104"/>
      <c r="GA55" s="104"/>
      <c r="GB55" s="411">
        <f t="shared" si="77"/>
        <v>480.75</v>
      </c>
      <c r="GC55" s="138">
        <f t="shared" si="13"/>
        <v>1.069999999999709</v>
      </c>
      <c r="GD55" s="141">
        <f t="shared" si="78"/>
        <v>0.33340807489900814</v>
      </c>
      <c r="GE55" s="142">
        <f t="shared" si="79"/>
        <v>1.4034080748987172</v>
      </c>
      <c r="GF55" s="104">
        <f t="shared" si="80"/>
        <v>1.4034080748987172</v>
      </c>
      <c r="GG55" s="104">
        <v>0</v>
      </c>
      <c r="GH55" s="104">
        <f t="shared" si="81"/>
        <v>2.6664753423075624</v>
      </c>
      <c r="GI55" s="104"/>
      <c r="GJ55" s="143">
        <f t="shared" si="82"/>
        <v>2.6664753423075624</v>
      </c>
      <c r="GK55" s="103">
        <f t="shared" si="83"/>
        <v>0</v>
      </c>
      <c r="GL55" s="104">
        <f t="shared" si="14"/>
        <v>0</v>
      </c>
      <c r="GM55" s="90">
        <f t="shared" si="84"/>
        <v>2.6664753423075624</v>
      </c>
      <c r="GN55" s="380">
        <f t="shared" si="85"/>
        <v>-2197.7048798847991</v>
      </c>
      <c r="GO55" s="139">
        <v>2</v>
      </c>
      <c r="GP55" s="415" t="s">
        <v>355</v>
      </c>
      <c r="GQ55" s="1">
        <v>7</v>
      </c>
      <c r="GR55" s="1" t="s">
        <v>298</v>
      </c>
      <c r="GS55" s="1" t="s">
        <v>283</v>
      </c>
      <c r="GT55" s="89">
        <v>44081</v>
      </c>
      <c r="GU55" s="90">
        <v>90</v>
      </c>
      <c r="GV55" s="104">
        <v>4857.82</v>
      </c>
      <c r="GW55" s="104">
        <v>0.01</v>
      </c>
      <c r="GX55" s="104">
        <v>-4370.42</v>
      </c>
      <c r="GY55" s="104"/>
      <c r="GZ55" s="104"/>
      <c r="HA55" s="137">
        <v>487.40999999999985</v>
      </c>
      <c r="HB55" s="138">
        <f t="shared" si="118"/>
        <v>6.6599999999998545</v>
      </c>
      <c r="HC55" s="141">
        <f t="shared" si="86"/>
        <v>-2.4105519119697729</v>
      </c>
      <c r="HD55" s="142">
        <f t="shared" si="87"/>
        <v>4.249448088030082</v>
      </c>
      <c r="HE55" s="104">
        <f t="shared" si="88"/>
        <v>4.249448088030082</v>
      </c>
      <c r="HF55" s="104">
        <v>0</v>
      </c>
      <c r="HG55" s="104">
        <f t="shared" si="89"/>
        <v>8.0739513672571555</v>
      </c>
      <c r="HH55" s="104"/>
      <c r="HI55" s="143">
        <f t="shared" si="90"/>
        <v>8.0739513672571555</v>
      </c>
      <c r="HJ55" s="104">
        <f t="shared" si="91"/>
        <v>0</v>
      </c>
      <c r="HK55" s="104">
        <f t="shared" si="15"/>
        <v>0</v>
      </c>
      <c r="HL55" s="90">
        <f t="shared" si="92"/>
        <v>8.0739513672571555</v>
      </c>
      <c r="HM55" s="380">
        <f t="shared" si="93"/>
        <v>-2279.6309285175421</v>
      </c>
      <c r="HN55" s="1">
        <v>2</v>
      </c>
      <c r="HO55" s="1" t="s">
        <v>355</v>
      </c>
      <c r="HP55" s="1">
        <v>7</v>
      </c>
      <c r="HQ55" s="1" t="s">
        <v>298</v>
      </c>
      <c r="HR55" s="1" t="s">
        <v>283</v>
      </c>
      <c r="HS55" s="89">
        <v>44104</v>
      </c>
      <c r="HT55" s="104">
        <v>4867.96</v>
      </c>
      <c r="HU55" s="90"/>
      <c r="HV55" s="104">
        <v>0.01</v>
      </c>
      <c r="HW55" s="104">
        <v>-4370.42</v>
      </c>
      <c r="HX55" s="104"/>
      <c r="HY55" s="104"/>
      <c r="HZ55" s="137">
        <f t="shared" si="94"/>
        <v>497.55000000000018</v>
      </c>
      <c r="IA55" s="138">
        <f t="shared" si="95"/>
        <v>10.140000000000327</v>
      </c>
      <c r="IB55" s="141">
        <f t="shared" si="96"/>
        <v>1.8901523158222175</v>
      </c>
      <c r="IC55" s="142">
        <f t="shared" si="97"/>
        <v>12.030152315822544</v>
      </c>
      <c r="ID55" s="104">
        <f t="shared" si="98"/>
        <v>12.030152315822544</v>
      </c>
      <c r="IE55" s="104">
        <f t="shared" si="99"/>
        <v>0</v>
      </c>
      <c r="IF55" s="104">
        <f t="shared" si="100"/>
        <v>22.857289400062832</v>
      </c>
      <c r="IG55" s="425">
        <f t="shared" si="101"/>
        <v>0</v>
      </c>
      <c r="IH55" s="143">
        <f t="shared" si="102"/>
        <v>22.857289400062832</v>
      </c>
      <c r="II55" s="104">
        <f t="shared" si="103"/>
        <v>0</v>
      </c>
      <c r="IJ55" s="104">
        <f t="shared" si="104"/>
        <v>0</v>
      </c>
      <c r="IK55" s="90">
        <f t="shared" si="105"/>
        <v>22.857289400062832</v>
      </c>
      <c r="IL55" s="234">
        <f t="shared" si="106"/>
        <v>-2256.7736391174794</v>
      </c>
      <c r="IM55" s="139">
        <v>2</v>
      </c>
      <c r="IN55" s="1" t="s">
        <v>355</v>
      </c>
      <c r="IO55" s="1">
        <v>7</v>
      </c>
      <c r="IP55" s="1" t="s">
        <v>298</v>
      </c>
      <c r="IQ55" s="1" t="s">
        <v>283</v>
      </c>
      <c r="IR55" s="89">
        <v>44143</v>
      </c>
      <c r="IS55" s="90"/>
      <c r="IT55" s="1">
        <v>4877.3100000000004</v>
      </c>
      <c r="IU55" s="1">
        <v>0.01</v>
      </c>
      <c r="IV55" s="1">
        <v>-4370.42</v>
      </c>
      <c r="IW55" s="1"/>
      <c r="IX55" s="1"/>
      <c r="IY55" s="98">
        <v>506.90000000000055</v>
      </c>
      <c r="IZ55" s="138">
        <f t="shared" si="107"/>
        <v>9.3500000000003638</v>
      </c>
      <c r="JA55" s="141">
        <f t="shared" si="108"/>
        <v>-2.5140757529781266</v>
      </c>
      <c r="JB55" s="142">
        <f t="shared" si="109"/>
        <v>6.8359242470222377</v>
      </c>
      <c r="JC55" s="104">
        <f t="shared" si="110"/>
        <v>6.8359242470222377</v>
      </c>
      <c r="JD55" s="104">
        <f t="shared" si="111"/>
        <v>0</v>
      </c>
      <c r="JE55" s="104">
        <f t="shared" si="112"/>
        <v>12.988256069342251</v>
      </c>
      <c r="JF55" s="425">
        <f t="shared" si="16"/>
        <v>0</v>
      </c>
      <c r="JG55" s="143">
        <f t="shared" si="113"/>
        <v>12.988256069342251</v>
      </c>
      <c r="JH55" s="104">
        <f t="shared" si="114"/>
        <v>0</v>
      </c>
      <c r="JI55" s="104">
        <f t="shared" si="115"/>
        <v>0</v>
      </c>
      <c r="JJ55" s="90">
        <f t="shared" si="116"/>
        <v>12.988256069342251</v>
      </c>
      <c r="JK55" s="234">
        <f t="shared" si="17"/>
        <v>-2243.7853830481372</v>
      </c>
      <c r="JL55" s="139">
        <v>2</v>
      </c>
      <c r="JM55" s="1" t="s">
        <v>355</v>
      </c>
    </row>
    <row r="56" spans="1:273" ht="30" customHeight="1" x14ac:dyDescent="0.25">
      <c r="A56" s="1">
        <v>8</v>
      </c>
      <c r="B56" s="1" t="s">
        <v>63</v>
      </c>
      <c r="C56" s="1" t="s">
        <v>19</v>
      </c>
      <c r="D56" s="89">
        <v>43830</v>
      </c>
      <c r="E56" s="153"/>
      <c r="F56" s="104">
        <v>2479.79</v>
      </c>
      <c r="G56" s="104"/>
      <c r="H56" s="104"/>
      <c r="I56" s="104"/>
      <c r="J56" s="104"/>
      <c r="K56" s="137">
        <v>2479.79</v>
      </c>
      <c r="L56" s="138">
        <v>7.5099999999997635</v>
      </c>
      <c r="M56" s="141">
        <v>0.90119935587778544</v>
      </c>
      <c r="N56" s="96">
        <v>8.4111993558775495</v>
      </c>
      <c r="O56" s="104">
        <v>8.4111993558775495</v>
      </c>
      <c r="P56" s="104">
        <v>0</v>
      </c>
      <c r="Q56" s="104">
        <v>15.224270834138364</v>
      </c>
      <c r="R56" s="104">
        <v>0</v>
      </c>
      <c r="S56" s="143">
        <v>15.224270834138364</v>
      </c>
      <c r="T56" s="104"/>
      <c r="U56" s="104"/>
      <c r="V56" s="104">
        <v>0.76501515873718773</v>
      </c>
      <c r="W56" s="203">
        <v>15.989285992875551</v>
      </c>
      <c r="X56" s="144">
        <v>104.73997270147535</v>
      </c>
      <c r="Y56" s="285">
        <v>1</v>
      </c>
      <c r="Z56" s="104" t="s">
        <v>355</v>
      </c>
      <c r="AA56" s="1">
        <v>8</v>
      </c>
      <c r="AB56" s="1" t="s">
        <v>63</v>
      </c>
      <c r="AC56" s="1" t="s">
        <v>19</v>
      </c>
      <c r="AD56" s="89">
        <v>43861</v>
      </c>
      <c r="AE56" s="284"/>
      <c r="AF56" s="1">
        <v>2494.21</v>
      </c>
      <c r="AG56" s="1"/>
      <c r="AH56" s="1"/>
      <c r="AI56" s="1"/>
      <c r="AJ56" s="1"/>
      <c r="AK56" s="98">
        <f t="shared" si="11"/>
        <v>2494.21</v>
      </c>
      <c r="AL56" s="138">
        <f t="shared" si="18"/>
        <v>14.420000000000073</v>
      </c>
      <c r="AM56" s="141">
        <f t="shared" si="19"/>
        <v>-12.820134034705058</v>
      </c>
      <c r="AN56" s="96">
        <f t="shared" si="20"/>
        <v>1.5998659652950149</v>
      </c>
      <c r="AO56" s="104">
        <f t="shared" si="21"/>
        <v>1.5998659652950149</v>
      </c>
      <c r="AP56" s="104">
        <f t="shared" si="22"/>
        <v>0</v>
      </c>
      <c r="AQ56" s="104">
        <f t="shared" si="23"/>
        <v>2.895757397183977</v>
      </c>
      <c r="AR56" s="104"/>
      <c r="AS56" s="143">
        <f t="shared" si="24"/>
        <v>2.895757397183977</v>
      </c>
      <c r="AT56" s="104">
        <f t="shared" si="25"/>
        <v>10.378768867862487</v>
      </c>
      <c r="AU56" s="104">
        <f t="shared" si="12"/>
        <v>1.8451646227779392</v>
      </c>
      <c r="AV56" s="203">
        <f t="shared" si="26"/>
        <v>15.119690887824405</v>
      </c>
      <c r="AW56" s="144">
        <f t="shared" si="27"/>
        <v>119.85966358929976</v>
      </c>
      <c r="AX56" s="285">
        <v>1</v>
      </c>
      <c r="AY56" s="104" t="s">
        <v>355</v>
      </c>
      <c r="AZ56" s="1">
        <v>8</v>
      </c>
      <c r="BA56" s="1" t="s">
        <v>63</v>
      </c>
      <c r="BB56" s="1" t="s">
        <v>19</v>
      </c>
      <c r="BC56" s="89">
        <v>43890</v>
      </c>
      <c r="BD56" s="153"/>
      <c r="BE56" s="1">
        <v>2494.4</v>
      </c>
      <c r="BF56" s="1"/>
      <c r="BG56" s="1"/>
      <c r="BH56" s="1"/>
      <c r="BI56" s="1"/>
      <c r="BJ56" s="98">
        <v>2494.4</v>
      </c>
      <c r="BK56" s="138">
        <f t="shared" si="28"/>
        <v>0.19000000000005457</v>
      </c>
      <c r="BL56" s="141">
        <f t="shared" si="29"/>
        <v>3.5952169548399172E-3</v>
      </c>
      <c r="BM56" s="96">
        <f t="shared" si="30"/>
        <v>0.19359521695489448</v>
      </c>
      <c r="BN56" s="104">
        <f t="shared" si="31"/>
        <v>0.19359521695489448</v>
      </c>
      <c r="BO56" s="104">
        <f t="shared" si="32"/>
        <v>0</v>
      </c>
      <c r="BP56" s="104">
        <f t="shared" si="33"/>
        <v>0.35040734268835905</v>
      </c>
      <c r="BQ56" s="355">
        <f t="shared" si="34"/>
        <v>0</v>
      </c>
      <c r="BR56" s="143">
        <f t="shared" si="35"/>
        <v>0.35040734268835905</v>
      </c>
      <c r="BS56" s="104">
        <f t="shared" si="36"/>
        <v>2.357586424121064E-2</v>
      </c>
      <c r="BT56" s="203">
        <f t="shared" si="37"/>
        <v>0.37398320692956971</v>
      </c>
      <c r="BU56" s="144">
        <f t="shared" si="38"/>
        <v>120.23364679622932</v>
      </c>
      <c r="BV56" s="285">
        <v>1</v>
      </c>
      <c r="BW56" s="104" t="s">
        <v>355</v>
      </c>
      <c r="BX56" s="1">
        <v>8</v>
      </c>
      <c r="BY56" s="1" t="s">
        <v>63</v>
      </c>
      <c r="BZ56" s="1" t="s">
        <v>19</v>
      </c>
      <c r="CA56" s="89">
        <v>43890</v>
      </c>
      <c r="CB56" s="153"/>
      <c r="CC56" s="137">
        <v>2494.4</v>
      </c>
      <c r="CD56" s="137"/>
      <c r="CE56" s="137"/>
      <c r="CF56" s="137"/>
      <c r="CG56" s="137"/>
      <c r="CH56" s="137">
        <v>2494.4</v>
      </c>
      <c r="CI56" s="137">
        <v>0.19000000000005457</v>
      </c>
      <c r="CJ56" s="137">
        <v>3.5952169548399172E-3</v>
      </c>
      <c r="CK56" s="137">
        <v>0.19359521695489448</v>
      </c>
      <c r="CL56" s="137">
        <v>0.19359521695489448</v>
      </c>
      <c r="CM56" s="137">
        <v>0</v>
      </c>
      <c r="CN56" s="137">
        <v>0.35040734268835905</v>
      </c>
      <c r="CO56" s="137">
        <v>0</v>
      </c>
      <c r="CP56" s="143">
        <f t="shared" si="39"/>
        <v>0.38941377839769448</v>
      </c>
      <c r="CQ56" s="104">
        <f t="shared" si="40"/>
        <v>2.3575864241210644E-2</v>
      </c>
      <c r="CR56" s="203">
        <f t="shared" si="41"/>
        <v>0.41298964263890514</v>
      </c>
      <c r="CS56" s="144">
        <f t="shared" si="42"/>
        <v>120.64663643886823</v>
      </c>
      <c r="CT56" s="139" t="s">
        <v>251</v>
      </c>
      <c r="CU56" s="1" t="s">
        <v>422</v>
      </c>
      <c r="CV56" s="1">
        <v>8</v>
      </c>
      <c r="CW56" s="1" t="s">
        <v>63</v>
      </c>
      <c r="CX56" s="1" t="s">
        <v>19</v>
      </c>
      <c r="CY56" s="89">
        <v>43951</v>
      </c>
      <c r="CZ56" s="153"/>
      <c r="DA56" s="104">
        <v>2625.94</v>
      </c>
      <c r="DB56" s="104"/>
      <c r="DC56" s="104"/>
      <c r="DD56" s="104"/>
      <c r="DE56" s="104"/>
      <c r="DF56" s="137">
        <v>2625.94</v>
      </c>
      <c r="DG56" s="138">
        <f t="shared" si="43"/>
        <v>131.53999999999996</v>
      </c>
      <c r="DH56" s="141">
        <f t="shared" si="44"/>
        <v>20.197236037725556</v>
      </c>
      <c r="DI56" s="142">
        <f t="shared" si="45"/>
        <v>151.73723603772552</v>
      </c>
      <c r="DJ56" s="104">
        <f t="shared" si="46"/>
        <v>110</v>
      </c>
      <c r="DK56" s="104">
        <f t="shared" si="47"/>
        <v>41.737236037725523</v>
      </c>
      <c r="DL56" s="104">
        <f t="shared" si="48"/>
        <v>199.1</v>
      </c>
      <c r="DM56" s="365">
        <f t="shared" si="49"/>
        <v>92.918579712382055</v>
      </c>
      <c r="DN56" s="366">
        <f t="shared" si="50"/>
        <v>292.01857971238206</v>
      </c>
      <c r="DO56" s="367">
        <f t="shared" si="51"/>
        <v>291.62916593398438</v>
      </c>
      <c r="DP56" s="367">
        <f t="shared" si="52"/>
        <v>280.19633509247495</v>
      </c>
      <c r="DQ56" s="368">
        <f t="shared" si="53"/>
        <v>20.089954692486863</v>
      </c>
      <c r="DR56" s="49">
        <f t="shared" si="54"/>
        <v>311.71912062647124</v>
      </c>
      <c r="DS56" s="369">
        <f t="shared" si="55"/>
        <v>432.36575706533949</v>
      </c>
      <c r="DT56" s="139">
        <v>1</v>
      </c>
      <c r="DU56" s="1" t="s">
        <v>355</v>
      </c>
      <c r="DV56" s="1">
        <v>8</v>
      </c>
      <c r="DW56" s="1" t="s">
        <v>63</v>
      </c>
      <c r="DX56" s="1" t="s">
        <v>19</v>
      </c>
      <c r="DY56" s="89">
        <v>43982</v>
      </c>
      <c r="DZ56" s="90">
        <v>600</v>
      </c>
      <c r="EA56" s="1">
        <v>2784.08</v>
      </c>
      <c r="EB56" s="1"/>
      <c r="EC56" s="1"/>
      <c r="ED56" s="1"/>
      <c r="EE56" s="1"/>
      <c r="EF56" s="98">
        <v>2784.08</v>
      </c>
      <c r="EG56" s="138">
        <f t="shared" si="56"/>
        <v>158.13999999999987</v>
      </c>
      <c r="EH56" s="141">
        <f t="shared" si="57"/>
        <v>6.4982249611408749</v>
      </c>
      <c r="EI56" s="96">
        <f t="shared" si="58"/>
        <v>164.63822496114074</v>
      </c>
      <c r="EJ56" s="104">
        <f t="shared" si="59"/>
        <v>110</v>
      </c>
      <c r="EK56" s="104">
        <f t="shared" si="60"/>
        <v>54.638224961140736</v>
      </c>
      <c r="EL56" s="104">
        <f t="shared" si="61"/>
        <v>199.1</v>
      </c>
      <c r="EM56" s="355">
        <f t="shared" si="62"/>
        <v>105.73328257448998</v>
      </c>
      <c r="EN56" s="143">
        <f t="shared" si="63"/>
        <v>304.83328257449</v>
      </c>
      <c r="EO56" s="104">
        <f t="shared" si="64"/>
        <v>31.887643406758013</v>
      </c>
      <c r="EP56" s="379">
        <f t="shared" si="65"/>
        <v>336.720925981248</v>
      </c>
      <c r="EQ56" s="380">
        <f t="shared" si="66"/>
        <v>169.0866830465875</v>
      </c>
      <c r="ER56" s="285">
        <v>1</v>
      </c>
      <c r="ES56" s="104" t="s">
        <v>355</v>
      </c>
      <c r="ET56" s="1">
        <v>8</v>
      </c>
      <c r="EU56" s="1" t="s">
        <v>63</v>
      </c>
      <c r="EV56" s="1" t="s">
        <v>19</v>
      </c>
      <c r="EW56" s="398">
        <v>50</v>
      </c>
      <c r="EX56" s="89">
        <v>44013</v>
      </c>
      <c r="EY56" s="104">
        <v>2938.18</v>
      </c>
      <c r="EZ56" s="104"/>
      <c r="FA56" s="104"/>
      <c r="FB56" s="104"/>
      <c r="FC56" s="104"/>
      <c r="FD56" s="137">
        <f t="shared" si="67"/>
        <v>2938.18</v>
      </c>
      <c r="FE56" s="138">
        <f t="shared" si="117"/>
        <v>154.09999999999991</v>
      </c>
      <c r="FF56" s="141">
        <f t="shared" si="68"/>
        <v>7.2312568662250358</v>
      </c>
      <c r="FG56" s="96">
        <f t="shared" si="69"/>
        <v>161.33125686622495</v>
      </c>
      <c r="FH56" s="104">
        <f t="shared" si="70"/>
        <v>161.33125686622495</v>
      </c>
      <c r="FI56" s="104">
        <f t="shared" si="71"/>
        <v>0</v>
      </c>
      <c r="FJ56" s="104">
        <f t="shared" si="72"/>
        <v>292.00957492786716</v>
      </c>
      <c r="FK56" s="104"/>
      <c r="FL56" s="143">
        <f t="shared" si="73"/>
        <v>292.00957492786716</v>
      </c>
      <c r="FM56" s="104">
        <f t="shared" si="74"/>
        <v>33.458748324942988</v>
      </c>
      <c r="FN56" s="379">
        <f t="shared" si="75"/>
        <v>325.46832325281014</v>
      </c>
      <c r="FO56" s="234">
        <f t="shared" si="76"/>
        <v>444.55500629939763</v>
      </c>
      <c r="FP56" s="139">
        <v>1</v>
      </c>
      <c r="FQ56" s="1" t="s">
        <v>355</v>
      </c>
      <c r="FR56" s="1">
        <v>8</v>
      </c>
      <c r="FS56" s="1" t="s">
        <v>63</v>
      </c>
      <c r="FT56" s="1" t="s">
        <v>19</v>
      </c>
      <c r="FU56" s="89">
        <v>44042</v>
      </c>
      <c r="FV56" s="90"/>
      <c r="FW56" s="104">
        <v>3093.86</v>
      </c>
      <c r="FX56" s="104"/>
      <c r="FY56" s="104"/>
      <c r="FZ56" s="104"/>
      <c r="GA56" s="104"/>
      <c r="GB56" s="411">
        <f t="shared" si="77"/>
        <v>3093.86</v>
      </c>
      <c r="GC56" s="138">
        <f t="shared" si="13"/>
        <v>155.68000000000029</v>
      </c>
      <c r="GD56" s="141">
        <f t="shared" si="78"/>
        <v>48.509316916160564</v>
      </c>
      <c r="GE56" s="142">
        <f t="shared" si="79"/>
        <v>204.18931691616086</v>
      </c>
      <c r="GF56" s="104">
        <f t="shared" si="80"/>
        <v>204.18931691616086</v>
      </c>
      <c r="GG56" s="104">
        <v>0</v>
      </c>
      <c r="GH56" s="104">
        <f t="shared" si="81"/>
        <v>387.95970214070564</v>
      </c>
      <c r="GI56" s="104"/>
      <c r="GJ56" s="143">
        <f t="shared" si="82"/>
        <v>387.95970214070564</v>
      </c>
      <c r="GK56" s="103">
        <f t="shared" si="83"/>
        <v>204.18931691616086</v>
      </c>
      <c r="GL56" s="104">
        <f t="shared" si="14"/>
        <v>56.761620746041508</v>
      </c>
      <c r="GM56" s="90">
        <f t="shared" si="84"/>
        <v>444.72132288674715</v>
      </c>
      <c r="GN56" s="380">
        <f t="shared" si="85"/>
        <v>889.27632918614472</v>
      </c>
      <c r="GO56" s="139">
        <v>1</v>
      </c>
      <c r="GP56" s="415" t="s">
        <v>355</v>
      </c>
      <c r="GQ56" s="1">
        <v>8</v>
      </c>
      <c r="GR56" s="1" t="s">
        <v>63</v>
      </c>
      <c r="GS56" s="1" t="s">
        <v>19</v>
      </c>
      <c r="GT56" s="89">
        <v>44081</v>
      </c>
      <c r="GU56" s="90">
        <v>670</v>
      </c>
      <c r="GV56" s="104">
        <v>3289.06</v>
      </c>
      <c r="GW56" s="104"/>
      <c r="GX56" s="104"/>
      <c r="GY56" s="104"/>
      <c r="GZ56" s="104"/>
      <c r="HA56" s="137">
        <v>3289.06</v>
      </c>
      <c r="HB56" s="138">
        <f t="shared" si="118"/>
        <v>195.19999999999982</v>
      </c>
      <c r="HC56" s="141">
        <f t="shared" si="86"/>
        <v>-70.651611594070502</v>
      </c>
      <c r="HD56" s="142">
        <f t="shared" si="87"/>
        <v>124.54838840592932</v>
      </c>
      <c r="HE56" s="104">
        <f t="shared" si="88"/>
        <v>124.54838840592932</v>
      </c>
      <c r="HF56" s="104">
        <v>0</v>
      </c>
      <c r="HG56" s="104">
        <f t="shared" si="89"/>
        <v>236.64193797126569</v>
      </c>
      <c r="HH56" s="104"/>
      <c r="HI56" s="143">
        <f t="shared" si="90"/>
        <v>236.64193797126569</v>
      </c>
      <c r="HJ56" s="104">
        <f t="shared" si="91"/>
        <v>124.54838840592932</v>
      </c>
      <c r="HK56" s="104">
        <f t="shared" si="15"/>
        <v>56.372514476069178</v>
      </c>
      <c r="HL56" s="90">
        <f t="shared" si="92"/>
        <v>293.01445244733486</v>
      </c>
      <c r="HM56" s="380">
        <f t="shared" si="93"/>
        <v>512.29078163347958</v>
      </c>
      <c r="HN56" s="1">
        <v>1</v>
      </c>
      <c r="HO56" s="1" t="s">
        <v>355</v>
      </c>
      <c r="HP56" s="1">
        <v>8</v>
      </c>
      <c r="HQ56" s="1" t="s">
        <v>63</v>
      </c>
      <c r="HR56" s="1" t="s">
        <v>19</v>
      </c>
      <c r="HS56" s="89">
        <v>44104</v>
      </c>
      <c r="HT56" s="104">
        <v>3386.02</v>
      </c>
      <c r="HU56" s="90">
        <v>500</v>
      </c>
      <c r="HV56" s="104"/>
      <c r="HW56" s="104"/>
      <c r="HX56" s="104"/>
      <c r="HY56" s="104"/>
      <c r="HZ56" s="137">
        <f t="shared" si="94"/>
        <v>3386.02</v>
      </c>
      <c r="IA56" s="138">
        <f t="shared" si="95"/>
        <v>96.960000000000036</v>
      </c>
      <c r="IB56" s="141">
        <f t="shared" si="96"/>
        <v>18.07388249922252</v>
      </c>
      <c r="IC56" s="142">
        <f t="shared" si="97"/>
        <v>115.03388249922256</v>
      </c>
      <c r="ID56" s="104">
        <f t="shared" si="98"/>
        <v>110</v>
      </c>
      <c r="IE56" s="104">
        <f t="shared" si="99"/>
        <v>5.0338824992225568</v>
      </c>
      <c r="IF56" s="104">
        <f t="shared" si="100"/>
        <v>209</v>
      </c>
      <c r="IG56" s="425">
        <f t="shared" si="101"/>
        <v>9.8074462603018144</v>
      </c>
      <c r="IH56" s="143">
        <f t="shared" si="102"/>
        <v>218.80744626030182</v>
      </c>
      <c r="II56" s="104">
        <f t="shared" si="103"/>
        <v>115.03388249922256</v>
      </c>
      <c r="IJ56" s="104">
        <f t="shared" si="104"/>
        <v>30.97198047587327</v>
      </c>
      <c r="IK56" s="90">
        <f t="shared" si="105"/>
        <v>249.77942673617508</v>
      </c>
      <c r="IL56" s="234">
        <f t="shared" si="106"/>
        <v>262.07020836965467</v>
      </c>
      <c r="IM56" s="139">
        <v>1</v>
      </c>
      <c r="IN56" s="1" t="s">
        <v>355</v>
      </c>
      <c r="IO56" s="1">
        <v>8</v>
      </c>
      <c r="IP56" s="1" t="s">
        <v>63</v>
      </c>
      <c r="IQ56" s="1" t="s">
        <v>19</v>
      </c>
      <c r="IR56" s="89">
        <v>44143</v>
      </c>
      <c r="IS56" s="90"/>
      <c r="IT56" s="1">
        <v>3388.08</v>
      </c>
      <c r="IU56" s="1"/>
      <c r="IV56" s="1"/>
      <c r="IW56" s="1"/>
      <c r="IX56" s="1"/>
      <c r="IY56" s="98">
        <v>3388.08</v>
      </c>
      <c r="IZ56" s="138">
        <f t="shared" si="107"/>
        <v>2.0599999999999454</v>
      </c>
      <c r="JA56" s="141">
        <f t="shared" si="108"/>
        <v>-0.55390332097696282</v>
      </c>
      <c r="JB56" s="142">
        <f t="shared" si="109"/>
        <v>1.5060966790229826</v>
      </c>
      <c r="JC56" s="104">
        <f t="shared" si="110"/>
        <v>1.5060966790229826</v>
      </c>
      <c r="JD56" s="104">
        <f t="shared" si="111"/>
        <v>0</v>
      </c>
      <c r="JE56" s="104">
        <f t="shared" si="112"/>
        <v>2.8615836901436666</v>
      </c>
      <c r="JF56" s="425">
        <f t="shared" si="16"/>
        <v>0</v>
      </c>
      <c r="JG56" s="143">
        <f t="shared" si="113"/>
        <v>2.8615836901436666</v>
      </c>
      <c r="JH56" s="104">
        <f t="shared" si="114"/>
        <v>0</v>
      </c>
      <c r="JI56" s="104">
        <f t="shared" si="115"/>
        <v>0</v>
      </c>
      <c r="JJ56" s="90">
        <f t="shared" si="116"/>
        <v>2.8615836901436666</v>
      </c>
      <c r="JK56" s="234">
        <f t="shared" si="17"/>
        <v>264.93179205979834</v>
      </c>
      <c r="JL56" s="139">
        <v>1</v>
      </c>
      <c r="JM56" s="1" t="s">
        <v>355</v>
      </c>
    </row>
    <row r="57" spans="1:273" ht="30" customHeight="1" x14ac:dyDescent="0.25">
      <c r="A57" s="1">
        <v>9</v>
      </c>
      <c r="B57" s="1" t="s">
        <v>299</v>
      </c>
      <c r="C57" s="1" t="s">
        <v>284</v>
      </c>
      <c r="D57" s="89">
        <v>43830</v>
      </c>
      <c r="E57" s="153"/>
      <c r="F57" s="104">
        <v>609.27</v>
      </c>
      <c r="G57" s="104">
        <v>0.08</v>
      </c>
      <c r="H57" s="104">
        <v>1247.1400000000001</v>
      </c>
      <c r="I57" s="104"/>
      <c r="J57" s="104"/>
      <c r="K57" s="137">
        <v>1856.4900000000002</v>
      </c>
      <c r="L57" s="138">
        <v>0</v>
      </c>
      <c r="M57" s="141">
        <v>0</v>
      </c>
      <c r="N57" s="96">
        <v>0</v>
      </c>
      <c r="O57" s="104">
        <v>0</v>
      </c>
      <c r="P57" s="104">
        <v>0</v>
      </c>
      <c r="Q57" s="104">
        <v>0</v>
      </c>
      <c r="R57" s="104">
        <v>0</v>
      </c>
      <c r="S57" s="143">
        <v>0</v>
      </c>
      <c r="T57" s="104"/>
      <c r="U57" s="104"/>
      <c r="V57" s="104">
        <v>0</v>
      </c>
      <c r="W57" s="203">
        <v>0</v>
      </c>
      <c r="X57" s="144">
        <v>-146.66379459429973</v>
      </c>
      <c r="Y57" s="285">
        <v>2</v>
      </c>
      <c r="Z57" s="104" t="s">
        <v>355</v>
      </c>
      <c r="AA57" s="1">
        <v>9</v>
      </c>
      <c r="AB57" s="1" t="s">
        <v>299</v>
      </c>
      <c r="AC57" s="1" t="s">
        <v>284</v>
      </c>
      <c r="AD57" s="89">
        <v>43861</v>
      </c>
      <c r="AE57" s="284"/>
      <c r="AF57" s="1">
        <v>609.27</v>
      </c>
      <c r="AG57" s="1">
        <v>0.08</v>
      </c>
      <c r="AH57" s="1">
        <v>1247.1400000000001</v>
      </c>
      <c r="AI57" s="1"/>
      <c r="AJ57" s="1"/>
      <c r="AK57" s="98">
        <f t="shared" si="11"/>
        <v>1856.4900000000002</v>
      </c>
      <c r="AL57" s="138">
        <f t="shared" si="18"/>
        <v>0</v>
      </c>
      <c r="AM57" s="141">
        <f t="shared" si="19"/>
        <v>0</v>
      </c>
      <c r="AN57" s="96">
        <f t="shared" si="20"/>
        <v>0</v>
      </c>
      <c r="AO57" s="104">
        <f t="shared" si="21"/>
        <v>0</v>
      </c>
      <c r="AP57" s="104">
        <f t="shared" si="22"/>
        <v>0</v>
      </c>
      <c r="AQ57" s="104">
        <f t="shared" si="23"/>
        <v>0</v>
      </c>
      <c r="AR57" s="104"/>
      <c r="AS57" s="143">
        <f t="shared" si="24"/>
        <v>0</v>
      </c>
      <c r="AT57" s="104">
        <f t="shared" si="25"/>
        <v>0</v>
      </c>
      <c r="AU57" s="104">
        <f t="shared" si="12"/>
        <v>0</v>
      </c>
      <c r="AV57" s="203">
        <f t="shared" si="26"/>
        <v>0</v>
      </c>
      <c r="AW57" s="144">
        <f t="shared" si="27"/>
        <v>-146.66379459429973</v>
      </c>
      <c r="AX57" s="285">
        <v>2</v>
      </c>
      <c r="AY57" s="104" t="s">
        <v>355</v>
      </c>
      <c r="AZ57" s="1">
        <v>9</v>
      </c>
      <c r="BA57" s="1" t="s">
        <v>299</v>
      </c>
      <c r="BB57" s="1" t="s">
        <v>284</v>
      </c>
      <c r="BC57" s="89">
        <v>43890</v>
      </c>
      <c r="BD57" s="153"/>
      <c r="BE57" s="1">
        <v>609.27</v>
      </c>
      <c r="BF57" s="1">
        <v>0.08</v>
      </c>
      <c r="BG57" s="1">
        <v>1247.1400000000001</v>
      </c>
      <c r="BH57" s="1"/>
      <c r="BI57" s="1"/>
      <c r="BJ57" s="98">
        <v>1856.4900000000002</v>
      </c>
      <c r="BK57" s="138">
        <f t="shared" si="28"/>
        <v>0</v>
      </c>
      <c r="BL57" s="141">
        <f t="shared" si="29"/>
        <v>0</v>
      </c>
      <c r="BM57" s="96">
        <f t="shared" si="30"/>
        <v>0</v>
      </c>
      <c r="BN57" s="104">
        <f t="shared" si="31"/>
        <v>0</v>
      </c>
      <c r="BO57" s="104">
        <f t="shared" si="32"/>
        <v>0</v>
      </c>
      <c r="BP57" s="104">
        <f t="shared" si="33"/>
        <v>0</v>
      </c>
      <c r="BQ57" s="355">
        <f t="shared" si="34"/>
        <v>0</v>
      </c>
      <c r="BR57" s="143">
        <f t="shared" si="35"/>
        <v>0</v>
      </c>
      <c r="BS57" s="104">
        <f t="shared" si="36"/>
        <v>0</v>
      </c>
      <c r="BT57" s="203">
        <f t="shared" si="37"/>
        <v>0</v>
      </c>
      <c r="BU57" s="144">
        <f t="shared" si="38"/>
        <v>-146.66379459429973</v>
      </c>
      <c r="BV57" s="285">
        <v>2</v>
      </c>
      <c r="BW57" s="104" t="s">
        <v>355</v>
      </c>
      <c r="BX57" s="1">
        <v>9</v>
      </c>
      <c r="BY57" s="1" t="s">
        <v>299</v>
      </c>
      <c r="BZ57" s="1" t="s">
        <v>284</v>
      </c>
      <c r="CA57" s="89">
        <v>43890</v>
      </c>
      <c r="CB57" s="153"/>
      <c r="CC57" s="137">
        <v>609.27</v>
      </c>
      <c r="CD57" s="137">
        <v>0.08</v>
      </c>
      <c r="CE57" s="137">
        <v>1247.1400000000001</v>
      </c>
      <c r="CF57" s="137"/>
      <c r="CG57" s="137"/>
      <c r="CH57" s="137">
        <v>1856.4900000000002</v>
      </c>
      <c r="CI57" s="137">
        <v>0</v>
      </c>
      <c r="CJ57" s="137">
        <v>0</v>
      </c>
      <c r="CK57" s="137">
        <v>0</v>
      </c>
      <c r="CL57" s="137">
        <v>0</v>
      </c>
      <c r="CM57" s="137">
        <v>0</v>
      </c>
      <c r="CN57" s="137">
        <v>0</v>
      </c>
      <c r="CO57" s="137">
        <v>0</v>
      </c>
      <c r="CP57" s="143">
        <f t="shared" si="39"/>
        <v>0</v>
      </c>
      <c r="CQ57" s="104">
        <f t="shared" si="40"/>
        <v>0</v>
      </c>
      <c r="CR57" s="203">
        <f t="shared" si="41"/>
        <v>0</v>
      </c>
      <c r="CS57" s="144">
        <f t="shared" si="42"/>
        <v>-146.66379459429973</v>
      </c>
      <c r="CT57" s="139" t="s">
        <v>251</v>
      </c>
      <c r="CU57" s="1" t="s">
        <v>422</v>
      </c>
      <c r="CV57" s="1">
        <v>9</v>
      </c>
      <c r="CW57" s="1" t="s">
        <v>299</v>
      </c>
      <c r="CX57" s="1" t="s">
        <v>284</v>
      </c>
      <c r="CY57" s="89">
        <v>43951</v>
      </c>
      <c r="CZ57" s="153"/>
      <c r="DA57" s="104">
        <v>623.9</v>
      </c>
      <c r="DB57" s="104">
        <v>0.08</v>
      </c>
      <c r="DC57" s="104">
        <v>1247.1400000000001</v>
      </c>
      <c r="DD57" s="104"/>
      <c r="DE57" s="104"/>
      <c r="DF57" s="137">
        <v>1871.1200000000001</v>
      </c>
      <c r="DG57" s="138">
        <f t="shared" si="43"/>
        <v>14.629999999999882</v>
      </c>
      <c r="DH57" s="141">
        <f t="shared" si="44"/>
        <v>2.2463552017023156</v>
      </c>
      <c r="DI57" s="142">
        <f t="shared" si="45"/>
        <v>16.876355201702196</v>
      </c>
      <c r="DJ57" s="104">
        <f t="shared" si="46"/>
        <v>16.876355201702196</v>
      </c>
      <c r="DK57" s="104">
        <f t="shared" si="47"/>
        <v>0</v>
      </c>
      <c r="DL57" s="104">
        <f t="shared" si="48"/>
        <v>30.546202915080976</v>
      </c>
      <c r="DM57" s="365">
        <f t="shared" si="49"/>
        <v>0</v>
      </c>
      <c r="DN57" s="366">
        <f t="shared" si="50"/>
        <v>30.546202915080976</v>
      </c>
      <c r="DO57" s="367">
        <f t="shared" si="51"/>
        <v>30.546202915080976</v>
      </c>
      <c r="DP57" s="367">
        <f t="shared" si="52"/>
        <v>29.348690417796679</v>
      </c>
      <c r="DQ57" s="368">
        <f t="shared" si="53"/>
        <v>2.1042882683771169</v>
      </c>
      <c r="DR57" s="49">
        <f t="shared" si="54"/>
        <v>32.650491183458094</v>
      </c>
      <c r="DS57" s="369">
        <f t="shared" si="55"/>
        <v>-114.01330341084164</v>
      </c>
      <c r="DT57" s="139">
        <v>2</v>
      </c>
      <c r="DU57" s="1" t="s">
        <v>355</v>
      </c>
      <c r="DV57" s="1">
        <v>9</v>
      </c>
      <c r="DW57" s="1" t="s">
        <v>299</v>
      </c>
      <c r="DX57" s="1" t="s">
        <v>284</v>
      </c>
      <c r="DY57" s="89">
        <v>43982</v>
      </c>
      <c r="DZ57" s="90"/>
      <c r="EA57" s="1">
        <v>697.19</v>
      </c>
      <c r="EB57" s="1">
        <v>0.08</v>
      </c>
      <c r="EC57" s="1">
        <v>1247.1400000000001</v>
      </c>
      <c r="ED57" s="1"/>
      <c r="EE57" s="1"/>
      <c r="EF57" s="98">
        <v>1944.4100000000003</v>
      </c>
      <c r="EG57" s="138">
        <f t="shared" si="56"/>
        <v>73.290000000000191</v>
      </c>
      <c r="EH57" s="141">
        <f t="shared" si="57"/>
        <v>3.0116030567978775</v>
      </c>
      <c r="EI57" s="96">
        <f t="shared" si="58"/>
        <v>76.301603056798072</v>
      </c>
      <c r="EJ57" s="104">
        <f t="shared" si="59"/>
        <v>76.301603056798072</v>
      </c>
      <c r="EK57" s="104">
        <f t="shared" si="60"/>
        <v>0</v>
      </c>
      <c r="EL57" s="104">
        <f t="shared" si="61"/>
        <v>138.10590153280452</v>
      </c>
      <c r="EM57" s="355">
        <f t="shared" si="62"/>
        <v>0</v>
      </c>
      <c r="EN57" s="143">
        <f t="shared" si="63"/>
        <v>138.10590153280452</v>
      </c>
      <c r="EO57" s="104">
        <f t="shared" si="64"/>
        <v>14.446820580921186</v>
      </c>
      <c r="EP57" s="379">
        <f t="shared" si="65"/>
        <v>152.55272211372571</v>
      </c>
      <c r="EQ57" s="380">
        <f t="shared" si="66"/>
        <v>38.539418702884063</v>
      </c>
      <c r="ER57" s="285">
        <v>2</v>
      </c>
      <c r="ES57" s="104" t="s">
        <v>355</v>
      </c>
      <c r="ET57" s="1">
        <v>9</v>
      </c>
      <c r="EU57" s="1" t="s">
        <v>299</v>
      </c>
      <c r="EV57" s="1" t="s">
        <v>284</v>
      </c>
      <c r="EW57" s="398"/>
      <c r="EX57" s="89">
        <v>44013</v>
      </c>
      <c r="EY57" s="104">
        <v>747.96</v>
      </c>
      <c r="EZ57" s="104">
        <v>0.08</v>
      </c>
      <c r="FA57" s="104">
        <v>1247.1400000000001</v>
      </c>
      <c r="FB57" s="104"/>
      <c r="FC57" s="104"/>
      <c r="FD57" s="137">
        <f t="shared" si="67"/>
        <v>1995.1800000000003</v>
      </c>
      <c r="FE57" s="138">
        <f t="shared" si="117"/>
        <v>50.769999999999982</v>
      </c>
      <c r="FF57" s="141">
        <f t="shared" si="68"/>
        <v>2.3824199292553221</v>
      </c>
      <c r="FG57" s="96">
        <f t="shared" si="69"/>
        <v>53.152419929255302</v>
      </c>
      <c r="FH57" s="104">
        <f t="shared" si="70"/>
        <v>53.152419929255302</v>
      </c>
      <c r="FI57" s="104">
        <f t="shared" si="71"/>
        <v>0</v>
      </c>
      <c r="FJ57" s="104">
        <f t="shared" si="72"/>
        <v>96.205880071952095</v>
      </c>
      <c r="FK57" s="104"/>
      <c r="FL57" s="143">
        <f t="shared" si="73"/>
        <v>96.205880071952095</v>
      </c>
      <c r="FM57" s="104">
        <f t="shared" si="74"/>
        <v>11.02336568758829</v>
      </c>
      <c r="FN57" s="379">
        <f t="shared" si="75"/>
        <v>107.22924575954039</v>
      </c>
      <c r="FO57" s="234">
        <f t="shared" si="76"/>
        <v>145.76866446242445</v>
      </c>
      <c r="FP57" s="139">
        <v>2</v>
      </c>
      <c r="FQ57" s="1" t="s">
        <v>355</v>
      </c>
      <c r="FR57" s="1">
        <v>9</v>
      </c>
      <c r="FS57" s="1" t="s">
        <v>299</v>
      </c>
      <c r="FT57" s="1" t="s">
        <v>284</v>
      </c>
      <c r="FU57" s="89">
        <v>44042</v>
      </c>
      <c r="FV57" s="90">
        <v>1000</v>
      </c>
      <c r="FW57" s="104">
        <v>798.66</v>
      </c>
      <c r="FX57" s="104">
        <v>0.08</v>
      </c>
      <c r="FY57" s="104">
        <v>1247.1400000000001</v>
      </c>
      <c r="FZ57" s="104"/>
      <c r="GA57" s="104"/>
      <c r="GB57" s="411">
        <f t="shared" si="77"/>
        <v>2045.88</v>
      </c>
      <c r="GC57" s="138">
        <f t="shared" si="13"/>
        <v>50.699999999999818</v>
      </c>
      <c r="GD57" s="141">
        <f t="shared" si="78"/>
        <v>15.797934016246963</v>
      </c>
      <c r="GE57" s="142">
        <f t="shared" si="79"/>
        <v>66.497934016246774</v>
      </c>
      <c r="GF57" s="104">
        <f t="shared" si="80"/>
        <v>66.497934016246774</v>
      </c>
      <c r="GG57" s="104">
        <v>0</v>
      </c>
      <c r="GH57" s="104">
        <f t="shared" si="81"/>
        <v>126.34607463086887</v>
      </c>
      <c r="GI57" s="104"/>
      <c r="GJ57" s="143">
        <f t="shared" si="82"/>
        <v>126.34607463086887</v>
      </c>
      <c r="GK57" s="103">
        <f t="shared" si="83"/>
        <v>0</v>
      </c>
      <c r="GL57" s="104">
        <f t="shared" si="14"/>
        <v>0</v>
      </c>
      <c r="GM57" s="90">
        <f t="shared" si="84"/>
        <v>126.34607463086887</v>
      </c>
      <c r="GN57" s="380">
        <f t="shared" si="85"/>
        <v>-727.88526090670666</v>
      </c>
      <c r="GO57" s="139">
        <v>2</v>
      </c>
      <c r="GP57" s="415" t="s">
        <v>355</v>
      </c>
      <c r="GQ57" s="1">
        <v>9</v>
      </c>
      <c r="GR57" s="1" t="s">
        <v>299</v>
      </c>
      <c r="GS57" s="1" t="s">
        <v>284</v>
      </c>
      <c r="GT57" s="89">
        <v>44081</v>
      </c>
      <c r="GU57" s="90"/>
      <c r="GV57" s="104">
        <v>840.23</v>
      </c>
      <c r="GW57" s="104">
        <v>0.08</v>
      </c>
      <c r="GX57" s="104">
        <v>1247.1400000000001</v>
      </c>
      <c r="GY57" s="104"/>
      <c r="GZ57" s="104"/>
      <c r="HA57" s="137">
        <v>2087.4500000000003</v>
      </c>
      <c r="HB57" s="138">
        <f t="shared" si="118"/>
        <v>41.570000000000164</v>
      </c>
      <c r="HC57" s="141">
        <f t="shared" si="86"/>
        <v>-15.046042489577484</v>
      </c>
      <c r="HD57" s="142">
        <f t="shared" si="87"/>
        <v>26.523957510422679</v>
      </c>
      <c r="HE57" s="104">
        <f t="shared" si="88"/>
        <v>26.523957510422679</v>
      </c>
      <c r="HF57" s="104">
        <v>0</v>
      </c>
      <c r="HG57" s="104">
        <f t="shared" si="89"/>
        <v>50.395519269803088</v>
      </c>
      <c r="HH57" s="104"/>
      <c r="HI57" s="143">
        <f t="shared" si="90"/>
        <v>50.395519269803088</v>
      </c>
      <c r="HJ57" s="104">
        <f t="shared" si="91"/>
        <v>0</v>
      </c>
      <c r="HK57" s="104">
        <f t="shared" si="15"/>
        <v>0</v>
      </c>
      <c r="HL57" s="90">
        <f t="shared" si="92"/>
        <v>50.395519269803088</v>
      </c>
      <c r="HM57" s="380">
        <f t="shared" si="93"/>
        <v>-677.48974163690355</v>
      </c>
      <c r="HN57" s="1">
        <v>2</v>
      </c>
      <c r="HO57" s="1" t="s">
        <v>355</v>
      </c>
      <c r="HP57" s="1">
        <v>9</v>
      </c>
      <c r="HQ57" s="1" t="s">
        <v>299</v>
      </c>
      <c r="HR57" s="1" t="s">
        <v>284</v>
      </c>
      <c r="HS57" s="89">
        <v>44104</v>
      </c>
      <c r="HT57" s="104">
        <v>849.4</v>
      </c>
      <c r="HU57" s="90"/>
      <c r="HV57" s="104">
        <v>0.08</v>
      </c>
      <c r="HW57" s="104">
        <v>1247.1400000000001</v>
      </c>
      <c r="HX57" s="104"/>
      <c r="HY57" s="104"/>
      <c r="HZ57" s="137">
        <f t="shared" si="94"/>
        <v>2096.62</v>
      </c>
      <c r="IA57" s="138">
        <f t="shared" si="95"/>
        <v>9.169999999999618</v>
      </c>
      <c r="IB57" s="141">
        <f t="shared" si="96"/>
        <v>1.7093389286083287</v>
      </c>
      <c r="IC57" s="142">
        <f t="shared" si="97"/>
        <v>10.879338928607947</v>
      </c>
      <c r="ID57" s="104">
        <f t="shared" si="98"/>
        <v>10.879338928607947</v>
      </c>
      <c r="IE57" s="104">
        <f t="shared" si="99"/>
        <v>0</v>
      </c>
      <c r="IF57" s="104">
        <f t="shared" si="100"/>
        <v>20.670743964355097</v>
      </c>
      <c r="IG57" s="425">
        <f t="shared" si="101"/>
        <v>0</v>
      </c>
      <c r="IH57" s="143">
        <f t="shared" si="102"/>
        <v>20.670743964355097</v>
      </c>
      <c r="II57" s="104">
        <f t="shared" si="103"/>
        <v>0</v>
      </c>
      <c r="IJ57" s="104">
        <f t="shared" si="104"/>
        <v>0</v>
      </c>
      <c r="IK57" s="90">
        <f t="shared" si="105"/>
        <v>20.670743964355097</v>
      </c>
      <c r="IL57" s="234">
        <f t="shared" si="106"/>
        <v>-656.81899767254845</v>
      </c>
      <c r="IM57" s="139">
        <v>2</v>
      </c>
      <c r="IN57" s="1" t="s">
        <v>355</v>
      </c>
      <c r="IO57" s="1">
        <v>9</v>
      </c>
      <c r="IP57" s="1" t="s">
        <v>299</v>
      </c>
      <c r="IQ57" s="1" t="s">
        <v>284</v>
      </c>
      <c r="IR57" s="89">
        <v>44143</v>
      </c>
      <c r="IS57" s="90"/>
      <c r="IT57" s="1">
        <v>851.4</v>
      </c>
      <c r="IU57" s="1">
        <v>0.08</v>
      </c>
      <c r="IV57" s="1">
        <v>1247.1400000000001</v>
      </c>
      <c r="IW57" s="1"/>
      <c r="IX57" s="1"/>
      <c r="IY57" s="98">
        <v>2098.62</v>
      </c>
      <c r="IZ57" s="138">
        <f t="shared" si="107"/>
        <v>2</v>
      </c>
      <c r="JA57" s="141">
        <f t="shared" si="108"/>
        <v>-0.5377702145407548</v>
      </c>
      <c r="JB57" s="142">
        <f t="shared" si="109"/>
        <v>1.4622297854592452</v>
      </c>
      <c r="JC57" s="104">
        <f t="shared" si="110"/>
        <v>1.4622297854592452</v>
      </c>
      <c r="JD57" s="104">
        <f t="shared" si="111"/>
        <v>0</v>
      </c>
      <c r="JE57" s="104">
        <f t="shared" si="112"/>
        <v>2.7782365923725658</v>
      </c>
      <c r="JF57" s="425">
        <f t="shared" si="16"/>
        <v>0</v>
      </c>
      <c r="JG57" s="143">
        <f t="shared" si="113"/>
        <v>2.7782365923725658</v>
      </c>
      <c r="JH57" s="104">
        <f t="shared" si="114"/>
        <v>0</v>
      </c>
      <c r="JI57" s="104">
        <f t="shared" si="115"/>
        <v>0</v>
      </c>
      <c r="JJ57" s="90">
        <f t="shared" si="116"/>
        <v>2.7782365923725658</v>
      </c>
      <c r="JK57" s="234">
        <f t="shared" si="17"/>
        <v>-654.04076108017591</v>
      </c>
      <c r="JL57" s="139">
        <v>2</v>
      </c>
      <c r="JM57" s="1" t="s">
        <v>355</v>
      </c>
    </row>
    <row r="58" spans="1:273" ht="30" customHeight="1" x14ac:dyDescent="0.25">
      <c r="A58" s="1">
        <v>10</v>
      </c>
      <c r="B58" s="1" t="s">
        <v>65</v>
      </c>
      <c r="C58" s="1" t="s">
        <v>21</v>
      </c>
      <c r="D58" s="89">
        <v>43830</v>
      </c>
      <c r="E58" s="153"/>
      <c r="F58" s="104">
        <v>2161.1</v>
      </c>
      <c r="G58" s="104"/>
      <c r="H58" s="104"/>
      <c r="I58" s="104"/>
      <c r="J58" s="104"/>
      <c r="K58" s="137">
        <v>2161.1</v>
      </c>
      <c r="L58" s="138">
        <v>95.609999999999673</v>
      </c>
      <c r="M58" s="141">
        <v>11.473191799664113</v>
      </c>
      <c r="N58" s="96">
        <v>107.08319179966378</v>
      </c>
      <c r="O58" s="104">
        <v>107.08319179966378</v>
      </c>
      <c r="P58" s="104">
        <v>0</v>
      </c>
      <c r="Q58" s="104">
        <v>193.82057715739145</v>
      </c>
      <c r="R58" s="104">
        <v>0</v>
      </c>
      <c r="S58" s="143">
        <v>193.82057715739145</v>
      </c>
      <c r="T58" s="104"/>
      <c r="U58" s="104"/>
      <c r="V58" s="104">
        <v>9.7394273404613276</v>
      </c>
      <c r="W58" s="203">
        <v>203.56000449785279</v>
      </c>
      <c r="X58" s="144">
        <v>1376.9859773786886</v>
      </c>
      <c r="Y58" s="285">
        <v>1</v>
      </c>
      <c r="Z58" s="104" t="s">
        <v>355</v>
      </c>
      <c r="AA58" s="1">
        <v>10</v>
      </c>
      <c r="AB58" s="1" t="s">
        <v>65</v>
      </c>
      <c r="AC58" s="1" t="s">
        <v>21</v>
      </c>
      <c r="AD58" s="89">
        <v>43861</v>
      </c>
      <c r="AE58" s="284"/>
      <c r="AF58" s="1">
        <v>2183.5</v>
      </c>
      <c r="AG58" s="1"/>
      <c r="AH58" s="1"/>
      <c r="AI58" s="1"/>
      <c r="AJ58" s="1"/>
      <c r="AK58" s="98">
        <f t="shared" si="11"/>
        <v>2183.5</v>
      </c>
      <c r="AL58" s="138">
        <f t="shared" si="18"/>
        <v>22.400000000000091</v>
      </c>
      <c r="AM58" s="141">
        <f t="shared" si="19"/>
        <v>-19.914771316046672</v>
      </c>
      <c r="AN58" s="96">
        <f t="shared" si="20"/>
        <v>2.4852286839534194</v>
      </c>
      <c r="AO58" s="104">
        <f t="shared" si="21"/>
        <v>2.4852286839534194</v>
      </c>
      <c r="AP58" s="104">
        <f t="shared" si="22"/>
        <v>0</v>
      </c>
      <c r="AQ58" s="104">
        <f t="shared" si="23"/>
        <v>4.4982639179556889</v>
      </c>
      <c r="AR58" s="104"/>
      <c r="AS58" s="143">
        <f t="shared" si="24"/>
        <v>4.4982639179556889</v>
      </c>
      <c r="AT58" s="104">
        <f t="shared" si="25"/>
        <v>16.12235940638832</v>
      </c>
      <c r="AU58" s="104">
        <f t="shared" si="12"/>
        <v>2.8662751421793211</v>
      </c>
      <c r="AV58" s="203">
        <f t="shared" si="26"/>
        <v>23.486898466523332</v>
      </c>
      <c r="AW58" s="144">
        <f t="shared" si="27"/>
        <v>1400.472875845212</v>
      </c>
      <c r="AX58" s="285">
        <v>1</v>
      </c>
      <c r="AY58" s="104" t="s">
        <v>355</v>
      </c>
      <c r="AZ58" s="1">
        <v>10</v>
      </c>
      <c r="BA58" s="1" t="s">
        <v>65</v>
      </c>
      <c r="BB58" s="1" t="s">
        <v>21</v>
      </c>
      <c r="BC58" s="89">
        <v>43890</v>
      </c>
      <c r="BD58" s="153"/>
      <c r="BE58" s="1">
        <v>2198.83</v>
      </c>
      <c r="BF58" s="1"/>
      <c r="BG58" s="1"/>
      <c r="BH58" s="1"/>
      <c r="BI58" s="1"/>
      <c r="BJ58" s="98">
        <v>2198.83</v>
      </c>
      <c r="BK58" s="138">
        <f t="shared" si="28"/>
        <v>15.329999999999927</v>
      </c>
      <c r="BL58" s="141">
        <f t="shared" si="29"/>
        <v>0.29007724167199916</v>
      </c>
      <c r="BM58" s="96">
        <f t="shared" si="30"/>
        <v>15.620077241671927</v>
      </c>
      <c r="BN58" s="104">
        <f t="shared" si="31"/>
        <v>15.620077241671927</v>
      </c>
      <c r="BO58" s="104">
        <f t="shared" si="32"/>
        <v>0</v>
      </c>
      <c r="BP58" s="104">
        <f t="shared" si="33"/>
        <v>28.272339807426189</v>
      </c>
      <c r="BQ58" s="355">
        <f t="shared" si="34"/>
        <v>0</v>
      </c>
      <c r="BR58" s="143">
        <f t="shared" si="35"/>
        <v>28.272339807426189</v>
      </c>
      <c r="BS58" s="104">
        <f t="shared" si="36"/>
        <v>1.9021999937771241</v>
      </c>
      <c r="BT58" s="203">
        <f t="shared" si="37"/>
        <v>30.174539801203313</v>
      </c>
      <c r="BU58" s="144">
        <f t="shared" si="38"/>
        <v>1430.6474156464153</v>
      </c>
      <c r="BV58" s="285">
        <v>1</v>
      </c>
      <c r="BW58" s="104" t="s">
        <v>355</v>
      </c>
      <c r="BX58" s="1">
        <v>10</v>
      </c>
      <c r="BY58" s="1" t="s">
        <v>65</v>
      </c>
      <c r="BZ58" s="1" t="s">
        <v>21</v>
      </c>
      <c r="CA58" s="89">
        <v>43890</v>
      </c>
      <c r="CB58" s="153">
        <v>2000</v>
      </c>
      <c r="CC58" s="137">
        <v>2198.83</v>
      </c>
      <c r="CD58" s="137"/>
      <c r="CE58" s="137"/>
      <c r="CF58" s="137"/>
      <c r="CG58" s="137"/>
      <c r="CH58" s="137">
        <v>2198.83</v>
      </c>
      <c r="CI58" s="137">
        <v>15.329999999999927</v>
      </c>
      <c r="CJ58" s="137">
        <v>0.29007724167199916</v>
      </c>
      <c r="CK58" s="137">
        <v>15.620077241671927</v>
      </c>
      <c r="CL58" s="137">
        <v>15.620077241671927</v>
      </c>
      <c r="CM58" s="137">
        <v>0</v>
      </c>
      <c r="CN58" s="137">
        <v>28.272339807426189</v>
      </c>
      <c r="CO58" s="137">
        <v>0</v>
      </c>
      <c r="CP58" s="143">
        <f t="shared" si="39"/>
        <v>31.419543278078493</v>
      </c>
      <c r="CQ58" s="104">
        <f t="shared" si="40"/>
        <v>1.9021999937771243</v>
      </c>
      <c r="CR58" s="203">
        <f t="shared" si="41"/>
        <v>33.321743271855617</v>
      </c>
      <c r="CS58" s="144">
        <f t="shared" si="42"/>
        <v>-536.03084108172902</v>
      </c>
      <c r="CT58" s="139" t="s">
        <v>251</v>
      </c>
      <c r="CU58" s="1" t="s">
        <v>422</v>
      </c>
      <c r="CV58" s="1">
        <v>10</v>
      </c>
      <c r="CW58" s="1" t="s">
        <v>65</v>
      </c>
      <c r="CX58" s="1" t="s">
        <v>21</v>
      </c>
      <c r="CY58" s="89">
        <v>43951</v>
      </c>
      <c r="CZ58" s="153"/>
      <c r="DA58" s="104">
        <v>2230.48</v>
      </c>
      <c r="DB58" s="104"/>
      <c r="DC58" s="104"/>
      <c r="DD58" s="104"/>
      <c r="DE58" s="104"/>
      <c r="DF58" s="137">
        <v>2230.48</v>
      </c>
      <c r="DG58" s="138">
        <f t="shared" si="43"/>
        <v>31.650000000000091</v>
      </c>
      <c r="DH58" s="141">
        <f t="shared" si="44"/>
        <v>4.8596816222747137</v>
      </c>
      <c r="DI58" s="142">
        <f t="shared" si="45"/>
        <v>36.509681622274805</v>
      </c>
      <c r="DJ58" s="104">
        <f t="shared" si="46"/>
        <v>36.509681622274805</v>
      </c>
      <c r="DK58" s="104">
        <f t="shared" si="47"/>
        <v>0</v>
      </c>
      <c r="DL58" s="104">
        <f t="shared" si="48"/>
        <v>66.082523736317398</v>
      </c>
      <c r="DM58" s="365">
        <f t="shared" si="49"/>
        <v>0</v>
      </c>
      <c r="DN58" s="366">
        <f t="shared" si="50"/>
        <v>66.082523736317398</v>
      </c>
      <c r="DO58" s="367">
        <f t="shared" si="51"/>
        <v>34.662980458238906</v>
      </c>
      <c r="DP58" s="367">
        <f t="shared" si="52"/>
        <v>33.304076623046711</v>
      </c>
      <c r="DQ58" s="368">
        <f t="shared" si="53"/>
        <v>2.3878877295497083</v>
      </c>
      <c r="DR58" s="49">
        <f t="shared" si="54"/>
        <v>37.050868187788616</v>
      </c>
      <c r="DS58" s="369">
        <f t="shared" si="55"/>
        <v>-498.97997289394038</v>
      </c>
      <c r="DT58" s="139">
        <v>1</v>
      </c>
      <c r="DU58" s="1" t="s">
        <v>355</v>
      </c>
      <c r="DV58" s="1">
        <v>10</v>
      </c>
      <c r="DW58" s="1" t="s">
        <v>65</v>
      </c>
      <c r="DX58" s="1" t="s">
        <v>21</v>
      </c>
      <c r="DY58" s="89">
        <v>43982</v>
      </c>
      <c r="DZ58" s="90"/>
      <c r="EA58" s="1">
        <v>2286.5100000000002</v>
      </c>
      <c r="EB58" s="1"/>
      <c r="EC58" s="1"/>
      <c r="ED58" s="1"/>
      <c r="EE58" s="1"/>
      <c r="EF58" s="98">
        <v>2286.5100000000002</v>
      </c>
      <c r="EG58" s="138">
        <f t="shared" si="56"/>
        <v>56.0300000000002</v>
      </c>
      <c r="EH58" s="141">
        <f t="shared" si="57"/>
        <v>2.3023621131448389</v>
      </c>
      <c r="EI58" s="96">
        <f t="shared" si="58"/>
        <v>58.332362113145038</v>
      </c>
      <c r="EJ58" s="104">
        <f t="shared" si="59"/>
        <v>58.332362113145038</v>
      </c>
      <c r="EK58" s="104">
        <f t="shared" si="60"/>
        <v>0</v>
      </c>
      <c r="EL58" s="104">
        <f t="shared" si="61"/>
        <v>105.58157542479252</v>
      </c>
      <c r="EM58" s="355">
        <f t="shared" si="62"/>
        <v>0</v>
      </c>
      <c r="EN58" s="143">
        <f t="shared" si="63"/>
        <v>105.58157542479252</v>
      </c>
      <c r="EO58" s="104">
        <f t="shared" si="64"/>
        <v>11.044553924805767</v>
      </c>
      <c r="EP58" s="379">
        <f t="shared" si="65"/>
        <v>116.62612934959829</v>
      </c>
      <c r="EQ58" s="380">
        <f t="shared" si="66"/>
        <v>-382.35384354434211</v>
      </c>
      <c r="ER58" s="285">
        <v>1</v>
      </c>
      <c r="ES58" s="104" t="s">
        <v>355</v>
      </c>
      <c r="ET58" s="1">
        <v>10</v>
      </c>
      <c r="EU58" s="1" t="s">
        <v>65</v>
      </c>
      <c r="EV58" s="1" t="s">
        <v>21</v>
      </c>
      <c r="EW58" s="398"/>
      <c r="EX58" s="89">
        <v>44013</v>
      </c>
      <c r="EY58" s="104">
        <v>2388.7800000000002</v>
      </c>
      <c r="EZ58" s="104"/>
      <c r="FA58" s="104"/>
      <c r="FB58" s="104"/>
      <c r="FC58" s="104"/>
      <c r="FD58" s="137">
        <f t="shared" si="67"/>
        <v>2388.7800000000002</v>
      </c>
      <c r="FE58" s="138">
        <f t="shared" si="117"/>
        <v>102.26999999999998</v>
      </c>
      <c r="FF58" s="141">
        <f t="shared" si="68"/>
        <v>4.7990956502844559</v>
      </c>
      <c r="FG58" s="96">
        <f t="shared" si="69"/>
        <v>107.06909565028444</v>
      </c>
      <c r="FH58" s="104">
        <f t="shared" si="70"/>
        <v>107.06909565028444</v>
      </c>
      <c r="FI58" s="104">
        <f t="shared" si="71"/>
        <v>0</v>
      </c>
      <c r="FJ58" s="104">
        <f t="shared" si="72"/>
        <v>193.79506312701483</v>
      </c>
      <c r="FK58" s="104"/>
      <c r="FL58" s="143">
        <f t="shared" si="73"/>
        <v>193.79506312701483</v>
      </c>
      <c r="FM58" s="104">
        <f t="shared" si="74"/>
        <v>22.205231610590008</v>
      </c>
      <c r="FN58" s="379">
        <f t="shared" si="75"/>
        <v>216.00029473760483</v>
      </c>
      <c r="FO58" s="234">
        <f t="shared" si="76"/>
        <v>-166.35354880673728</v>
      </c>
      <c r="FP58" s="139">
        <v>1</v>
      </c>
      <c r="FQ58" s="1" t="s">
        <v>355</v>
      </c>
      <c r="FR58" s="1">
        <v>10</v>
      </c>
      <c r="FS58" s="1" t="s">
        <v>65</v>
      </c>
      <c r="FT58" s="1" t="s">
        <v>21</v>
      </c>
      <c r="FU58" s="89">
        <v>44042</v>
      </c>
      <c r="FV58" s="90"/>
      <c r="FW58" s="104">
        <v>2497.5500000000002</v>
      </c>
      <c r="FX58" s="104"/>
      <c r="FY58" s="104"/>
      <c r="FZ58" s="104"/>
      <c r="GA58" s="104"/>
      <c r="GB58" s="411">
        <f t="shared" si="77"/>
        <v>2497.5500000000002</v>
      </c>
      <c r="GC58" s="138">
        <f t="shared" si="13"/>
        <v>108.76999999999998</v>
      </c>
      <c r="GD58" s="141">
        <f t="shared" si="78"/>
        <v>33.892332996985957</v>
      </c>
      <c r="GE58" s="142">
        <f t="shared" si="79"/>
        <v>142.66233299698592</v>
      </c>
      <c r="GF58" s="104">
        <f t="shared" si="80"/>
        <v>142.66233299698592</v>
      </c>
      <c r="GG58" s="104">
        <v>0</v>
      </c>
      <c r="GH58" s="104">
        <f t="shared" si="81"/>
        <v>271.05843269427322</v>
      </c>
      <c r="GI58" s="104"/>
      <c r="GJ58" s="143">
        <f t="shared" si="82"/>
        <v>271.05843269427322</v>
      </c>
      <c r="GK58" s="103">
        <f t="shared" si="83"/>
        <v>142.66233299698592</v>
      </c>
      <c r="GL58" s="104">
        <f t="shared" si="14"/>
        <v>39.658026005568615</v>
      </c>
      <c r="GM58" s="90">
        <f t="shared" si="84"/>
        <v>310.71645869984184</v>
      </c>
      <c r="GN58" s="380">
        <f t="shared" si="85"/>
        <v>144.36290989310456</v>
      </c>
      <c r="GO58" s="139">
        <v>1</v>
      </c>
      <c r="GP58" s="415" t="s">
        <v>355</v>
      </c>
      <c r="GQ58" s="1">
        <v>10</v>
      </c>
      <c r="GR58" s="1" t="s">
        <v>65</v>
      </c>
      <c r="GS58" s="1" t="s">
        <v>21</v>
      </c>
      <c r="GT58" s="89">
        <v>44081</v>
      </c>
      <c r="GU58" s="90"/>
      <c r="GV58" s="104">
        <v>2607.34</v>
      </c>
      <c r="GW58" s="104"/>
      <c r="GX58" s="104"/>
      <c r="GY58" s="104"/>
      <c r="GZ58" s="104"/>
      <c r="HA58" s="137">
        <v>2607.34</v>
      </c>
      <c r="HB58" s="138">
        <f t="shared" si="118"/>
        <v>109.78999999999996</v>
      </c>
      <c r="HC58" s="141">
        <f t="shared" si="86"/>
        <v>-39.73791207434941</v>
      </c>
      <c r="HD58" s="142">
        <f t="shared" si="87"/>
        <v>70.052087925650554</v>
      </c>
      <c r="HE58" s="104">
        <f t="shared" si="88"/>
        <v>70.052087925650554</v>
      </c>
      <c r="HF58" s="104">
        <v>0</v>
      </c>
      <c r="HG58" s="104">
        <f t="shared" si="89"/>
        <v>133.09896705873604</v>
      </c>
      <c r="HH58" s="104"/>
      <c r="HI58" s="143">
        <f t="shared" si="90"/>
        <v>133.09896705873604</v>
      </c>
      <c r="HJ58" s="104">
        <f t="shared" si="91"/>
        <v>0</v>
      </c>
      <c r="HK58" s="104">
        <f t="shared" si="15"/>
        <v>0</v>
      </c>
      <c r="HL58" s="90">
        <f t="shared" si="92"/>
        <v>133.09896705873604</v>
      </c>
      <c r="HM58" s="380">
        <f t="shared" si="93"/>
        <v>277.46187695184062</v>
      </c>
      <c r="HN58" s="1">
        <v>1</v>
      </c>
      <c r="HO58" s="1" t="s">
        <v>355</v>
      </c>
      <c r="HP58" s="1">
        <v>10</v>
      </c>
      <c r="HQ58" s="1" t="s">
        <v>65</v>
      </c>
      <c r="HR58" s="1" t="s">
        <v>21</v>
      </c>
      <c r="HS58" s="89">
        <v>44104</v>
      </c>
      <c r="HT58" s="104">
        <v>2663.43</v>
      </c>
      <c r="HU58" s="90">
        <v>1000</v>
      </c>
      <c r="HV58" s="104"/>
      <c r="HW58" s="104"/>
      <c r="HX58" s="104"/>
      <c r="HY58" s="104"/>
      <c r="HZ58" s="137">
        <f t="shared" si="94"/>
        <v>2663.43</v>
      </c>
      <c r="IA58" s="138">
        <f t="shared" si="95"/>
        <v>56.089999999999691</v>
      </c>
      <c r="IB58" s="141">
        <f t="shared" si="96"/>
        <v>10.455487514246959</v>
      </c>
      <c r="IC58" s="142">
        <f t="shared" si="97"/>
        <v>66.545487514246645</v>
      </c>
      <c r="ID58" s="104">
        <f t="shared" si="98"/>
        <v>66.545487514246645</v>
      </c>
      <c r="IE58" s="104">
        <f t="shared" si="99"/>
        <v>0</v>
      </c>
      <c r="IF58" s="104">
        <f t="shared" si="100"/>
        <v>126.43642627706862</v>
      </c>
      <c r="IG58" s="425">
        <f t="shared" si="101"/>
        <v>0</v>
      </c>
      <c r="IH58" s="143">
        <f t="shared" si="102"/>
        <v>126.43642627706862</v>
      </c>
      <c r="II58" s="104">
        <f t="shared" si="103"/>
        <v>0</v>
      </c>
      <c r="IJ58" s="104">
        <f t="shared" si="104"/>
        <v>0</v>
      </c>
      <c r="IK58" s="90">
        <f t="shared" si="105"/>
        <v>126.43642627706862</v>
      </c>
      <c r="IL58" s="234">
        <f t="shared" si="106"/>
        <v>-596.1016967710907</v>
      </c>
      <c r="IM58" s="139">
        <v>1</v>
      </c>
      <c r="IN58" s="1" t="s">
        <v>355</v>
      </c>
      <c r="IO58" s="1">
        <v>10</v>
      </c>
      <c r="IP58" s="1" t="s">
        <v>65</v>
      </c>
      <c r="IQ58" s="1" t="s">
        <v>21</v>
      </c>
      <c r="IR58" s="89">
        <v>44143</v>
      </c>
      <c r="IS58" s="90"/>
      <c r="IT58" s="1">
        <v>2696.39</v>
      </c>
      <c r="IU58" s="1"/>
      <c r="IV58" s="1"/>
      <c r="IW58" s="1"/>
      <c r="IX58" s="1"/>
      <c r="IY58" s="98">
        <v>2696.39</v>
      </c>
      <c r="IZ58" s="138">
        <f t="shared" si="107"/>
        <v>32.960000000000036</v>
      </c>
      <c r="JA58" s="141">
        <f t="shared" si="108"/>
        <v>-8.8624531356316485</v>
      </c>
      <c r="JB58" s="142">
        <f t="shared" si="109"/>
        <v>24.09754686436839</v>
      </c>
      <c r="JC58" s="104">
        <f t="shared" si="110"/>
        <v>24.09754686436839</v>
      </c>
      <c r="JD58" s="104">
        <f t="shared" si="111"/>
        <v>0</v>
      </c>
      <c r="JE58" s="104">
        <f t="shared" si="112"/>
        <v>45.785339042299938</v>
      </c>
      <c r="JF58" s="425">
        <f t="shared" si="16"/>
        <v>0</v>
      </c>
      <c r="JG58" s="143">
        <f t="shared" si="113"/>
        <v>45.785339042299938</v>
      </c>
      <c r="JH58" s="104">
        <f t="shared" si="114"/>
        <v>0</v>
      </c>
      <c r="JI58" s="104">
        <f t="shared" si="115"/>
        <v>0</v>
      </c>
      <c r="JJ58" s="90">
        <f t="shared" si="116"/>
        <v>45.785339042299938</v>
      </c>
      <c r="JK58" s="234">
        <f t="shared" si="17"/>
        <v>-550.31635772879076</v>
      </c>
      <c r="JL58" s="139">
        <v>1</v>
      </c>
      <c r="JM58" s="1" t="s">
        <v>355</v>
      </c>
    </row>
    <row r="59" spans="1:273" ht="30" customHeight="1" x14ac:dyDescent="0.25">
      <c r="A59" s="1">
        <v>11</v>
      </c>
      <c r="B59" s="1" t="s">
        <v>66</v>
      </c>
      <c r="C59" s="1" t="s">
        <v>22</v>
      </c>
      <c r="D59" s="89">
        <v>43830</v>
      </c>
      <c r="E59" s="153"/>
      <c r="F59" s="104">
        <v>30434.2</v>
      </c>
      <c r="G59" s="104"/>
      <c r="H59" s="104"/>
      <c r="I59" s="104"/>
      <c r="J59" s="104"/>
      <c r="K59" s="137">
        <v>30434.2</v>
      </c>
      <c r="L59" s="138">
        <v>832.13000000000102</v>
      </c>
      <c r="M59" s="141">
        <v>99.855528629374987</v>
      </c>
      <c r="N59" s="96">
        <v>931.98552862937595</v>
      </c>
      <c r="O59" s="104">
        <v>110</v>
      </c>
      <c r="P59" s="104">
        <v>821.98552862937595</v>
      </c>
      <c r="Q59" s="104">
        <v>199.1</v>
      </c>
      <c r="R59" s="104">
        <v>1925.6725820987458</v>
      </c>
      <c r="S59" s="143">
        <v>2124.7725820987457</v>
      </c>
      <c r="T59" s="104"/>
      <c r="U59" s="104"/>
      <c r="V59" s="104">
        <v>106.7692010923617</v>
      </c>
      <c r="W59" s="203">
        <v>2231.5417831911072</v>
      </c>
      <c r="X59" s="144">
        <v>5502.5941598491172</v>
      </c>
      <c r="Y59" s="285">
        <v>1</v>
      </c>
      <c r="Z59" s="104" t="s">
        <v>355</v>
      </c>
      <c r="AA59" s="1">
        <v>11</v>
      </c>
      <c r="AB59" s="1" t="s">
        <v>66</v>
      </c>
      <c r="AC59" s="1" t="s">
        <v>22</v>
      </c>
      <c r="AD59" s="89">
        <v>43861</v>
      </c>
      <c r="AE59" s="284">
        <v>4000</v>
      </c>
      <c r="AF59" s="1">
        <v>31292.55</v>
      </c>
      <c r="AG59" s="1"/>
      <c r="AH59" s="1"/>
      <c r="AI59" s="1"/>
      <c r="AJ59" s="1"/>
      <c r="AK59" s="98">
        <f t="shared" si="11"/>
        <v>31292.55</v>
      </c>
      <c r="AL59" s="138">
        <f t="shared" si="18"/>
        <v>858.34999999999854</v>
      </c>
      <c r="AM59" s="141">
        <f t="shared" si="19"/>
        <v>-763.11803388966791</v>
      </c>
      <c r="AN59" s="96">
        <f t="shared" si="20"/>
        <v>95.231966110330632</v>
      </c>
      <c r="AO59" s="104">
        <f t="shared" si="21"/>
        <v>95.231966110330632</v>
      </c>
      <c r="AP59" s="104">
        <f t="shared" si="22"/>
        <v>0</v>
      </c>
      <c r="AQ59" s="104">
        <f t="shared" si="23"/>
        <v>172.36985865969845</v>
      </c>
      <c r="AR59" s="104"/>
      <c r="AS59" s="143">
        <f t="shared" si="24"/>
        <v>172.36985865969845</v>
      </c>
      <c r="AT59" s="104">
        <f t="shared" si="25"/>
        <v>617.795856985417</v>
      </c>
      <c r="AU59" s="104">
        <f t="shared" si="12"/>
        <v>109.83336019150032</v>
      </c>
      <c r="AV59" s="203">
        <f t="shared" si="26"/>
        <v>899.99907583661582</v>
      </c>
      <c r="AW59" s="144">
        <f t="shared" si="27"/>
        <v>2402.5932356857329</v>
      </c>
      <c r="AX59" s="285">
        <v>1</v>
      </c>
      <c r="AY59" s="104" t="s">
        <v>355</v>
      </c>
      <c r="AZ59" s="1">
        <v>11</v>
      </c>
      <c r="BA59" s="1" t="s">
        <v>66</v>
      </c>
      <c r="BB59" s="1" t="s">
        <v>22</v>
      </c>
      <c r="BC59" s="89">
        <v>43890</v>
      </c>
      <c r="BD59" s="153"/>
      <c r="BE59" s="1">
        <v>31983.33</v>
      </c>
      <c r="BF59" s="1"/>
      <c r="BG59" s="1"/>
      <c r="BH59" s="1"/>
      <c r="BI59" s="1"/>
      <c r="BJ59" s="98">
        <v>31983.33</v>
      </c>
      <c r="BK59" s="138">
        <f t="shared" si="28"/>
        <v>690.78000000000247</v>
      </c>
      <c r="BL59" s="141">
        <f t="shared" si="29"/>
        <v>13.071073516124283</v>
      </c>
      <c r="BM59" s="96">
        <f t="shared" si="30"/>
        <v>703.8510735161268</v>
      </c>
      <c r="BN59" s="104">
        <f t="shared" si="31"/>
        <v>110</v>
      </c>
      <c r="BO59" s="104">
        <f t="shared" si="32"/>
        <v>593.8510735161268</v>
      </c>
      <c r="BP59" s="104">
        <f t="shared" si="33"/>
        <v>199.1</v>
      </c>
      <c r="BQ59" s="355">
        <f t="shared" si="34"/>
        <v>1313.8223986465696</v>
      </c>
      <c r="BR59" s="143">
        <f t="shared" si="35"/>
        <v>1512.9223986465695</v>
      </c>
      <c r="BS59" s="104">
        <f t="shared" si="36"/>
        <v>101.79139741857709</v>
      </c>
      <c r="BT59" s="203">
        <f t="shared" si="37"/>
        <v>1614.7137960651467</v>
      </c>
      <c r="BU59" s="144">
        <f t="shared" si="38"/>
        <v>4017.3070317508796</v>
      </c>
      <c r="BV59" s="285">
        <v>1</v>
      </c>
      <c r="BW59" s="104" t="s">
        <v>355</v>
      </c>
      <c r="BX59" s="1">
        <v>11</v>
      </c>
      <c r="BY59" s="1" t="s">
        <v>66</v>
      </c>
      <c r="BZ59" s="1" t="s">
        <v>22</v>
      </c>
      <c r="CA59" s="89">
        <v>43890</v>
      </c>
      <c r="CB59" s="153"/>
      <c r="CC59" s="137">
        <v>31983.33</v>
      </c>
      <c r="CD59" s="137"/>
      <c r="CE59" s="137"/>
      <c r="CF59" s="137"/>
      <c r="CG59" s="137"/>
      <c r="CH59" s="137">
        <v>31983.33</v>
      </c>
      <c r="CI59" s="137">
        <v>690.78000000000247</v>
      </c>
      <c r="CJ59" s="137">
        <v>13.071073516124283</v>
      </c>
      <c r="CK59" s="137">
        <v>703.8510735161268</v>
      </c>
      <c r="CL59" s="137">
        <v>110</v>
      </c>
      <c r="CM59" s="137">
        <v>593.8510735161268</v>
      </c>
      <c r="CN59" s="137">
        <v>199.1</v>
      </c>
      <c r="CO59" s="137">
        <v>1313.8223986465696</v>
      </c>
      <c r="CP59" s="143">
        <f t="shared" si="39"/>
        <v>1681.3369924255185</v>
      </c>
      <c r="CQ59" s="104">
        <f t="shared" si="40"/>
        <v>101.79139741857709</v>
      </c>
      <c r="CR59" s="203">
        <f t="shared" si="41"/>
        <v>1783.1283898440956</v>
      </c>
      <c r="CS59" s="144">
        <f t="shared" si="42"/>
        <v>5800.4354215949752</v>
      </c>
      <c r="CT59" s="139" t="s">
        <v>251</v>
      </c>
      <c r="CU59" s="1" t="s">
        <v>422</v>
      </c>
      <c r="CV59" s="1">
        <v>11</v>
      </c>
      <c r="CW59" s="1" t="s">
        <v>66</v>
      </c>
      <c r="CX59" s="1" t="s">
        <v>22</v>
      </c>
      <c r="CY59" s="89">
        <v>43951</v>
      </c>
      <c r="CZ59" s="153">
        <v>5000</v>
      </c>
      <c r="DA59" s="104">
        <v>33449.9</v>
      </c>
      <c r="DB59" s="104"/>
      <c r="DC59" s="104"/>
      <c r="DD59" s="104"/>
      <c r="DE59" s="104"/>
      <c r="DF59" s="137">
        <v>33449.9</v>
      </c>
      <c r="DG59" s="138">
        <f t="shared" si="43"/>
        <v>1466.5699999999997</v>
      </c>
      <c r="DH59" s="141">
        <f t="shared" si="44"/>
        <v>225.18367383189275</v>
      </c>
      <c r="DI59" s="142">
        <f t="shared" si="45"/>
        <v>1691.7536738318925</v>
      </c>
      <c r="DJ59" s="104">
        <f t="shared" si="46"/>
        <v>110</v>
      </c>
      <c r="DK59" s="104">
        <f t="shared" si="47"/>
        <v>1581.7536738318925</v>
      </c>
      <c r="DL59" s="104">
        <f t="shared" si="48"/>
        <v>199.1</v>
      </c>
      <c r="DM59" s="365">
        <f t="shared" si="49"/>
        <v>3521.4192117191105</v>
      </c>
      <c r="DN59" s="366">
        <f t="shared" si="50"/>
        <v>3720.5192117191104</v>
      </c>
      <c r="DO59" s="367">
        <f t="shared" si="51"/>
        <v>2039.182219293592</v>
      </c>
      <c r="DP59" s="367">
        <f t="shared" si="52"/>
        <v>1959.2395109107313</v>
      </c>
      <c r="DQ59" s="368">
        <f t="shared" si="53"/>
        <v>140.47661613038636</v>
      </c>
      <c r="DR59" s="49">
        <f t="shared" si="54"/>
        <v>2179.6588354239784</v>
      </c>
      <c r="DS59" s="369">
        <f t="shared" si="55"/>
        <v>2980.0942570189536</v>
      </c>
      <c r="DT59" s="139">
        <v>1</v>
      </c>
      <c r="DU59" s="1" t="s">
        <v>355</v>
      </c>
      <c r="DV59" s="1">
        <v>11</v>
      </c>
      <c r="DW59" s="1" t="s">
        <v>66</v>
      </c>
      <c r="DX59" s="1" t="s">
        <v>22</v>
      </c>
      <c r="DY59" s="89">
        <v>43982</v>
      </c>
      <c r="DZ59" s="90"/>
      <c r="EA59" s="1">
        <v>34114.22</v>
      </c>
      <c r="EB59" s="1"/>
      <c r="EC59" s="1"/>
      <c r="ED59" s="1"/>
      <c r="EE59" s="1"/>
      <c r="EF59" s="98">
        <v>34114.22</v>
      </c>
      <c r="EG59" s="138">
        <f t="shared" si="56"/>
        <v>664.31999999999971</v>
      </c>
      <c r="EH59" s="141">
        <f t="shared" si="57"/>
        <v>27.297968927438394</v>
      </c>
      <c r="EI59" s="96">
        <f t="shared" si="58"/>
        <v>691.61796892743814</v>
      </c>
      <c r="EJ59" s="104">
        <f t="shared" si="59"/>
        <v>110</v>
      </c>
      <c r="EK59" s="104">
        <f t="shared" si="60"/>
        <v>581.61796892743814</v>
      </c>
      <c r="EL59" s="104">
        <f t="shared" si="61"/>
        <v>199.1</v>
      </c>
      <c r="EM59" s="355">
        <f t="shared" si="62"/>
        <v>1125.5193063600182</v>
      </c>
      <c r="EN59" s="143">
        <f t="shared" si="63"/>
        <v>1324.6193063600181</v>
      </c>
      <c r="EO59" s="104">
        <f t="shared" si="64"/>
        <v>138.56422676088118</v>
      </c>
      <c r="EP59" s="379">
        <f t="shared" si="65"/>
        <v>1463.1835331208993</v>
      </c>
      <c r="EQ59" s="380">
        <f t="shared" si="66"/>
        <v>4443.2777901398531</v>
      </c>
      <c r="ER59" s="285">
        <v>1</v>
      </c>
      <c r="ES59" s="104" t="s">
        <v>355</v>
      </c>
      <c r="ET59" s="1">
        <v>11</v>
      </c>
      <c r="EU59" s="1" t="s">
        <v>66</v>
      </c>
      <c r="EV59" s="1" t="s">
        <v>22</v>
      </c>
      <c r="EW59" s="398">
        <v>3000</v>
      </c>
      <c r="EX59" s="89">
        <v>44013</v>
      </c>
      <c r="EY59" s="104">
        <v>34684.5</v>
      </c>
      <c r="EZ59" s="104"/>
      <c r="FA59" s="104"/>
      <c r="FB59" s="104"/>
      <c r="FC59" s="104"/>
      <c r="FD59" s="137">
        <f t="shared" si="67"/>
        <v>34684.5</v>
      </c>
      <c r="FE59" s="138">
        <f t="shared" si="117"/>
        <v>570.27999999999884</v>
      </c>
      <c r="FF59" s="141">
        <f t="shared" si="68"/>
        <v>26.760812236669743</v>
      </c>
      <c r="FG59" s="96">
        <f t="shared" si="69"/>
        <v>597.04081223666856</v>
      </c>
      <c r="FH59" s="104">
        <f t="shared" si="70"/>
        <v>597.04081223666856</v>
      </c>
      <c r="FI59" s="104">
        <f t="shared" si="71"/>
        <v>0</v>
      </c>
      <c r="FJ59" s="104">
        <f t="shared" si="72"/>
        <v>1080.6438701483701</v>
      </c>
      <c r="FK59" s="104"/>
      <c r="FL59" s="143">
        <f t="shared" si="73"/>
        <v>1080.6438701483701</v>
      </c>
      <c r="FM59" s="104">
        <f t="shared" si="74"/>
        <v>123.82125239940595</v>
      </c>
      <c r="FN59" s="379">
        <f t="shared" si="75"/>
        <v>1204.465122547776</v>
      </c>
      <c r="FO59" s="234">
        <f t="shared" si="76"/>
        <v>2647.7429126876291</v>
      </c>
      <c r="FP59" s="139">
        <v>1</v>
      </c>
      <c r="FQ59" s="1" t="s">
        <v>355</v>
      </c>
      <c r="FR59" s="1">
        <v>11</v>
      </c>
      <c r="FS59" s="1" t="s">
        <v>66</v>
      </c>
      <c r="FT59" s="1" t="s">
        <v>22</v>
      </c>
      <c r="FU59" s="89">
        <v>44042</v>
      </c>
      <c r="FV59" s="90"/>
      <c r="FW59" s="104">
        <v>35094.620000000003</v>
      </c>
      <c r="FX59" s="104"/>
      <c r="FY59" s="104"/>
      <c r="FZ59" s="104"/>
      <c r="GA59" s="104"/>
      <c r="GB59" s="411">
        <f t="shared" si="77"/>
        <v>35094.620000000003</v>
      </c>
      <c r="GC59" s="138">
        <f t="shared" si="13"/>
        <v>410.12000000000262</v>
      </c>
      <c r="GD59" s="141">
        <f t="shared" si="78"/>
        <v>127.79188754917691</v>
      </c>
      <c r="GE59" s="142">
        <f t="shared" si="79"/>
        <v>537.91188754917948</v>
      </c>
      <c r="GF59" s="104">
        <f t="shared" si="80"/>
        <v>537.91188754917948</v>
      </c>
      <c r="GG59" s="104">
        <v>0</v>
      </c>
      <c r="GH59" s="104">
        <f t="shared" si="81"/>
        <v>1022.0325863434409</v>
      </c>
      <c r="GI59" s="104"/>
      <c r="GJ59" s="143">
        <f t="shared" si="82"/>
        <v>1022.0325863434409</v>
      </c>
      <c r="GK59" s="103">
        <f t="shared" si="83"/>
        <v>537.91188754917948</v>
      </c>
      <c r="GL59" s="104">
        <f t="shared" si="14"/>
        <v>149.53157695507866</v>
      </c>
      <c r="GM59" s="90">
        <f t="shared" si="84"/>
        <v>1171.5641632985196</v>
      </c>
      <c r="GN59" s="380">
        <f t="shared" si="85"/>
        <v>3819.3070759861484</v>
      </c>
      <c r="GO59" s="139">
        <v>1</v>
      </c>
      <c r="GP59" s="415" t="s">
        <v>355</v>
      </c>
      <c r="GQ59" s="1">
        <v>11</v>
      </c>
      <c r="GR59" s="1" t="s">
        <v>66</v>
      </c>
      <c r="GS59" s="1" t="s">
        <v>22</v>
      </c>
      <c r="GT59" s="89">
        <v>44081</v>
      </c>
      <c r="GU59" s="90">
        <v>3330</v>
      </c>
      <c r="GV59" s="104">
        <v>35830.54</v>
      </c>
      <c r="GW59" s="104"/>
      <c r="GX59" s="104"/>
      <c r="GY59" s="104"/>
      <c r="GZ59" s="104"/>
      <c r="HA59" s="137">
        <v>35830.54</v>
      </c>
      <c r="HB59" s="138">
        <f t="shared" si="118"/>
        <v>735.91999999999825</v>
      </c>
      <c r="HC59" s="141">
        <f t="shared" si="86"/>
        <v>-266.36236682534985</v>
      </c>
      <c r="HD59" s="142">
        <f t="shared" si="87"/>
        <v>469.5576331746484</v>
      </c>
      <c r="HE59" s="104">
        <f t="shared" si="88"/>
        <v>469.5576331746484</v>
      </c>
      <c r="HF59" s="104">
        <v>0</v>
      </c>
      <c r="HG59" s="104">
        <f t="shared" si="89"/>
        <v>892.15950303183195</v>
      </c>
      <c r="HH59" s="104"/>
      <c r="HI59" s="143">
        <f t="shared" si="90"/>
        <v>892.15950303183195</v>
      </c>
      <c r="HJ59" s="104">
        <f t="shared" si="91"/>
        <v>469.5576331746484</v>
      </c>
      <c r="HK59" s="104">
        <f t="shared" si="15"/>
        <v>212.52900027268834</v>
      </c>
      <c r="HL59" s="90">
        <f t="shared" si="92"/>
        <v>1104.6885033045203</v>
      </c>
      <c r="HM59" s="380">
        <f t="shared" si="93"/>
        <v>1593.9955792906687</v>
      </c>
      <c r="HN59" s="1">
        <v>1</v>
      </c>
      <c r="HO59" s="1" t="s">
        <v>355</v>
      </c>
      <c r="HP59" s="1">
        <v>11</v>
      </c>
      <c r="HQ59" s="1" t="s">
        <v>66</v>
      </c>
      <c r="HR59" s="1" t="s">
        <v>22</v>
      </c>
      <c r="HS59" s="89">
        <v>44104</v>
      </c>
      <c r="HT59" s="104">
        <v>36250.58</v>
      </c>
      <c r="HU59" s="90">
        <v>200</v>
      </c>
      <c r="HV59" s="104"/>
      <c r="HW59" s="104"/>
      <c r="HX59" s="104"/>
      <c r="HY59" s="104"/>
      <c r="HZ59" s="137">
        <f t="shared" si="94"/>
        <v>36250.58</v>
      </c>
      <c r="IA59" s="138">
        <f t="shared" si="95"/>
        <v>420.04000000000087</v>
      </c>
      <c r="IB59" s="141">
        <f t="shared" si="96"/>
        <v>78.297788830171626</v>
      </c>
      <c r="IC59" s="142">
        <f t="shared" si="97"/>
        <v>498.33778883017249</v>
      </c>
      <c r="ID59" s="104">
        <f t="shared" si="98"/>
        <v>110</v>
      </c>
      <c r="IE59" s="104">
        <f t="shared" si="99"/>
        <v>388.33778883017249</v>
      </c>
      <c r="IF59" s="104">
        <f t="shared" si="100"/>
        <v>209</v>
      </c>
      <c r="IG59" s="425">
        <f t="shared" si="101"/>
        <v>756.59334427940246</v>
      </c>
      <c r="IH59" s="143">
        <f t="shared" si="102"/>
        <v>965.59334427940246</v>
      </c>
      <c r="II59" s="104">
        <f t="shared" si="103"/>
        <v>498.33778883017249</v>
      </c>
      <c r="IJ59" s="104">
        <f t="shared" si="104"/>
        <v>134.17358373644626</v>
      </c>
      <c r="IK59" s="90">
        <f t="shared" si="105"/>
        <v>1099.7669280158486</v>
      </c>
      <c r="IL59" s="234">
        <f t="shared" si="106"/>
        <v>2493.7625073065174</v>
      </c>
      <c r="IM59" s="139">
        <v>1</v>
      </c>
      <c r="IN59" s="1" t="s">
        <v>355</v>
      </c>
      <c r="IO59" s="1">
        <v>11</v>
      </c>
      <c r="IP59" s="1" t="s">
        <v>66</v>
      </c>
      <c r="IQ59" s="1" t="s">
        <v>22</v>
      </c>
      <c r="IR59" s="89">
        <v>44143</v>
      </c>
      <c r="IS59" s="90">
        <v>3150</v>
      </c>
      <c r="IT59" s="1">
        <v>37078.32</v>
      </c>
      <c r="IU59" s="1"/>
      <c r="IV59" s="1"/>
      <c r="IW59" s="1"/>
      <c r="IX59" s="1"/>
      <c r="IY59" s="98">
        <v>37078.32</v>
      </c>
      <c r="IZ59" s="138">
        <f t="shared" si="107"/>
        <v>827.73999999999796</v>
      </c>
      <c r="JA59" s="141">
        <f t="shared" si="108"/>
        <v>-222.56695869198165</v>
      </c>
      <c r="JB59" s="142">
        <f t="shared" si="109"/>
        <v>605.17304130801631</v>
      </c>
      <c r="JC59" s="104">
        <f t="shared" si="110"/>
        <v>110</v>
      </c>
      <c r="JD59" s="104">
        <f t="shared" si="111"/>
        <v>495.17304130801631</v>
      </c>
      <c r="JE59" s="104">
        <f t="shared" si="112"/>
        <v>209</v>
      </c>
      <c r="JF59" s="425">
        <f t="shared" si="16"/>
        <v>1163.756250922803</v>
      </c>
      <c r="JG59" s="143">
        <f t="shared" si="113"/>
        <v>1372.756250922803</v>
      </c>
      <c r="JH59" s="104">
        <f t="shared" si="114"/>
        <v>1372.756250922803</v>
      </c>
      <c r="JI59" s="104">
        <f t="shared" si="115"/>
        <v>106.85775528048153</v>
      </c>
      <c r="JJ59" s="90">
        <f t="shared" si="116"/>
        <v>1479.6140062032846</v>
      </c>
      <c r="JK59" s="234">
        <f t="shared" si="17"/>
        <v>823.37651350980195</v>
      </c>
      <c r="JL59" s="139">
        <v>1</v>
      </c>
      <c r="JM59" s="1" t="s">
        <v>355</v>
      </c>
    </row>
    <row r="60" spans="1:273" ht="30" customHeight="1" x14ac:dyDescent="0.25">
      <c r="A60" s="1">
        <v>12</v>
      </c>
      <c r="B60" s="1" t="s">
        <v>67</v>
      </c>
      <c r="C60" s="1" t="s">
        <v>253</v>
      </c>
      <c r="D60" s="89">
        <v>43830</v>
      </c>
      <c r="E60" s="153"/>
      <c r="F60" s="104">
        <v>992.02</v>
      </c>
      <c r="G60" s="104"/>
      <c r="H60" s="104"/>
      <c r="I60" s="104">
        <v>501.43</v>
      </c>
      <c r="J60" s="104"/>
      <c r="K60" s="137">
        <v>1493.45</v>
      </c>
      <c r="L60" s="138">
        <v>0.73000000000001819</v>
      </c>
      <c r="M60" s="141">
        <v>8.7599937388924173E-2</v>
      </c>
      <c r="N60" s="96">
        <v>0.81759993738894232</v>
      </c>
      <c r="O60" s="104">
        <v>0.81759993738894232</v>
      </c>
      <c r="P60" s="104">
        <v>0</v>
      </c>
      <c r="Q60" s="104">
        <v>1.4798558866739857</v>
      </c>
      <c r="R60" s="104">
        <v>0</v>
      </c>
      <c r="S60" s="143">
        <v>1.4798558866739857</v>
      </c>
      <c r="T60" s="104"/>
      <c r="U60" s="104"/>
      <c r="V60" s="104">
        <v>7.4362325682846675E-2</v>
      </c>
      <c r="W60" s="203">
        <v>1.5542182123568324</v>
      </c>
      <c r="X60" s="144">
        <v>445.7500282338948</v>
      </c>
      <c r="Y60" s="285">
        <v>2</v>
      </c>
      <c r="Z60" s="104" t="s">
        <v>355</v>
      </c>
      <c r="AA60" s="1">
        <v>12</v>
      </c>
      <c r="AB60" s="1" t="s">
        <v>67</v>
      </c>
      <c r="AC60" s="1" t="s">
        <v>253</v>
      </c>
      <c r="AD60" s="89">
        <v>43861</v>
      </c>
      <c r="AE60" s="284"/>
      <c r="AF60" s="1">
        <v>992.02</v>
      </c>
      <c r="AG60" s="1"/>
      <c r="AH60" s="1"/>
      <c r="AI60" s="1">
        <v>501.43</v>
      </c>
      <c r="AJ60" s="1"/>
      <c r="AK60" s="98">
        <f t="shared" si="11"/>
        <v>1493.45</v>
      </c>
      <c r="AL60" s="138">
        <f t="shared" si="18"/>
        <v>0</v>
      </c>
      <c r="AM60" s="141">
        <f t="shared" si="19"/>
        <v>0</v>
      </c>
      <c r="AN60" s="96">
        <f t="shared" si="20"/>
        <v>0</v>
      </c>
      <c r="AO60" s="104">
        <f t="shared" si="21"/>
        <v>0</v>
      </c>
      <c r="AP60" s="104">
        <f t="shared" si="22"/>
        <v>0</v>
      </c>
      <c r="AQ60" s="104">
        <f t="shared" si="23"/>
        <v>0</v>
      </c>
      <c r="AR60" s="104"/>
      <c r="AS60" s="143">
        <f t="shared" si="24"/>
        <v>0</v>
      </c>
      <c r="AT60" s="104">
        <f t="shared" si="25"/>
        <v>0</v>
      </c>
      <c r="AU60" s="104">
        <f t="shared" si="12"/>
        <v>0</v>
      </c>
      <c r="AV60" s="203">
        <f t="shared" si="26"/>
        <v>0</v>
      </c>
      <c r="AW60" s="144">
        <f t="shared" si="27"/>
        <v>445.7500282338948</v>
      </c>
      <c r="AX60" s="285">
        <v>2</v>
      </c>
      <c r="AY60" s="104" t="s">
        <v>355</v>
      </c>
      <c r="AZ60" s="1">
        <v>12</v>
      </c>
      <c r="BA60" s="1" t="s">
        <v>67</v>
      </c>
      <c r="BB60" s="1" t="s">
        <v>253</v>
      </c>
      <c r="BC60" s="89">
        <v>43890</v>
      </c>
      <c r="BD60" s="153"/>
      <c r="BE60" s="1">
        <v>992.02</v>
      </c>
      <c r="BF60" s="1"/>
      <c r="BG60" s="1"/>
      <c r="BH60" s="1">
        <v>501.43</v>
      </c>
      <c r="BI60" s="1"/>
      <c r="BJ60" s="98">
        <v>1493.45</v>
      </c>
      <c r="BK60" s="138">
        <f t="shared" si="28"/>
        <v>0</v>
      </c>
      <c r="BL60" s="141">
        <f t="shared" si="29"/>
        <v>0</v>
      </c>
      <c r="BM60" s="96">
        <f t="shared" si="30"/>
        <v>0</v>
      </c>
      <c r="BN60" s="104">
        <f t="shared" si="31"/>
        <v>0</v>
      </c>
      <c r="BO60" s="104">
        <f t="shared" si="32"/>
        <v>0</v>
      </c>
      <c r="BP60" s="104">
        <f t="shared" si="33"/>
        <v>0</v>
      </c>
      <c r="BQ60" s="355">
        <f t="shared" si="34"/>
        <v>0</v>
      </c>
      <c r="BR60" s="143">
        <f t="shared" si="35"/>
        <v>0</v>
      </c>
      <c r="BS60" s="104">
        <f t="shared" si="36"/>
        <v>0</v>
      </c>
      <c r="BT60" s="203">
        <f t="shared" si="37"/>
        <v>0</v>
      </c>
      <c r="BU60" s="144">
        <f t="shared" si="38"/>
        <v>445.7500282338948</v>
      </c>
      <c r="BV60" s="285">
        <v>2</v>
      </c>
      <c r="BW60" s="104" t="s">
        <v>355</v>
      </c>
      <c r="BX60" s="1">
        <v>12</v>
      </c>
      <c r="BY60" s="1" t="s">
        <v>67</v>
      </c>
      <c r="BZ60" s="1" t="s">
        <v>253</v>
      </c>
      <c r="CA60" s="89">
        <v>43890</v>
      </c>
      <c r="CB60" s="153"/>
      <c r="CC60" s="137">
        <v>992.02</v>
      </c>
      <c r="CD60" s="137"/>
      <c r="CE60" s="137"/>
      <c r="CF60" s="137">
        <v>501.43</v>
      </c>
      <c r="CG60" s="137"/>
      <c r="CH60" s="137">
        <v>1493.45</v>
      </c>
      <c r="CI60" s="137">
        <v>0</v>
      </c>
      <c r="CJ60" s="137">
        <v>0</v>
      </c>
      <c r="CK60" s="137">
        <v>0</v>
      </c>
      <c r="CL60" s="137">
        <v>0</v>
      </c>
      <c r="CM60" s="137">
        <v>0</v>
      </c>
      <c r="CN60" s="137">
        <v>0</v>
      </c>
      <c r="CO60" s="137">
        <v>0</v>
      </c>
      <c r="CP60" s="143">
        <f t="shared" si="39"/>
        <v>0</v>
      </c>
      <c r="CQ60" s="104">
        <f t="shared" si="40"/>
        <v>0</v>
      </c>
      <c r="CR60" s="203">
        <f t="shared" si="41"/>
        <v>0</v>
      </c>
      <c r="CS60" s="144">
        <f t="shared" si="42"/>
        <v>445.7500282338948</v>
      </c>
      <c r="CT60" s="139" t="s">
        <v>251</v>
      </c>
      <c r="CU60" s="1" t="s">
        <v>422</v>
      </c>
      <c r="CV60" s="1">
        <v>12</v>
      </c>
      <c r="CW60" s="1" t="s">
        <v>67</v>
      </c>
      <c r="CX60" s="1" t="s">
        <v>253</v>
      </c>
      <c r="CY60" s="89">
        <v>43951</v>
      </c>
      <c r="CZ60" s="153"/>
      <c r="DA60" s="104">
        <v>999.55000000000007</v>
      </c>
      <c r="DB60" s="104"/>
      <c r="DC60" s="104"/>
      <c r="DD60" s="104">
        <v>501.43</v>
      </c>
      <c r="DE60" s="104"/>
      <c r="DF60" s="137">
        <v>1500.98</v>
      </c>
      <c r="DG60" s="138">
        <f t="shared" si="43"/>
        <v>7.5299999999999727</v>
      </c>
      <c r="DH60" s="141">
        <f t="shared" si="44"/>
        <v>1.1561896561051614</v>
      </c>
      <c r="DI60" s="142">
        <f t="shared" si="45"/>
        <v>8.6861896561051335</v>
      </c>
      <c r="DJ60" s="104">
        <f t="shared" si="46"/>
        <v>8.6861896561051335</v>
      </c>
      <c r="DK60" s="104">
        <f t="shared" si="47"/>
        <v>0</v>
      </c>
      <c r="DL60" s="104">
        <f t="shared" si="48"/>
        <v>15.722003277550293</v>
      </c>
      <c r="DM60" s="365">
        <f t="shared" si="49"/>
        <v>0</v>
      </c>
      <c r="DN60" s="366">
        <f t="shared" si="50"/>
        <v>15.722003277550293</v>
      </c>
      <c r="DO60" s="367">
        <f t="shared" si="51"/>
        <v>15.722003277550293</v>
      </c>
      <c r="DP60" s="367">
        <f t="shared" si="52"/>
        <v>15.105648588244017</v>
      </c>
      <c r="DQ60" s="368">
        <f t="shared" si="53"/>
        <v>1.0830683978728477</v>
      </c>
      <c r="DR60" s="49">
        <f t="shared" si="54"/>
        <v>16.80507167542314</v>
      </c>
      <c r="DS60" s="369">
        <f t="shared" si="55"/>
        <v>462.55509990931796</v>
      </c>
      <c r="DT60" s="139">
        <v>2</v>
      </c>
      <c r="DU60" s="1" t="s">
        <v>355</v>
      </c>
      <c r="DV60" s="1">
        <v>12</v>
      </c>
      <c r="DW60" s="1" t="s">
        <v>67</v>
      </c>
      <c r="DX60" s="1" t="s">
        <v>253</v>
      </c>
      <c r="DY60" s="89">
        <v>43982</v>
      </c>
      <c r="DZ60" s="90">
        <v>500</v>
      </c>
      <c r="EA60" s="1">
        <v>1144.6200000000001</v>
      </c>
      <c r="EB60" s="1"/>
      <c r="EC60" s="1"/>
      <c r="ED60" s="1">
        <v>501.43</v>
      </c>
      <c r="EE60" s="1"/>
      <c r="EF60" s="98">
        <v>1646.0500000000002</v>
      </c>
      <c r="EG60" s="138">
        <f t="shared" si="56"/>
        <v>145.07000000000016</v>
      </c>
      <c r="EH60" s="141">
        <f t="shared" si="57"/>
        <v>5.9611578039250572</v>
      </c>
      <c r="EI60" s="96">
        <f t="shared" si="58"/>
        <v>151.03115780392523</v>
      </c>
      <c r="EJ60" s="104">
        <f t="shared" si="59"/>
        <v>110</v>
      </c>
      <c r="EK60" s="104">
        <f t="shared" si="60"/>
        <v>41.031157803925225</v>
      </c>
      <c r="EL60" s="104">
        <f t="shared" si="61"/>
        <v>199.1</v>
      </c>
      <c r="EM60" s="355">
        <f t="shared" si="62"/>
        <v>79.401536296730015</v>
      </c>
      <c r="EN60" s="143">
        <f t="shared" si="63"/>
        <v>278.50153629673002</v>
      </c>
      <c r="EO60" s="104">
        <f t="shared" si="64"/>
        <v>29.133162896982125</v>
      </c>
      <c r="EP60" s="379">
        <f t="shared" si="65"/>
        <v>307.63469919371215</v>
      </c>
      <c r="EQ60" s="380">
        <f t="shared" si="66"/>
        <v>270.18979910303011</v>
      </c>
      <c r="ER60" s="285">
        <v>2</v>
      </c>
      <c r="ES60" s="104" t="s">
        <v>355</v>
      </c>
      <c r="ET60" s="1">
        <v>12</v>
      </c>
      <c r="EU60" s="1" t="s">
        <v>67</v>
      </c>
      <c r="EV60" s="1" t="s">
        <v>253</v>
      </c>
      <c r="EW60" s="398"/>
      <c r="EX60" s="89">
        <v>44013</v>
      </c>
      <c r="EY60" s="104">
        <v>1274.49</v>
      </c>
      <c r="EZ60" s="104"/>
      <c r="FA60" s="104"/>
      <c r="FB60" s="104">
        <v>501.43</v>
      </c>
      <c r="FC60" s="104"/>
      <c r="FD60" s="137">
        <f t="shared" si="67"/>
        <v>1775.92</v>
      </c>
      <c r="FE60" s="138">
        <f t="shared" si="117"/>
        <v>129.86999999999989</v>
      </c>
      <c r="FF60" s="141">
        <f t="shared" si="68"/>
        <v>6.0942461337874443</v>
      </c>
      <c r="FG60" s="96">
        <f t="shared" si="69"/>
        <v>135.96424613378733</v>
      </c>
      <c r="FH60" s="104">
        <f t="shared" si="70"/>
        <v>135.96424613378733</v>
      </c>
      <c r="FI60" s="104">
        <f t="shared" si="71"/>
        <v>0</v>
      </c>
      <c r="FJ60" s="104">
        <f t="shared" si="72"/>
        <v>246.09528550215506</v>
      </c>
      <c r="FK60" s="104"/>
      <c r="FL60" s="143">
        <f t="shared" si="73"/>
        <v>246.09528550215506</v>
      </c>
      <c r="FM60" s="104">
        <f t="shared" si="74"/>
        <v>28.197843250878286</v>
      </c>
      <c r="FN60" s="379">
        <f t="shared" si="75"/>
        <v>274.29312875303333</v>
      </c>
      <c r="FO60" s="234">
        <f t="shared" si="76"/>
        <v>544.4829278560635</v>
      </c>
      <c r="FP60" s="139">
        <v>2</v>
      </c>
      <c r="FQ60" s="1" t="s">
        <v>355</v>
      </c>
      <c r="FR60" s="1">
        <v>12</v>
      </c>
      <c r="FS60" s="1" t="s">
        <v>67</v>
      </c>
      <c r="FT60" s="1" t="s">
        <v>253</v>
      </c>
      <c r="FU60" s="89">
        <v>44042</v>
      </c>
      <c r="FV60" s="90">
        <v>720</v>
      </c>
      <c r="FW60" s="104">
        <v>1392.96</v>
      </c>
      <c r="FX60" s="104"/>
      <c r="FY60" s="104"/>
      <c r="FZ60" s="104">
        <v>501.43</v>
      </c>
      <c r="GA60" s="104"/>
      <c r="GB60" s="411">
        <f t="shared" si="77"/>
        <v>1894.39</v>
      </c>
      <c r="GC60" s="138">
        <f t="shared" si="13"/>
        <v>118.47000000000003</v>
      </c>
      <c r="GD60" s="141">
        <f t="shared" si="78"/>
        <v>36.914817414295555</v>
      </c>
      <c r="GE60" s="142">
        <f t="shared" si="79"/>
        <v>155.38481741429558</v>
      </c>
      <c r="GF60" s="104">
        <f t="shared" si="80"/>
        <v>155.38481741429558</v>
      </c>
      <c r="GG60" s="104">
        <v>0</v>
      </c>
      <c r="GH60" s="104">
        <f t="shared" si="81"/>
        <v>295.2311530871616</v>
      </c>
      <c r="GI60" s="104"/>
      <c r="GJ60" s="143">
        <f t="shared" si="82"/>
        <v>295.2311530871616</v>
      </c>
      <c r="GK60" s="103">
        <f t="shared" si="83"/>
        <v>155.38481741429558</v>
      </c>
      <c r="GL60" s="104">
        <f t="shared" si="14"/>
        <v>43.194689168701991</v>
      </c>
      <c r="GM60" s="90">
        <f t="shared" si="84"/>
        <v>338.42584225586359</v>
      </c>
      <c r="GN60" s="380">
        <f t="shared" si="85"/>
        <v>162.90877011192708</v>
      </c>
      <c r="GO60" s="139">
        <v>2</v>
      </c>
      <c r="GP60" s="415" t="s">
        <v>355</v>
      </c>
      <c r="GQ60" s="1">
        <v>12</v>
      </c>
      <c r="GR60" s="1" t="s">
        <v>67</v>
      </c>
      <c r="GS60" s="1" t="s">
        <v>253</v>
      </c>
      <c r="GT60" s="89">
        <v>44081</v>
      </c>
      <c r="GU60" s="90"/>
      <c r="GV60" s="104">
        <v>1542.8700000000001</v>
      </c>
      <c r="GW60" s="104"/>
      <c r="GX60" s="104"/>
      <c r="GY60" s="104">
        <v>501.43</v>
      </c>
      <c r="GZ60" s="104"/>
      <c r="HA60" s="137">
        <v>2044.3000000000002</v>
      </c>
      <c r="HB60" s="138">
        <f t="shared" si="118"/>
        <v>149.91000000000008</v>
      </c>
      <c r="HC60" s="141">
        <f t="shared" si="86"/>
        <v>-54.25913470321273</v>
      </c>
      <c r="HD60" s="142">
        <f t="shared" si="87"/>
        <v>95.650865296787345</v>
      </c>
      <c r="HE60" s="104">
        <f t="shared" si="88"/>
        <v>95.650865296787345</v>
      </c>
      <c r="HF60" s="104">
        <v>0</v>
      </c>
      <c r="HG60" s="104">
        <f t="shared" si="89"/>
        <v>181.73664406389594</v>
      </c>
      <c r="HH60" s="104"/>
      <c r="HI60" s="143">
        <f t="shared" si="90"/>
        <v>181.73664406389594</v>
      </c>
      <c r="HJ60" s="104">
        <f t="shared" si="91"/>
        <v>0</v>
      </c>
      <c r="HK60" s="104">
        <f t="shared" si="15"/>
        <v>0</v>
      </c>
      <c r="HL60" s="90">
        <f t="shared" si="92"/>
        <v>181.73664406389594</v>
      </c>
      <c r="HM60" s="380">
        <f t="shared" si="93"/>
        <v>344.64541417582302</v>
      </c>
      <c r="HN60" s="1">
        <v>2</v>
      </c>
      <c r="HO60" s="1" t="s">
        <v>355</v>
      </c>
      <c r="HP60" s="1">
        <v>12</v>
      </c>
      <c r="HQ60" s="1" t="s">
        <v>67</v>
      </c>
      <c r="HR60" s="1" t="s">
        <v>253</v>
      </c>
      <c r="HS60" s="89">
        <v>44104</v>
      </c>
      <c r="HT60" s="104">
        <v>1568.3700000000001</v>
      </c>
      <c r="HU60" s="90">
        <v>500</v>
      </c>
      <c r="HV60" s="104"/>
      <c r="HW60" s="104"/>
      <c r="HX60" s="104">
        <v>501.43</v>
      </c>
      <c r="HY60" s="104"/>
      <c r="HZ60" s="137">
        <f t="shared" si="94"/>
        <v>2069.8000000000002</v>
      </c>
      <c r="IA60" s="138">
        <f t="shared" si="95"/>
        <v>25.5</v>
      </c>
      <c r="IB60" s="141">
        <f t="shared" si="96"/>
        <v>4.7533416226296836</v>
      </c>
      <c r="IC60" s="142">
        <f t="shared" si="97"/>
        <v>30.253341622629684</v>
      </c>
      <c r="ID60" s="104">
        <f t="shared" si="98"/>
        <v>30.253341622629684</v>
      </c>
      <c r="IE60" s="104">
        <f t="shared" si="99"/>
        <v>0</v>
      </c>
      <c r="IF60" s="104">
        <f t="shared" si="100"/>
        <v>57.481349082996395</v>
      </c>
      <c r="IG60" s="425">
        <f t="shared" si="101"/>
        <v>0</v>
      </c>
      <c r="IH60" s="143">
        <f t="shared" si="102"/>
        <v>57.481349082996395</v>
      </c>
      <c r="II60" s="104">
        <f t="shared" si="103"/>
        <v>0</v>
      </c>
      <c r="IJ60" s="104">
        <f t="shared" si="104"/>
        <v>0</v>
      </c>
      <c r="IK60" s="90">
        <f t="shared" si="105"/>
        <v>57.481349082996395</v>
      </c>
      <c r="IL60" s="234">
        <f t="shared" si="106"/>
        <v>-97.873236741180591</v>
      </c>
      <c r="IM60" s="139">
        <v>2</v>
      </c>
      <c r="IN60" s="1" t="s">
        <v>355</v>
      </c>
      <c r="IO60" s="1">
        <v>12</v>
      </c>
      <c r="IP60" s="1" t="s">
        <v>67</v>
      </c>
      <c r="IQ60" s="1" t="s">
        <v>253</v>
      </c>
      <c r="IR60" s="89">
        <v>44143</v>
      </c>
      <c r="IS60" s="90">
        <v>1000</v>
      </c>
      <c r="IT60" s="1">
        <v>1591.4</v>
      </c>
      <c r="IU60" s="1"/>
      <c r="IV60" s="1"/>
      <c r="IW60" s="1">
        <v>501.43</v>
      </c>
      <c r="IX60" s="1"/>
      <c r="IY60" s="98">
        <v>2092.83</v>
      </c>
      <c r="IZ60" s="138">
        <f t="shared" si="107"/>
        <v>23.029999999999745</v>
      </c>
      <c r="JA60" s="141">
        <f t="shared" si="108"/>
        <v>-6.1924240204367234</v>
      </c>
      <c r="JB60" s="142">
        <f t="shared" si="109"/>
        <v>16.83757597956302</v>
      </c>
      <c r="JC60" s="104">
        <f t="shared" si="110"/>
        <v>16.83757597956302</v>
      </c>
      <c r="JD60" s="104">
        <f t="shared" si="111"/>
        <v>0</v>
      </c>
      <c r="JE60" s="104">
        <f t="shared" si="112"/>
        <v>31.991394361169736</v>
      </c>
      <c r="JF60" s="425">
        <f t="shared" si="16"/>
        <v>0</v>
      </c>
      <c r="JG60" s="143">
        <f t="shared" si="113"/>
        <v>31.991394361169736</v>
      </c>
      <c r="JH60" s="104">
        <f t="shared" si="114"/>
        <v>0</v>
      </c>
      <c r="JI60" s="104">
        <f t="shared" si="115"/>
        <v>0</v>
      </c>
      <c r="JJ60" s="90">
        <f t="shared" si="116"/>
        <v>31.991394361169736</v>
      </c>
      <c r="JK60" s="234">
        <f t="shared" si="17"/>
        <v>-1065.8818423800108</v>
      </c>
      <c r="JL60" s="139">
        <v>2</v>
      </c>
      <c r="JM60" s="1" t="s">
        <v>355</v>
      </c>
    </row>
    <row r="61" spans="1:273" ht="30" customHeight="1" x14ac:dyDescent="0.25">
      <c r="A61" s="1">
        <v>13</v>
      </c>
      <c r="B61" s="1" t="s">
        <v>163</v>
      </c>
      <c r="C61" s="1" t="s">
        <v>164</v>
      </c>
      <c r="D61" s="89">
        <v>43830</v>
      </c>
      <c r="E61" s="153"/>
      <c r="F61" s="104">
        <v>3743.96</v>
      </c>
      <c r="G61" s="104"/>
      <c r="H61" s="104"/>
      <c r="I61" s="104"/>
      <c r="J61" s="104">
        <v>-3580.03</v>
      </c>
      <c r="K61" s="137">
        <v>3743.96</v>
      </c>
      <c r="L61" s="138">
        <v>0</v>
      </c>
      <c r="M61" s="141">
        <v>0</v>
      </c>
      <c r="N61" s="96">
        <v>0</v>
      </c>
      <c r="O61" s="104">
        <v>0</v>
      </c>
      <c r="P61" s="104">
        <v>0</v>
      </c>
      <c r="Q61" s="104">
        <v>0</v>
      </c>
      <c r="R61" s="104">
        <v>0</v>
      </c>
      <c r="S61" s="143">
        <v>0</v>
      </c>
      <c r="T61" s="104"/>
      <c r="U61" s="104"/>
      <c r="V61" s="104">
        <v>0</v>
      </c>
      <c r="W61" s="203">
        <v>0</v>
      </c>
      <c r="X61" s="144">
        <v>-478.04092748386006</v>
      </c>
      <c r="Y61" s="285">
        <v>2</v>
      </c>
      <c r="Z61" s="104" t="s">
        <v>355</v>
      </c>
      <c r="AA61" s="1">
        <v>13</v>
      </c>
      <c r="AB61" s="1" t="s">
        <v>163</v>
      </c>
      <c r="AC61" s="1" t="s">
        <v>164</v>
      </c>
      <c r="AD61" s="89">
        <v>43861</v>
      </c>
      <c r="AE61" s="284"/>
      <c r="AF61" s="1">
        <v>3743.96</v>
      </c>
      <c r="AG61" s="1"/>
      <c r="AH61" s="1"/>
      <c r="AI61" s="1"/>
      <c r="AJ61" s="1">
        <v>-3580.03</v>
      </c>
      <c r="AK61" s="98">
        <f t="shared" si="11"/>
        <v>3743.96</v>
      </c>
      <c r="AL61" s="138">
        <f t="shared" si="18"/>
        <v>0</v>
      </c>
      <c r="AM61" s="141">
        <f t="shared" si="19"/>
        <v>0</v>
      </c>
      <c r="AN61" s="96">
        <f t="shared" si="20"/>
        <v>0</v>
      </c>
      <c r="AO61" s="104">
        <f t="shared" si="21"/>
        <v>0</v>
      </c>
      <c r="AP61" s="104">
        <f t="shared" si="22"/>
        <v>0</v>
      </c>
      <c r="AQ61" s="104">
        <f t="shared" si="23"/>
        <v>0</v>
      </c>
      <c r="AR61" s="104"/>
      <c r="AS61" s="143">
        <f t="shared" si="24"/>
        <v>0</v>
      </c>
      <c r="AT61" s="104">
        <f t="shared" si="25"/>
        <v>0</v>
      </c>
      <c r="AU61" s="104">
        <f t="shared" si="12"/>
        <v>0</v>
      </c>
      <c r="AV61" s="203">
        <f t="shared" si="26"/>
        <v>0</v>
      </c>
      <c r="AW61" s="144">
        <f t="shared" si="27"/>
        <v>-478.04092748386006</v>
      </c>
      <c r="AX61" s="285">
        <v>2</v>
      </c>
      <c r="AY61" s="104" t="s">
        <v>355</v>
      </c>
      <c r="AZ61" s="1">
        <v>13</v>
      </c>
      <c r="BA61" s="1" t="s">
        <v>163</v>
      </c>
      <c r="BB61" s="1" t="s">
        <v>164</v>
      </c>
      <c r="BC61" s="89">
        <v>43890</v>
      </c>
      <c r="BD61" s="153"/>
      <c r="BE61" s="1">
        <v>3743.9700000000003</v>
      </c>
      <c r="BF61" s="1"/>
      <c r="BG61" s="1"/>
      <c r="BH61" s="1"/>
      <c r="BI61" s="1">
        <v>-3580.03</v>
      </c>
      <c r="BJ61" s="98">
        <v>3743.9700000000003</v>
      </c>
      <c r="BK61" s="138">
        <f t="shared" si="28"/>
        <v>1.0000000000218279E-2</v>
      </c>
      <c r="BL61" s="141">
        <f t="shared" si="29"/>
        <v>1.8922194499565058E-4</v>
      </c>
      <c r="BM61" s="96">
        <f t="shared" si="30"/>
        <v>1.018922194521393E-2</v>
      </c>
      <c r="BN61" s="104">
        <f t="shared" si="31"/>
        <v>1.018922194521393E-2</v>
      </c>
      <c r="BO61" s="104">
        <f t="shared" si="32"/>
        <v>0</v>
      </c>
      <c r="BP61" s="104">
        <f t="shared" si="33"/>
        <v>1.8442491720837215E-2</v>
      </c>
      <c r="BQ61" s="355">
        <f t="shared" si="34"/>
        <v>0</v>
      </c>
      <c r="BR61" s="143">
        <f t="shared" si="35"/>
        <v>1.8442491720837215E-2</v>
      </c>
      <c r="BS61" s="104">
        <f t="shared" si="36"/>
        <v>1.2408349600904465E-3</v>
      </c>
      <c r="BT61" s="203">
        <f t="shared" si="37"/>
        <v>1.9683326680927662E-2</v>
      </c>
      <c r="BU61" s="144">
        <f t="shared" si="38"/>
        <v>-478.02124415717913</v>
      </c>
      <c r="BV61" s="285">
        <v>2</v>
      </c>
      <c r="BW61" s="104" t="s">
        <v>355</v>
      </c>
      <c r="BX61" s="1">
        <v>13</v>
      </c>
      <c r="BY61" s="1" t="s">
        <v>163</v>
      </c>
      <c r="BZ61" s="1" t="s">
        <v>164</v>
      </c>
      <c r="CA61" s="89">
        <v>43890</v>
      </c>
      <c r="CB61" s="153"/>
      <c r="CC61" s="137">
        <v>3743.9700000000003</v>
      </c>
      <c r="CD61" s="137"/>
      <c r="CE61" s="137"/>
      <c r="CF61" s="137"/>
      <c r="CG61" s="137">
        <v>-3580.03</v>
      </c>
      <c r="CH61" s="137">
        <v>3743.9700000000003</v>
      </c>
      <c r="CI61" s="137">
        <v>1.0000000000218279E-2</v>
      </c>
      <c r="CJ61" s="137">
        <v>1.8922194499565058E-4</v>
      </c>
      <c r="CK61" s="137">
        <v>1.018922194521393E-2</v>
      </c>
      <c r="CL61" s="137">
        <v>1.018922194521393E-2</v>
      </c>
      <c r="CM61" s="137">
        <v>0</v>
      </c>
      <c r="CN61" s="137">
        <v>1.8442491720837215E-2</v>
      </c>
      <c r="CO61" s="137">
        <v>0</v>
      </c>
      <c r="CP61" s="143">
        <f t="shared" si="39"/>
        <v>2.0495462021372774E-2</v>
      </c>
      <c r="CQ61" s="104">
        <f t="shared" si="40"/>
        <v>1.2408349600904465E-3</v>
      </c>
      <c r="CR61" s="203">
        <f t="shared" si="41"/>
        <v>2.1736296981463222E-2</v>
      </c>
      <c r="CS61" s="144">
        <f t="shared" si="42"/>
        <v>-477.99950786019764</v>
      </c>
      <c r="CT61" s="139" t="s">
        <v>251</v>
      </c>
      <c r="CU61" s="1" t="s">
        <v>422</v>
      </c>
      <c r="CV61" s="1">
        <v>13</v>
      </c>
      <c r="CW61" s="1" t="s">
        <v>163</v>
      </c>
      <c r="CX61" s="1" t="s">
        <v>164</v>
      </c>
      <c r="CY61" s="89">
        <v>43951</v>
      </c>
      <c r="CZ61" s="153"/>
      <c r="DA61" s="104">
        <v>3753.25</v>
      </c>
      <c r="DB61" s="104"/>
      <c r="DC61" s="104"/>
      <c r="DD61" s="104"/>
      <c r="DE61" s="104">
        <v>-3580.03</v>
      </c>
      <c r="DF61" s="137">
        <v>3753.25</v>
      </c>
      <c r="DG61" s="138">
        <f t="shared" si="43"/>
        <v>9.2799999999997453</v>
      </c>
      <c r="DH61" s="141">
        <f t="shared" si="44"/>
        <v>1.4248924314283722</v>
      </c>
      <c r="DI61" s="142">
        <f t="shared" si="45"/>
        <v>10.704892431428117</v>
      </c>
      <c r="DJ61" s="104">
        <f t="shared" si="46"/>
        <v>10.704892431428117</v>
      </c>
      <c r="DK61" s="104">
        <f t="shared" si="47"/>
        <v>0</v>
      </c>
      <c r="DL61" s="104">
        <f t="shared" si="48"/>
        <v>19.375855300884893</v>
      </c>
      <c r="DM61" s="365">
        <f t="shared" si="49"/>
        <v>0</v>
      </c>
      <c r="DN61" s="366">
        <f t="shared" si="50"/>
        <v>19.375855300884893</v>
      </c>
      <c r="DO61" s="367">
        <f t="shared" si="51"/>
        <v>19.355359838863521</v>
      </c>
      <c r="DP61" s="367">
        <f t="shared" si="52"/>
        <v>18.596565517981489</v>
      </c>
      <c r="DQ61" s="368">
        <f t="shared" si="53"/>
        <v>1.3333656151098787</v>
      </c>
      <c r="DR61" s="49">
        <f t="shared" si="54"/>
        <v>20.688725453973401</v>
      </c>
      <c r="DS61" s="369">
        <f t="shared" si="55"/>
        <v>-457.31078240622423</v>
      </c>
      <c r="DT61" s="139">
        <v>2</v>
      </c>
      <c r="DU61" s="1" t="s">
        <v>355</v>
      </c>
      <c r="DV61" s="1">
        <v>13</v>
      </c>
      <c r="DW61" s="1" t="s">
        <v>163</v>
      </c>
      <c r="DX61" s="1" t="s">
        <v>164</v>
      </c>
      <c r="DY61" s="89">
        <v>43982</v>
      </c>
      <c r="DZ61" s="90">
        <v>10</v>
      </c>
      <c r="EA61" s="1">
        <v>3786.16</v>
      </c>
      <c r="EB61" s="1"/>
      <c r="EC61" s="1"/>
      <c r="ED61" s="1"/>
      <c r="EE61" s="1">
        <v>-3580.03</v>
      </c>
      <c r="EF61" s="98">
        <v>3786.16</v>
      </c>
      <c r="EG61" s="138">
        <f t="shared" si="56"/>
        <v>32.909999999999854</v>
      </c>
      <c r="EH61" s="141">
        <f t="shared" si="57"/>
        <v>1.3523244180545428</v>
      </c>
      <c r="EI61" s="96">
        <f t="shared" si="58"/>
        <v>34.262324418054398</v>
      </c>
      <c r="EJ61" s="104">
        <f t="shared" si="59"/>
        <v>34.262324418054398</v>
      </c>
      <c r="EK61" s="104">
        <f t="shared" si="60"/>
        <v>0</v>
      </c>
      <c r="EL61" s="104">
        <f t="shared" si="61"/>
        <v>62.014807196678461</v>
      </c>
      <c r="EM61" s="355">
        <f t="shared" si="62"/>
        <v>0</v>
      </c>
      <c r="EN61" s="143">
        <f t="shared" si="63"/>
        <v>62.014807196678461</v>
      </c>
      <c r="EO61" s="104">
        <f t="shared" si="64"/>
        <v>6.4871724016661592</v>
      </c>
      <c r="EP61" s="379">
        <f t="shared" si="65"/>
        <v>68.501979598344619</v>
      </c>
      <c r="EQ61" s="380">
        <f t="shared" si="66"/>
        <v>-398.8088028078796</v>
      </c>
      <c r="ER61" s="285">
        <v>2</v>
      </c>
      <c r="ES61" s="104" t="s">
        <v>355</v>
      </c>
      <c r="ET61" s="1">
        <v>13</v>
      </c>
      <c r="EU61" s="1" t="s">
        <v>163</v>
      </c>
      <c r="EV61" s="1" t="s">
        <v>164</v>
      </c>
      <c r="EW61" s="398"/>
      <c r="EX61" s="89">
        <v>44013</v>
      </c>
      <c r="EY61" s="104">
        <v>3817.83</v>
      </c>
      <c r="EZ61" s="104"/>
      <c r="FA61" s="104"/>
      <c r="FB61" s="104"/>
      <c r="FC61" s="104">
        <v>-3580.03</v>
      </c>
      <c r="FD61" s="137">
        <f t="shared" si="67"/>
        <v>3817.83</v>
      </c>
      <c r="FE61" s="138">
        <f t="shared" si="117"/>
        <v>31.670000000000073</v>
      </c>
      <c r="FF61" s="141">
        <f t="shared" si="68"/>
        <v>1.4861382540775312</v>
      </c>
      <c r="FG61" s="96">
        <f t="shared" si="69"/>
        <v>33.156138254077604</v>
      </c>
      <c r="FH61" s="104">
        <f t="shared" si="70"/>
        <v>33.156138254077604</v>
      </c>
      <c r="FI61" s="104">
        <f t="shared" si="71"/>
        <v>0</v>
      </c>
      <c r="FJ61" s="104">
        <f t="shared" si="72"/>
        <v>60.012610239880466</v>
      </c>
      <c r="FK61" s="104"/>
      <c r="FL61" s="143">
        <f t="shared" si="73"/>
        <v>60.012610239880466</v>
      </c>
      <c r="FM61" s="104">
        <f t="shared" si="74"/>
        <v>6.8763047336206844</v>
      </c>
      <c r="FN61" s="379">
        <f t="shared" si="75"/>
        <v>66.888914973501144</v>
      </c>
      <c r="FO61" s="234">
        <f t="shared" si="76"/>
        <v>-331.91988783437847</v>
      </c>
      <c r="FP61" s="139">
        <v>2</v>
      </c>
      <c r="FQ61" s="1" t="s">
        <v>355</v>
      </c>
      <c r="FR61" s="1">
        <v>13</v>
      </c>
      <c r="FS61" s="1" t="s">
        <v>163</v>
      </c>
      <c r="FT61" s="1" t="s">
        <v>164</v>
      </c>
      <c r="FU61" s="89">
        <v>44042</v>
      </c>
      <c r="FV61" s="90"/>
      <c r="FW61" s="104">
        <v>3852.39</v>
      </c>
      <c r="FX61" s="104"/>
      <c r="FY61" s="104"/>
      <c r="FZ61" s="104"/>
      <c r="GA61" s="104">
        <v>-3580.03</v>
      </c>
      <c r="GB61" s="411">
        <f t="shared" si="77"/>
        <v>3852.39</v>
      </c>
      <c r="GC61" s="138">
        <f t="shared" si="13"/>
        <v>34.559999999999945</v>
      </c>
      <c r="GD61" s="141">
        <f t="shared" si="78"/>
        <v>10.768769222909194</v>
      </c>
      <c r="GE61" s="142">
        <f t="shared" si="79"/>
        <v>45.328769222909138</v>
      </c>
      <c r="GF61" s="104">
        <f t="shared" si="80"/>
        <v>45.328769222909138</v>
      </c>
      <c r="GG61" s="104">
        <v>0</v>
      </c>
      <c r="GH61" s="104">
        <f t="shared" si="81"/>
        <v>86.124661523527351</v>
      </c>
      <c r="GI61" s="104"/>
      <c r="GJ61" s="143">
        <f t="shared" si="82"/>
        <v>86.124661523527351</v>
      </c>
      <c r="GK61" s="103">
        <f t="shared" si="83"/>
        <v>0</v>
      </c>
      <c r="GL61" s="104">
        <f t="shared" si="14"/>
        <v>0</v>
      </c>
      <c r="GM61" s="90">
        <f t="shared" si="84"/>
        <v>86.124661523527351</v>
      </c>
      <c r="GN61" s="380">
        <f t="shared" si="85"/>
        <v>-245.79522631085112</v>
      </c>
      <c r="GO61" s="139">
        <v>2</v>
      </c>
      <c r="GP61" s="415" t="s">
        <v>355</v>
      </c>
      <c r="GQ61" s="1">
        <v>13</v>
      </c>
      <c r="GR61" s="1" t="s">
        <v>163</v>
      </c>
      <c r="GS61" s="1" t="s">
        <v>164</v>
      </c>
      <c r="GT61" s="89">
        <v>44081</v>
      </c>
      <c r="GU61" s="90"/>
      <c r="GV61" s="104">
        <v>3887.36</v>
      </c>
      <c r="GW61" s="104"/>
      <c r="GX61" s="104"/>
      <c r="GY61" s="104"/>
      <c r="GZ61" s="104">
        <v>-3580.03</v>
      </c>
      <c r="HA61" s="137">
        <v>3887.36</v>
      </c>
      <c r="HB61" s="138">
        <f t="shared" si="118"/>
        <v>34.970000000000255</v>
      </c>
      <c r="HC61" s="141">
        <f t="shared" si="86"/>
        <v>-12.657207261499313</v>
      </c>
      <c r="HD61" s="142">
        <f t="shared" si="87"/>
        <v>22.312792738500942</v>
      </c>
      <c r="HE61" s="104">
        <f t="shared" si="88"/>
        <v>22.312792738500942</v>
      </c>
      <c r="HF61" s="104">
        <v>0</v>
      </c>
      <c r="HG61" s="104">
        <f t="shared" si="89"/>
        <v>42.394306203151785</v>
      </c>
      <c r="HH61" s="104"/>
      <c r="HI61" s="143">
        <f t="shared" si="90"/>
        <v>42.394306203151785</v>
      </c>
      <c r="HJ61" s="104">
        <f t="shared" si="91"/>
        <v>0</v>
      </c>
      <c r="HK61" s="104">
        <f t="shared" si="15"/>
        <v>0</v>
      </c>
      <c r="HL61" s="90">
        <f t="shared" si="92"/>
        <v>42.394306203151785</v>
      </c>
      <c r="HM61" s="380">
        <f t="shared" si="93"/>
        <v>-203.40092010769933</v>
      </c>
      <c r="HN61" s="1">
        <v>2</v>
      </c>
      <c r="HO61" s="1" t="s">
        <v>355</v>
      </c>
      <c r="HP61" s="1">
        <v>13</v>
      </c>
      <c r="HQ61" s="1" t="s">
        <v>163</v>
      </c>
      <c r="HR61" s="1" t="s">
        <v>164</v>
      </c>
      <c r="HS61" s="89">
        <v>44104</v>
      </c>
      <c r="HT61" s="104">
        <v>3888.12</v>
      </c>
      <c r="HU61" s="90"/>
      <c r="HV61" s="104"/>
      <c r="HW61" s="104"/>
      <c r="HX61" s="104"/>
      <c r="HY61" s="104">
        <v>-3580.03</v>
      </c>
      <c r="HZ61" s="137">
        <f t="shared" si="94"/>
        <v>3888.12</v>
      </c>
      <c r="IA61" s="138">
        <f t="shared" si="95"/>
        <v>0.75999999999976353</v>
      </c>
      <c r="IB61" s="141">
        <f t="shared" si="96"/>
        <v>0.14166822090970335</v>
      </c>
      <c r="IC61" s="142">
        <f t="shared" si="97"/>
        <v>0.90166822090946686</v>
      </c>
      <c r="ID61" s="104">
        <f t="shared" si="98"/>
        <v>0.90166822090946686</v>
      </c>
      <c r="IE61" s="104">
        <f t="shared" si="99"/>
        <v>0</v>
      </c>
      <c r="IF61" s="104">
        <f t="shared" si="100"/>
        <v>1.7131696197279869</v>
      </c>
      <c r="IG61" s="425">
        <f t="shared" si="101"/>
        <v>0</v>
      </c>
      <c r="IH61" s="143">
        <f t="shared" si="102"/>
        <v>1.7131696197279869</v>
      </c>
      <c r="II61" s="104">
        <f t="shared" si="103"/>
        <v>0</v>
      </c>
      <c r="IJ61" s="104">
        <f t="shared" si="104"/>
        <v>0</v>
      </c>
      <c r="IK61" s="90">
        <f t="shared" si="105"/>
        <v>1.7131696197279869</v>
      </c>
      <c r="IL61" s="234">
        <f t="shared" si="106"/>
        <v>-201.68775048797136</v>
      </c>
      <c r="IM61" s="139">
        <v>2</v>
      </c>
      <c r="IN61" s="1" t="s">
        <v>355</v>
      </c>
      <c r="IO61" s="1">
        <v>13</v>
      </c>
      <c r="IP61" s="1" t="s">
        <v>163</v>
      </c>
      <c r="IQ61" s="1" t="s">
        <v>164</v>
      </c>
      <c r="IR61" s="89">
        <v>44143</v>
      </c>
      <c r="IS61" s="90"/>
      <c r="IT61" s="1">
        <v>3888.3</v>
      </c>
      <c r="IU61" s="1"/>
      <c r="IV61" s="1"/>
      <c r="IW61" s="1"/>
      <c r="IX61" s="1">
        <v>-3580.03</v>
      </c>
      <c r="IY61" s="98">
        <v>3888.3</v>
      </c>
      <c r="IZ61" s="138">
        <f t="shared" si="107"/>
        <v>0.18000000000029104</v>
      </c>
      <c r="JA61" s="141">
        <f t="shared" si="108"/>
        <v>-4.8399319308746185E-2</v>
      </c>
      <c r="JB61" s="142">
        <f t="shared" si="109"/>
        <v>0.13160068069154485</v>
      </c>
      <c r="JC61" s="104">
        <f t="shared" si="110"/>
        <v>0.13160068069154485</v>
      </c>
      <c r="JD61" s="104">
        <f t="shared" si="111"/>
        <v>0</v>
      </c>
      <c r="JE61" s="104">
        <f t="shared" si="112"/>
        <v>0.25004129331393521</v>
      </c>
      <c r="JF61" s="425">
        <f t="shared" si="16"/>
        <v>0</v>
      </c>
      <c r="JG61" s="143">
        <f t="shared" si="113"/>
        <v>0.25004129331393521</v>
      </c>
      <c r="JH61" s="104">
        <f t="shared" si="114"/>
        <v>0</v>
      </c>
      <c r="JI61" s="104">
        <f t="shared" si="115"/>
        <v>0</v>
      </c>
      <c r="JJ61" s="90">
        <f t="shared" si="116"/>
        <v>0.25004129331393521</v>
      </c>
      <c r="JK61" s="234">
        <f t="shared" si="17"/>
        <v>-201.43770919465743</v>
      </c>
      <c r="JL61" s="139">
        <v>2</v>
      </c>
      <c r="JM61" s="1" t="s">
        <v>355</v>
      </c>
    </row>
    <row r="62" spans="1:273" ht="30" customHeight="1" x14ac:dyDescent="0.25">
      <c r="A62" s="1">
        <v>14</v>
      </c>
      <c r="B62" s="1" t="s">
        <v>68</v>
      </c>
      <c r="C62" s="1" t="s">
        <v>23</v>
      </c>
      <c r="D62" s="89">
        <v>43830</v>
      </c>
      <c r="E62" s="153">
        <v>4300</v>
      </c>
      <c r="F62" s="104">
        <v>15168.28</v>
      </c>
      <c r="G62" s="104"/>
      <c r="H62" s="104"/>
      <c r="I62" s="104"/>
      <c r="J62" s="104"/>
      <c r="K62" s="137">
        <v>15168.28</v>
      </c>
      <c r="L62" s="138">
        <v>2318.8000000000011</v>
      </c>
      <c r="M62" s="141">
        <v>278.25580111977041</v>
      </c>
      <c r="N62" s="96">
        <v>2597.0558011197713</v>
      </c>
      <c r="O62" s="104">
        <v>110</v>
      </c>
      <c r="P62" s="104">
        <v>2487.0558011197713</v>
      </c>
      <c r="Q62" s="104">
        <v>199.1</v>
      </c>
      <c r="R62" s="104">
        <v>5826.4470596603369</v>
      </c>
      <c r="S62" s="143">
        <v>6025.5470596603373</v>
      </c>
      <c r="T62" s="104"/>
      <c r="U62" s="104"/>
      <c r="V62" s="104">
        <v>302.78197823359568</v>
      </c>
      <c r="W62" s="203">
        <v>6328.3290378939328</v>
      </c>
      <c r="X62" s="144">
        <v>6302.0972875595553</v>
      </c>
      <c r="Y62" s="285">
        <v>1</v>
      </c>
      <c r="Z62" s="104" t="s">
        <v>355</v>
      </c>
      <c r="AA62" s="1">
        <v>14</v>
      </c>
      <c r="AB62" s="1" t="s">
        <v>68</v>
      </c>
      <c r="AC62" s="1" t="s">
        <v>23</v>
      </c>
      <c r="AD62" s="89">
        <v>43861</v>
      </c>
      <c r="AE62" s="284"/>
      <c r="AF62" s="1">
        <v>18108.3</v>
      </c>
      <c r="AG62" s="1"/>
      <c r="AH62" s="1"/>
      <c r="AI62" s="1"/>
      <c r="AJ62" s="1"/>
      <c r="AK62" s="98">
        <f t="shared" si="11"/>
        <v>18108.3</v>
      </c>
      <c r="AL62" s="138">
        <f t="shared" si="18"/>
        <v>2940.0199999999986</v>
      </c>
      <c r="AM62" s="141">
        <f t="shared" si="19"/>
        <v>-2613.8315162769318</v>
      </c>
      <c r="AN62" s="96">
        <f t="shared" si="20"/>
        <v>326.18848372306684</v>
      </c>
      <c r="AO62" s="104">
        <f t="shared" si="21"/>
        <v>326.18848372306684</v>
      </c>
      <c r="AP62" s="104">
        <f t="shared" si="22"/>
        <v>0</v>
      </c>
      <c r="AQ62" s="104">
        <f t="shared" si="23"/>
        <v>590.40115553875103</v>
      </c>
      <c r="AR62" s="104"/>
      <c r="AS62" s="143">
        <f t="shared" si="24"/>
        <v>590.40115553875103</v>
      </c>
      <c r="AT62" s="104">
        <f t="shared" si="25"/>
        <v>2116.0740670522123</v>
      </c>
      <c r="AU62" s="104">
        <f t="shared" si="12"/>
        <v>376.20117158526818</v>
      </c>
      <c r="AV62" s="203">
        <f t="shared" si="26"/>
        <v>3082.6763941762315</v>
      </c>
      <c r="AW62" s="144">
        <f t="shared" si="27"/>
        <v>9384.7736817357872</v>
      </c>
      <c r="AX62" s="285">
        <v>1</v>
      </c>
      <c r="AY62" s="104" t="s">
        <v>355</v>
      </c>
      <c r="AZ62" s="1">
        <v>14</v>
      </c>
      <c r="BA62" s="1" t="s">
        <v>68</v>
      </c>
      <c r="BB62" s="1" t="s">
        <v>23</v>
      </c>
      <c r="BC62" s="89">
        <v>43890</v>
      </c>
      <c r="BD62" s="153">
        <v>7000</v>
      </c>
      <c r="BE62" s="1">
        <v>20637.34</v>
      </c>
      <c r="BF62" s="1"/>
      <c r="BG62" s="1"/>
      <c r="BH62" s="1"/>
      <c r="BI62" s="1"/>
      <c r="BJ62" s="98">
        <v>20637.34</v>
      </c>
      <c r="BK62" s="138">
        <f t="shared" si="28"/>
        <v>2529.0400000000009</v>
      </c>
      <c r="BL62" s="141">
        <f t="shared" si="29"/>
        <v>47.854986776135455</v>
      </c>
      <c r="BM62" s="96">
        <f t="shared" si="30"/>
        <v>2576.8949867761362</v>
      </c>
      <c r="BN62" s="104">
        <f t="shared" si="31"/>
        <v>110</v>
      </c>
      <c r="BO62" s="104">
        <f t="shared" si="32"/>
        <v>2466.8949867761362</v>
      </c>
      <c r="BP62" s="104">
        <f t="shared" si="33"/>
        <v>199.1</v>
      </c>
      <c r="BQ62" s="355">
        <f t="shared" si="34"/>
        <v>5457.701489946714</v>
      </c>
      <c r="BR62" s="143">
        <f t="shared" si="35"/>
        <v>5656.8014899467144</v>
      </c>
      <c r="BS62" s="104">
        <f t="shared" si="36"/>
        <v>380.59700160185122</v>
      </c>
      <c r="BT62" s="203">
        <f t="shared" si="37"/>
        <v>6037.3984915485653</v>
      </c>
      <c r="BU62" s="144">
        <f t="shared" si="38"/>
        <v>8422.1721732843525</v>
      </c>
      <c r="BV62" s="285">
        <v>1</v>
      </c>
      <c r="BW62" s="104" t="s">
        <v>355</v>
      </c>
      <c r="BX62" s="1">
        <v>14</v>
      </c>
      <c r="BY62" s="1" t="s">
        <v>68</v>
      </c>
      <c r="BZ62" s="1" t="s">
        <v>23</v>
      </c>
      <c r="CA62" s="89">
        <v>43890</v>
      </c>
      <c r="CB62" s="153">
        <v>8500</v>
      </c>
      <c r="CC62" s="137">
        <v>20637.34</v>
      </c>
      <c r="CD62" s="137"/>
      <c r="CE62" s="137"/>
      <c r="CF62" s="137"/>
      <c r="CG62" s="137"/>
      <c r="CH62" s="137">
        <v>20637.34</v>
      </c>
      <c r="CI62" s="137">
        <v>2529.0400000000009</v>
      </c>
      <c r="CJ62" s="137">
        <v>47.854986776135455</v>
      </c>
      <c r="CK62" s="137">
        <v>2576.8949867761362</v>
      </c>
      <c r="CL62" s="137">
        <v>110</v>
      </c>
      <c r="CM62" s="137">
        <v>2466.8949867761362</v>
      </c>
      <c r="CN62" s="137">
        <v>199.1</v>
      </c>
      <c r="CO62" s="137">
        <v>5457.701489946714</v>
      </c>
      <c r="CP62" s="143">
        <f t="shared" si="39"/>
        <v>6286.5019464075249</v>
      </c>
      <c r="CQ62" s="104">
        <f t="shared" si="40"/>
        <v>380.59700160185122</v>
      </c>
      <c r="CR62" s="203">
        <f t="shared" si="41"/>
        <v>6667.0989480093758</v>
      </c>
      <c r="CS62" s="144">
        <f t="shared" si="42"/>
        <v>6589.2711212937284</v>
      </c>
      <c r="CT62" s="139" t="s">
        <v>251</v>
      </c>
      <c r="CU62" s="1" t="s">
        <v>422</v>
      </c>
      <c r="CV62" s="1">
        <v>14</v>
      </c>
      <c r="CW62" s="1" t="s">
        <v>68</v>
      </c>
      <c r="CX62" s="1" t="s">
        <v>23</v>
      </c>
      <c r="CY62" s="89">
        <v>43951</v>
      </c>
      <c r="CZ62" s="153"/>
      <c r="DA62" s="104">
        <v>24551.18</v>
      </c>
      <c r="DB62" s="104"/>
      <c r="DC62" s="104"/>
      <c r="DD62" s="104"/>
      <c r="DE62" s="104"/>
      <c r="DF62" s="137">
        <v>24551.18</v>
      </c>
      <c r="DG62" s="138">
        <f t="shared" si="43"/>
        <v>3913.84</v>
      </c>
      <c r="DH62" s="141">
        <f t="shared" si="44"/>
        <v>600.94838295493253</v>
      </c>
      <c r="DI62" s="142">
        <f t="shared" si="45"/>
        <v>4514.7883829549328</v>
      </c>
      <c r="DJ62" s="104">
        <f t="shared" si="46"/>
        <v>110</v>
      </c>
      <c r="DK62" s="104">
        <f t="shared" si="47"/>
        <v>4404.7883829549328</v>
      </c>
      <c r="DL62" s="104">
        <f t="shared" si="48"/>
        <v>199.1</v>
      </c>
      <c r="DM62" s="365">
        <f t="shared" si="49"/>
        <v>9806.2717930776635</v>
      </c>
      <c r="DN62" s="366">
        <f t="shared" si="50"/>
        <v>10005.371793077664</v>
      </c>
      <c r="DO62" s="367">
        <f t="shared" si="51"/>
        <v>3718.8698466701389</v>
      </c>
      <c r="DP62" s="367">
        <f t="shared" si="52"/>
        <v>3573.0778106013108</v>
      </c>
      <c r="DQ62" s="368">
        <f t="shared" si="53"/>
        <v>256.18811646490485</v>
      </c>
      <c r="DR62" s="49">
        <f t="shared" si="54"/>
        <v>3975.0579631350438</v>
      </c>
      <c r="DS62" s="369">
        <f t="shared" si="55"/>
        <v>10564.329084428773</v>
      </c>
      <c r="DT62" s="139">
        <v>1</v>
      </c>
      <c r="DU62" s="1" t="s">
        <v>355</v>
      </c>
      <c r="DV62" s="1">
        <v>14</v>
      </c>
      <c r="DW62" s="1" t="s">
        <v>68</v>
      </c>
      <c r="DX62" s="1" t="s">
        <v>23</v>
      </c>
      <c r="DY62" s="89">
        <v>43982</v>
      </c>
      <c r="DZ62" s="90">
        <v>13000</v>
      </c>
      <c r="EA62" s="1">
        <v>25334.68</v>
      </c>
      <c r="EB62" s="1"/>
      <c r="EC62" s="1"/>
      <c r="ED62" s="1"/>
      <c r="EE62" s="1"/>
      <c r="EF62" s="98">
        <v>25334.68</v>
      </c>
      <c r="EG62" s="138">
        <f t="shared" si="56"/>
        <v>783.5</v>
      </c>
      <c r="EH62" s="141">
        <f t="shared" si="57"/>
        <v>32.195265315883894</v>
      </c>
      <c r="EI62" s="96">
        <f t="shared" si="58"/>
        <v>815.69526531588394</v>
      </c>
      <c r="EJ62" s="104">
        <f t="shared" si="59"/>
        <v>110</v>
      </c>
      <c r="EK62" s="104">
        <f t="shared" si="60"/>
        <v>705.69526531588394</v>
      </c>
      <c r="EL62" s="104">
        <f t="shared" si="61"/>
        <v>199.1</v>
      </c>
      <c r="EM62" s="355">
        <f t="shared" si="62"/>
        <v>1365.6277624719933</v>
      </c>
      <c r="EN62" s="143">
        <f t="shared" si="63"/>
        <v>1564.7277624719932</v>
      </c>
      <c r="EO62" s="104">
        <f t="shared" si="64"/>
        <v>163.68121124099582</v>
      </c>
      <c r="EP62" s="379">
        <f t="shared" si="65"/>
        <v>1728.4089737129889</v>
      </c>
      <c r="EQ62" s="380">
        <f t="shared" si="66"/>
        <v>-707.26194185823806</v>
      </c>
      <c r="ER62" s="285">
        <v>1</v>
      </c>
      <c r="ES62" s="104" t="s">
        <v>355</v>
      </c>
      <c r="ET62" s="1">
        <v>14</v>
      </c>
      <c r="EU62" s="1" t="s">
        <v>68</v>
      </c>
      <c r="EV62" s="1" t="s">
        <v>23</v>
      </c>
      <c r="EW62" s="398"/>
      <c r="EX62" s="89">
        <v>44013</v>
      </c>
      <c r="EY62" s="104">
        <v>25938.83</v>
      </c>
      <c r="EZ62" s="104"/>
      <c r="FA62" s="104"/>
      <c r="FB62" s="104"/>
      <c r="FC62" s="104"/>
      <c r="FD62" s="137">
        <f t="shared" si="67"/>
        <v>25938.83</v>
      </c>
      <c r="FE62" s="138">
        <f t="shared" si="117"/>
        <v>604.15000000000146</v>
      </c>
      <c r="FF62" s="141">
        <f t="shared" si="68"/>
        <v>28.350187123490386</v>
      </c>
      <c r="FG62" s="96">
        <f t="shared" si="69"/>
        <v>632.50018712349186</v>
      </c>
      <c r="FH62" s="104">
        <f t="shared" si="70"/>
        <v>632.50018712349186</v>
      </c>
      <c r="FI62" s="104">
        <f t="shared" si="71"/>
        <v>0</v>
      </c>
      <c r="FJ62" s="104">
        <f t="shared" si="72"/>
        <v>1144.8253386935203</v>
      </c>
      <c r="FK62" s="104"/>
      <c r="FL62" s="143">
        <f t="shared" si="73"/>
        <v>1144.8253386935203</v>
      </c>
      <c r="FM62" s="104">
        <f t="shared" si="74"/>
        <v>131.175229075369</v>
      </c>
      <c r="FN62" s="379">
        <f t="shared" si="75"/>
        <v>1276.0005677688894</v>
      </c>
      <c r="FO62" s="234">
        <f t="shared" si="76"/>
        <v>568.73862591065131</v>
      </c>
      <c r="FP62" s="139">
        <v>1</v>
      </c>
      <c r="FQ62" s="1" t="s">
        <v>355</v>
      </c>
      <c r="FR62" s="1">
        <v>14</v>
      </c>
      <c r="FS62" s="1" t="s">
        <v>68</v>
      </c>
      <c r="FT62" s="1" t="s">
        <v>23</v>
      </c>
      <c r="FU62" s="89">
        <v>44042</v>
      </c>
      <c r="FV62" s="90"/>
      <c r="FW62" s="104">
        <v>26191.119999999999</v>
      </c>
      <c r="FX62" s="104"/>
      <c r="FY62" s="104"/>
      <c r="FZ62" s="104"/>
      <c r="GA62" s="104"/>
      <c r="GB62" s="411">
        <f t="shared" si="77"/>
        <v>26191.119999999999</v>
      </c>
      <c r="GC62" s="138">
        <f t="shared" si="13"/>
        <v>252.28999999999724</v>
      </c>
      <c r="GD62" s="141">
        <f t="shared" si="78"/>
        <v>78.612638519899733</v>
      </c>
      <c r="GE62" s="142">
        <f t="shared" si="79"/>
        <v>330.90263851989698</v>
      </c>
      <c r="GF62" s="104">
        <f t="shared" si="80"/>
        <v>330.90263851989698</v>
      </c>
      <c r="GG62" s="104">
        <v>0</v>
      </c>
      <c r="GH62" s="104">
        <f t="shared" si="81"/>
        <v>628.71501318780429</v>
      </c>
      <c r="GI62" s="104"/>
      <c r="GJ62" s="143">
        <f t="shared" si="82"/>
        <v>628.71501318780429</v>
      </c>
      <c r="GK62" s="103">
        <f t="shared" si="83"/>
        <v>330.90263851989698</v>
      </c>
      <c r="GL62" s="104">
        <f t="shared" si="14"/>
        <v>91.986056641949048</v>
      </c>
      <c r="GM62" s="90">
        <f t="shared" si="84"/>
        <v>720.70106982975335</v>
      </c>
      <c r="GN62" s="380">
        <f t="shared" si="85"/>
        <v>1289.4396957404047</v>
      </c>
      <c r="GO62" s="139">
        <v>1</v>
      </c>
      <c r="GP62" s="415" t="s">
        <v>355</v>
      </c>
      <c r="GQ62" s="1">
        <v>14</v>
      </c>
      <c r="GR62" s="1" t="s">
        <v>68</v>
      </c>
      <c r="GS62" s="1" t="s">
        <v>23</v>
      </c>
      <c r="GT62" s="89">
        <v>44081</v>
      </c>
      <c r="GU62" s="90"/>
      <c r="GV62" s="104">
        <v>26519.93</v>
      </c>
      <c r="GW62" s="104"/>
      <c r="GX62" s="104"/>
      <c r="GY62" s="104"/>
      <c r="GZ62" s="104"/>
      <c r="HA62" s="137">
        <v>26519.93</v>
      </c>
      <c r="HB62" s="138">
        <f t="shared" si="118"/>
        <v>328.81000000000131</v>
      </c>
      <c r="HC62" s="141">
        <f t="shared" si="86"/>
        <v>-119.01104717339362</v>
      </c>
      <c r="HD62" s="142">
        <f t="shared" si="87"/>
        <v>209.79895282660769</v>
      </c>
      <c r="HE62" s="104">
        <f t="shared" si="88"/>
        <v>209.79895282660769</v>
      </c>
      <c r="HF62" s="104">
        <v>0</v>
      </c>
      <c r="HG62" s="104">
        <f t="shared" si="89"/>
        <v>398.6180103705546</v>
      </c>
      <c r="HH62" s="104"/>
      <c r="HI62" s="143">
        <f t="shared" si="90"/>
        <v>398.6180103705546</v>
      </c>
      <c r="HJ62" s="104">
        <f t="shared" si="91"/>
        <v>209.79895282660769</v>
      </c>
      <c r="HK62" s="104">
        <f t="shared" si="15"/>
        <v>94.958229943014317</v>
      </c>
      <c r="HL62" s="90">
        <f t="shared" si="92"/>
        <v>493.57624031356892</v>
      </c>
      <c r="HM62" s="380">
        <f t="shared" si="93"/>
        <v>1783.0159360539735</v>
      </c>
      <c r="HN62" s="1">
        <v>1</v>
      </c>
      <c r="HO62" s="1" t="s">
        <v>355</v>
      </c>
      <c r="HP62" s="1">
        <v>14</v>
      </c>
      <c r="HQ62" s="1" t="s">
        <v>68</v>
      </c>
      <c r="HR62" s="1" t="s">
        <v>23</v>
      </c>
      <c r="HS62" s="89">
        <v>44104</v>
      </c>
      <c r="HT62" s="104">
        <v>27375.05</v>
      </c>
      <c r="HU62" s="90"/>
      <c r="HV62" s="104"/>
      <c r="HW62" s="104"/>
      <c r="HX62" s="104"/>
      <c r="HY62" s="104"/>
      <c r="HZ62" s="137">
        <f t="shared" si="94"/>
        <v>27375.05</v>
      </c>
      <c r="IA62" s="138">
        <f t="shared" si="95"/>
        <v>855.11999999999898</v>
      </c>
      <c r="IB62" s="141">
        <f t="shared" si="96"/>
        <v>159.39911718992511</v>
      </c>
      <c r="IC62" s="142">
        <f t="shared" si="97"/>
        <v>1014.5191171899241</v>
      </c>
      <c r="ID62" s="104">
        <f t="shared" si="98"/>
        <v>110</v>
      </c>
      <c r="IE62" s="104">
        <f t="shared" si="99"/>
        <v>904.51911718992415</v>
      </c>
      <c r="IF62" s="104">
        <f t="shared" si="100"/>
        <v>209</v>
      </c>
      <c r="IG62" s="425">
        <f t="shared" si="101"/>
        <v>1762.2625547230946</v>
      </c>
      <c r="IH62" s="143">
        <f t="shared" si="102"/>
        <v>1971.2625547230946</v>
      </c>
      <c r="II62" s="104">
        <f t="shared" si="103"/>
        <v>1014.5191171899241</v>
      </c>
      <c r="IJ62" s="104">
        <f t="shared" si="104"/>
        <v>273.15140206815914</v>
      </c>
      <c r="IK62" s="90">
        <f t="shared" si="105"/>
        <v>2244.4139567912539</v>
      </c>
      <c r="IL62" s="234">
        <f t="shared" si="106"/>
        <v>4027.4298928452272</v>
      </c>
      <c r="IM62" s="139">
        <v>1</v>
      </c>
      <c r="IN62" s="1" t="s">
        <v>355</v>
      </c>
      <c r="IO62" s="1">
        <v>14</v>
      </c>
      <c r="IP62" s="1" t="s">
        <v>68</v>
      </c>
      <c r="IQ62" s="1" t="s">
        <v>23</v>
      </c>
      <c r="IR62" s="89">
        <v>44143</v>
      </c>
      <c r="IS62" s="90"/>
      <c r="IT62" s="1">
        <v>30180.14</v>
      </c>
      <c r="IU62" s="1"/>
      <c r="IV62" s="1"/>
      <c r="IW62" s="1"/>
      <c r="IX62" s="1"/>
      <c r="IY62" s="98">
        <v>30180.14</v>
      </c>
      <c r="IZ62" s="138">
        <f t="shared" si="107"/>
        <v>2805.09</v>
      </c>
      <c r="JA62" s="141">
        <f t="shared" si="108"/>
        <v>-754.24692555306297</v>
      </c>
      <c r="JB62" s="142">
        <f t="shared" si="109"/>
        <v>2050.843074446937</v>
      </c>
      <c r="JC62" s="104">
        <f t="shared" si="110"/>
        <v>110</v>
      </c>
      <c r="JD62" s="104">
        <f t="shared" si="111"/>
        <v>1940.843074446937</v>
      </c>
      <c r="JE62" s="104">
        <f t="shared" si="112"/>
        <v>209</v>
      </c>
      <c r="JF62" s="425">
        <f t="shared" si="16"/>
        <v>4561.371624718312</v>
      </c>
      <c r="JG62" s="143">
        <f t="shared" si="113"/>
        <v>4770.371624718312</v>
      </c>
      <c r="JH62" s="104">
        <f t="shared" si="114"/>
        <v>4770.371624718312</v>
      </c>
      <c r="JI62" s="104">
        <f t="shared" si="115"/>
        <v>371.33409760722935</v>
      </c>
      <c r="JJ62" s="90">
        <f t="shared" si="116"/>
        <v>5141.7057223255415</v>
      </c>
      <c r="JK62" s="234">
        <f t="shared" si="17"/>
        <v>9169.1356151707696</v>
      </c>
      <c r="JL62" s="139">
        <v>1</v>
      </c>
      <c r="JM62" s="1" t="s">
        <v>355</v>
      </c>
    </row>
    <row r="63" spans="1:273" ht="30" customHeight="1" x14ac:dyDescent="0.25">
      <c r="A63" s="1">
        <v>15</v>
      </c>
      <c r="B63" s="1" t="s">
        <v>69</v>
      </c>
      <c r="C63" s="1" t="s">
        <v>24</v>
      </c>
      <c r="D63" s="89">
        <v>43830</v>
      </c>
      <c r="E63" s="153"/>
      <c r="F63" s="104">
        <v>2557.27</v>
      </c>
      <c r="G63" s="104"/>
      <c r="H63" s="104"/>
      <c r="I63" s="104"/>
      <c r="J63" s="104"/>
      <c r="K63" s="137">
        <v>2557.27</v>
      </c>
      <c r="L63" s="138">
        <v>3.1100000000001273</v>
      </c>
      <c r="M63" s="141">
        <v>0.37319973325966921</v>
      </c>
      <c r="N63" s="96">
        <v>3.4831997332597964</v>
      </c>
      <c r="O63" s="104">
        <v>3.4831997332597964</v>
      </c>
      <c r="P63" s="104">
        <v>0</v>
      </c>
      <c r="Q63" s="104">
        <v>6.3045915172002314</v>
      </c>
      <c r="R63" s="104">
        <v>0</v>
      </c>
      <c r="S63" s="143">
        <v>6.3045915172002314</v>
      </c>
      <c r="T63" s="104"/>
      <c r="U63" s="104"/>
      <c r="V63" s="104">
        <v>0.31680388064884496</v>
      </c>
      <c r="W63" s="203">
        <v>6.621395397849076</v>
      </c>
      <c r="X63" s="144">
        <v>220.95230622830368</v>
      </c>
      <c r="Y63" s="285">
        <v>1</v>
      </c>
      <c r="Z63" s="104" t="s">
        <v>355</v>
      </c>
      <c r="AA63" s="1">
        <v>15</v>
      </c>
      <c r="AB63" s="1" t="s">
        <v>69</v>
      </c>
      <c r="AC63" s="1" t="s">
        <v>24</v>
      </c>
      <c r="AD63" s="89">
        <v>43861</v>
      </c>
      <c r="AE63" s="284"/>
      <c r="AF63" s="1">
        <v>2560.56</v>
      </c>
      <c r="AG63" s="1"/>
      <c r="AH63" s="1"/>
      <c r="AI63" s="1"/>
      <c r="AJ63" s="1"/>
      <c r="AK63" s="98">
        <f t="shared" si="11"/>
        <v>2560.56</v>
      </c>
      <c r="AL63" s="138">
        <f t="shared" si="18"/>
        <v>3.2899999999999636</v>
      </c>
      <c r="AM63" s="141">
        <f t="shared" si="19"/>
        <v>-2.9249820370443107</v>
      </c>
      <c r="AN63" s="96">
        <f t="shared" si="20"/>
        <v>0.36501796295565292</v>
      </c>
      <c r="AO63" s="104">
        <f t="shared" si="21"/>
        <v>0.36501796295565292</v>
      </c>
      <c r="AP63" s="104">
        <f t="shared" si="22"/>
        <v>0</v>
      </c>
      <c r="AQ63" s="104">
        <f t="shared" si="23"/>
        <v>0.66068251294973179</v>
      </c>
      <c r="AR63" s="104"/>
      <c r="AS63" s="143">
        <f t="shared" si="24"/>
        <v>0.66068251294973179</v>
      </c>
      <c r="AT63" s="104">
        <f t="shared" si="25"/>
        <v>2.3679715378132484</v>
      </c>
      <c r="AU63" s="104">
        <f t="shared" si="12"/>
        <v>0.42098416150758139</v>
      </c>
      <c r="AV63" s="203">
        <f t="shared" si="26"/>
        <v>3.4496382122705613</v>
      </c>
      <c r="AW63" s="144">
        <f t="shared" si="27"/>
        <v>224.40194444057425</v>
      </c>
      <c r="AX63" s="285">
        <v>1</v>
      </c>
      <c r="AY63" s="104" t="s">
        <v>355</v>
      </c>
      <c r="AZ63" s="1">
        <v>15</v>
      </c>
      <c r="BA63" s="1" t="s">
        <v>69</v>
      </c>
      <c r="BB63" s="1" t="s">
        <v>24</v>
      </c>
      <c r="BC63" s="89">
        <v>43890</v>
      </c>
      <c r="BD63" s="153"/>
      <c r="BE63" s="1">
        <v>2564</v>
      </c>
      <c r="BF63" s="1"/>
      <c r="BG63" s="1"/>
      <c r="BH63" s="1"/>
      <c r="BI63" s="1"/>
      <c r="BJ63" s="98">
        <v>2564</v>
      </c>
      <c r="BK63" s="138">
        <f t="shared" si="28"/>
        <v>3.4400000000000546</v>
      </c>
      <c r="BL63" s="141">
        <f t="shared" si="29"/>
        <v>6.5092349077084E-2</v>
      </c>
      <c r="BM63" s="96">
        <f t="shared" si="30"/>
        <v>3.5050923490771386</v>
      </c>
      <c r="BN63" s="104">
        <f t="shared" si="31"/>
        <v>3.5050923490771386</v>
      </c>
      <c r="BO63" s="104">
        <f t="shared" si="32"/>
        <v>0</v>
      </c>
      <c r="BP63" s="104">
        <f t="shared" si="33"/>
        <v>6.3442171518296213</v>
      </c>
      <c r="BQ63" s="355">
        <f t="shared" si="34"/>
        <v>0</v>
      </c>
      <c r="BR63" s="143">
        <f t="shared" si="35"/>
        <v>6.3442171518296213</v>
      </c>
      <c r="BS63" s="104">
        <f t="shared" si="36"/>
        <v>0.42684722626180316</v>
      </c>
      <c r="BT63" s="203">
        <f t="shared" si="37"/>
        <v>6.7710643780914248</v>
      </c>
      <c r="BU63" s="144">
        <f t="shared" si="38"/>
        <v>231.17300881866569</v>
      </c>
      <c r="BV63" s="285">
        <v>1</v>
      </c>
      <c r="BW63" s="104" t="s">
        <v>355</v>
      </c>
      <c r="BX63" s="1">
        <v>15</v>
      </c>
      <c r="BY63" s="1" t="s">
        <v>69</v>
      </c>
      <c r="BZ63" s="1" t="s">
        <v>24</v>
      </c>
      <c r="CA63" s="89">
        <v>43890</v>
      </c>
      <c r="CB63" s="153"/>
      <c r="CC63" s="137">
        <v>2564</v>
      </c>
      <c r="CD63" s="137"/>
      <c r="CE63" s="137"/>
      <c r="CF63" s="137"/>
      <c r="CG63" s="137"/>
      <c r="CH63" s="137">
        <v>2564</v>
      </c>
      <c r="CI63" s="137">
        <v>3.4400000000000546</v>
      </c>
      <c r="CJ63" s="137">
        <v>6.5092349077084E-2</v>
      </c>
      <c r="CK63" s="137">
        <v>3.5050923490771386</v>
      </c>
      <c r="CL63" s="137">
        <v>3.5050923490771386</v>
      </c>
      <c r="CM63" s="137">
        <v>0</v>
      </c>
      <c r="CN63" s="137">
        <v>6.3442171518296213</v>
      </c>
      <c r="CO63" s="137">
        <v>0</v>
      </c>
      <c r="CP63" s="143">
        <f t="shared" si="39"/>
        <v>7.05043893519845</v>
      </c>
      <c r="CQ63" s="104">
        <f t="shared" si="40"/>
        <v>0.42684722626180316</v>
      </c>
      <c r="CR63" s="203">
        <f t="shared" si="41"/>
        <v>7.4772861614602535</v>
      </c>
      <c r="CS63" s="144">
        <f t="shared" si="42"/>
        <v>238.65029498012595</v>
      </c>
      <c r="CT63" s="139" t="s">
        <v>251</v>
      </c>
      <c r="CU63" s="1" t="s">
        <v>422</v>
      </c>
      <c r="CV63" s="1">
        <v>15</v>
      </c>
      <c r="CW63" s="1" t="s">
        <v>69</v>
      </c>
      <c r="CX63" s="1" t="s">
        <v>24</v>
      </c>
      <c r="CY63" s="89">
        <v>43951</v>
      </c>
      <c r="CZ63" s="153"/>
      <c r="DA63" s="104">
        <v>2649.63</v>
      </c>
      <c r="DB63" s="104"/>
      <c r="DC63" s="104"/>
      <c r="DD63" s="104"/>
      <c r="DE63" s="104"/>
      <c r="DF63" s="137">
        <v>2649.63</v>
      </c>
      <c r="DG63" s="138">
        <f t="shared" si="43"/>
        <v>85.630000000000109</v>
      </c>
      <c r="DH63" s="141">
        <f t="shared" si="44"/>
        <v>13.148010657674032</v>
      </c>
      <c r="DI63" s="142">
        <f t="shared" si="45"/>
        <v>98.778010657674145</v>
      </c>
      <c r="DJ63" s="104">
        <f t="shared" si="46"/>
        <v>98.778010657674145</v>
      </c>
      <c r="DK63" s="104">
        <f t="shared" si="47"/>
        <v>0</v>
      </c>
      <c r="DL63" s="104">
        <f t="shared" si="48"/>
        <v>178.7881992903902</v>
      </c>
      <c r="DM63" s="365">
        <f t="shared" si="49"/>
        <v>0</v>
      </c>
      <c r="DN63" s="366">
        <f t="shared" si="50"/>
        <v>178.7881992903902</v>
      </c>
      <c r="DO63" s="367">
        <f t="shared" si="51"/>
        <v>171.73776035519174</v>
      </c>
      <c r="DP63" s="367">
        <f t="shared" si="52"/>
        <v>165.00507037559947</v>
      </c>
      <c r="DQ63" s="368">
        <f t="shared" si="53"/>
        <v>11.830791386983515</v>
      </c>
      <c r="DR63" s="49">
        <f t="shared" si="54"/>
        <v>183.56855174217526</v>
      </c>
      <c r="DS63" s="369">
        <f t="shared" si="55"/>
        <v>422.21884672230124</v>
      </c>
      <c r="DT63" s="139">
        <v>1</v>
      </c>
      <c r="DU63" s="1" t="s">
        <v>355</v>
      </c>
      <c r="DV63" s="1">
        <v>15</v>
      </c>
      <c r="DW63" s="1" t="s">
        <v>69</v>
      </c>
      <c r="DX63" s="1" t="s">
        <v>24</v>
      </c>
      <c r="DY63" s="89">
        <v>43982</v>
      </c>
      <c r="DZ63" s="90"/>
      <c r="EA63" s="1">
        <v>2896.17</v>
      </c>
      <c r="EB63" s="1"/>
      <c r="EC63" s="1"/>
      <c r="ED63" s="1"/>
      <c r="EE63" s="1"/>
      <c r="EF63" s="98">
        <v>2896.17</v>
      </c>
      <c r="EG63" s="138">
        <f t="shared" si="56"/>
        <v>246.53999999999996</v>
      </c>
      <c r="EH63" s="141">
        <f t="shared" si="57"/>
        <v>10.130722030603721</v>
      </c>
      <c r="EI63" s="96">
        <f t="shared" si="58"/>
        <v>256.67072203060366</v>
      </c>
      <c r="EJ63" s="104">
        <f t="shared" si="59"/>
        <v>110</v>
      </c>
      <c r="EK63" s="104">
        <f t="shared" si="60"/>
        <v>146.67072203060366</v>
      </c>
      <c r="EL63" s="104">
        <f t="shared" si="61"/>
        <v>199.1</v>
      </c>
      <c r="EM63" s="355">
        <f t="shared" si="62"/>
        <v>283.83017400173088</v>
      </c>
      <c r="EN63" s="143">
        <f t="shared" si="63"/>
        <v>482.93017400173085</v>
      </c>
      <c r="EO63" s="104">
        <f t="shared" si="64"/>
        <v>50.517794674102625</v>
      </c>
      <c r="EP63" s="379">
        <f t="shared" si="65"/>
        <v>533.44796867583352</v>
      </c>
      <c r="EQ63" s="380">
        <f t="shared" si="66"/>
        <v>955.66681539813476</v>
      </c>
      <c r="ER63" s="285">
        <v>1</v>
      </c>
      <c r="ES63" s="104" t="s">
        <v>355</v>
      </c>
      <c r="ET63" s="1">
        <v>15</v>
      </c>
      <c r="EU63" s="1" t="s">
        <v>69</v>
      </c>
      <c r="EV63" s="1" t="s">
        <v>24</v>
      </c>
      <c r="EW63" s="95">
        <v>-250</v>
      </c>
      <c r="EX63" s="89">
        <v>44013</v>
      </c>
      <c r="EY63" s="104">
        <v>3106.29</v>
      </c>
      <c r="EZ63" s="104"/>
      <c r="FA63" s="104"/>
      <c r="FB63" s="104"/>
      <c r="FC63" s="104"/>
      <c r="FD63" s="137">
        <f t="shared" si="67"/>
        <v>3106.29</v>
      </c>
      <c r="FE63" s="138">
        <f t="shared" si="117"/>
        <v>210.11999999999989</v>
      </c>
      <c r="FF63" s="141">
        <f t="shared" si="68"/>
        <v>9.860036941798862</v>
      </c>
      <c r="FG63" s="96">
        <f t="shared" si="69"/>
        <v>219.98003694179874</v>
      </c>
      <c r="FH63" s="104">
        <f t="shared" si="70"/>
        <v>219.98003694179874</v>
      </c>
      <c r="FI63" s="104">
        <f t="shared" si="71"/>
        <v>0</v>
      </c>
      <c r="FJ63" s="104">
        <f t="shared" si="72"/>
        <v>398.16386686465574</v>
      </c>
      <c r="FK63" s="104"/>
      <c r="FL63" s="143">
        <f t="shared" si="73"/>
        <v>398.16386686465574</v>
      </c>
      <c r="FM63" s="104">
        <f t="shared" si="74"/>
        <v>45.622012965846984</v>
      </c>
      <c r="FN63" s="379">
        <f t="shared" si="75"/>
        <v>443.78587983050272</v>
      </c>
      <c r="FO63" s="234">
        <f t="shared" si="76"/>
        <v>1649.4526952286374</v>
      </c>
      <c r="FP63" s="139">
        <v>1</v>
      </c>
      <c r="FQ63" s="1" t="s">
        <v>355</v>
      </c>
      <c r="FR63" s="1">
        <v>15</v>
      </c>
      <c r="FS63" s="1" t="s">
        <v>69</v>
      </c>
      <c r="FT63" s="1" t="s">
        <v>24</v>
      </c>
      <c r="FU63" s="89">
        <v>44042</v>
      </c>
      <c r="FV63" s="90"/>
      <c r="FW63" s="104">
        <v>3281.52</v>
      </c>
      <c r="FX63" s="104"/>
      <c r="FY63" s="104"/>
      <c r="FZ63" s="104"/>
      <c r="GA63" s="104"/>
      <c r="GB63" s="411">
        <f t="shared" si="77"/>
        <v>3281.52</v>
      </c>
      <c r="GC63" s="138">
        <f t="shared" si="13"/>
        <v>175.23000000000002</v>
      </c>
      <c r="GD63" s="141">
        <f t="shared" si="78"/>
        <v>54.601025200531865</v>
      </c>
      <c r="GE63" s="142">
        <f t="shared" si="79"/>
        <v>229.83102520053188</v>
      </c>
      <c r="GF63" s="104">
        <f t="shared" si="80"/>
        <v>229.83102520053188</v>
      </c>
      <c r="GG63" s="104">
        <v>0</v>
      </c>
      <c r="GH63" s="104">
        <f t="shared" si="81"/>
        <v>436.67894788101057</v>
      </c>
      <c r="GI63" s="104"/>
      <c r="GJ63" s="143">
        <f t="shared" si="82"/>
        <v>436.67894788101057</v>
      </c>
      <c r="GK63" s="103">
        <f t="shared" si="83"/>
        <v>229.83102520053188</v>
      </c>
      <c r="GL63" s="104">
        <f t="shared" si="14"/>
        <v>63.889637739779268</v>
      </c>
      <c r="GM63" s="90">
        <f t="shared" si="84"/>
        <v>500.56858562078986</v>
      </c>
      <c r="GN63" s="380">
        <f t="shared" si="85"/>
        <v>2150.0212808494271</v>
      </c>
      <c r="GO63" s="139">
        <v>1</v>
      </c>
      <c r="GP63" s="415" t="s">
        <v>355</v>
      </c>
      <c r="GQ63" s="1">
        <v>15</v>
      </c>
      <c r="GR63" s="1" t="s">
        <v>69</v>
      </c>
      <c r="GS63" s="1" t="s">
        <v>24</v>
      </c>
      <c r="GT63" s="89">
        <v>44081</v>
      </c>
      <c r="GU63" s="90"/>
      <c r="GV63" s="104">
        <v>3414.83</v>
      </c>
      <c r="GW63" s="104"/>
      <c r="GX63" s="104"/>
      <c r="GY63" s="104"/>
      <c r="GZ63" s="104"/>
      <c r="HA63" s="137">
        <v>3414.83</v>
      </c>
      <c r="HB63" s="138">
        <f t="shared" si="118"/>
        <v>133.30999999999995</v>
      </c>
      <c r="HC63" s="141">
        <f t="shared" si="86"/>
        <v>-48.250852159864465</v>
      </c>
      <c r="HD63" s="142">
        <f t="shared" si="87"/>
        <v>85.059147840135481</v>
      </c>
      <c r="HE63" s="104">
        <f t="shared" si="88"/>
        <v>85.059147840135481</v>
      </c>
      <c r="HF63" s="104">
        <v>0</v>
      </c>
      <c r="HG63" s="104">
        <f t="shared" si="89"/>
        <v>161.61238089625741</v>
      </c>
      <c r="HH63" s="104"/>
      <c r="HI63" s="143">
        <f t="shared" si="90"/>
        <v>161.61238089625741</v>
      </c>
      <c r="HJ63" s="104">
        <f t="shared" si="91"/>
        <v>0</v>
      </c>
      <c r="HK63" s="104">
        <f t="shared" si="15"/>
        <v>0</v>
      </c>
      <c r="HL63" s="90">
        <f t="shared" si="92"/>
        <v>161.61238089625741</v>
      </c>
      <c r="HM63" s="380">
        <f t="shared" si="93"/>
        <v>2311.6336617456845</v>
      </c>
      <c r="HN63" s="1">
        <v>1</v>
      </c>
      <c r="HO63" s="1" t="s">
        <v>355</v>
      </c>
      <c r="HP63" s="1">
        <v>15</v>
      </c>
      <c r="HQ63" s="1" t="s">
        <v>69</v>
      </c>
      <c r="HR63" s="1" t="s">
        <v>24</v>
      </c>
      <c r="HS63" s="89">
        <v>44104</v>
      </c>
      <c r="HT63" s="104">
        <v>3457.14</v>
      </c>
      <c r="HU63" s="90"/>
      <c r="HV63" s="104"/>
      <c r="HW63" s="104"/>
      <c r="HX63" s="104"/>
      <c r="HY63" s="104"/>
      <c r="HZ63" s="137">
        <f t="shared" si="94"/>
        <v>3457.14</v>
      </c>
      <c r="IA63" s="138">
        <f t="shared" si="95"/>
        <v>42.309999999999945</v>
      </c>
      <c r="IB63" s="141">
        <f t="shared" si="96"/>
        <v>7.8868189824886921</v>
      </c>
      <c r="IC63" s="142">
        <f t="shared" si="97"/>
        <v>50.196818982488637</v>
      </c>
      <c r="ID63" s="104">
        <f t="shared" si="98"/>
        <v>50.196818982488637</v>
      </c>
      <c r="IE63" s="104">
        <f t="shared" si="99"/>
        <v>0</v>
      </c>
      <c r="IF63" s="104">
        <f t="shared" si="100"/>
        <v>95.373956066728411</v>
      </c>
      <c r="IG63" s="425">
        <f t="shared" si="101"/>
        <v>0</v>
      </c>
      <c r="IH63" s="143">
        <f t="shared" si="102"/>
        <v>95.373956066728411</v>
      </c>
      <c r="II63" s="104">
        <f t="shared" si="103"/>
        <v>0</v>
      </c>
      <c r="IJ63" s="104">
        <f t="shared" si="104"/>
        <v>0</v>
      </c>
      <c r="IK63" s="90">
        <f t="shared" si="105"/>
        <v>95.373956066728411</v>
      </c>
      <c r="IL63" s="234">
        <f t="shared" si="106"/>
        <v>2407.0076178124132</v>
      </c>
      <c r="IM63" s="139">
        <v>1</v>
      </c>
      <c r="IN63" s="1" t="s">
        <v>355</v>
      </c>
      <c r="IO63" s="1">
        <v>15</v>
      </c>
      <c r="IP63" s="1" t="s">
        <v>69</v>
      </c>
      <c r="IQ63" s="1" t="s">
        <v>24</v>
      </c>
      <c r="IR63" s="89">
        <v>44143</v>
      </c>
      <c r="IS63" s="90">
        <v>2558</v>
      </c>
      <c r="IT63" s="1">
        <v>3505.46</v>
      </c>
      <c r="IU63" s="1"/>
      <c r="IV63" s="1"/>
      <c r="IW63" s="1"/>
      <c r="IX63" s="1"/>
      <c r="IY63" s="98">
        <v>3505.46</v>
      </c>
      <c r="IZ63" s="138">
        <f t="shared" si="107"/>
        <v>48.320000000000164</v>
      </c>
      <c r="JA63" s="141">
        <f t="shared" si="108"/>
        <v>-12.992528383304681</v>
      </c>
      <c r="JB63" s="142">
        <f t="shared" si="109"/>
        <v>35.327471616695483</v>
      </c>
      <c r="JC63" s="104">
        <f t="shared" si="110"/>
        <v>35.327471616695483</v>
      </c>
      <c r="JD63" s="104">
        <f t="shared" si="111"/>
        <v>0</v>
      </c>
      <c r="JE63" s="104">
        <f t="shared" si="112"/>
        <v>67.122196071721419</v>
      </c>
      <c r="JF63" s="425">
        <f t="shared" si="16"/>
        <v>0</v>
      </c>
      <c r="JG63" s="143">
        <f t="shared" si="113"/>
        <v>67.122196071721419</v>
      </c>
      <c r="JH63" s="104">
        <f t="shared" si="114"/>
        <v>0</v>
      </c>
      <c r="JI63" s="104">
        <f t="shared" si="115"/>
        <v>0</v>
      </c>
      <c r="JJ63" s="90">
        <f t="shared" si="116"/>
        <v>67.122196071721419</v>
      </c>
      <c r="JK63" s="234">
        <f t="shared" si="17"/>
        <v>-83.870186115865408</v>
      </c>
      <c r="JL63" s="139">
        <v>1</v>
      </c>
      <c r="JM63" s="1" t="s">
        <v>355</v>
      </c>
    </row>
    <row r="64" spans="1:273" ht="30" customHeight="1" x14ac:dyDescent="0.25">
      <c r="A64" s="1">
        <v>16</v>
      </c>
      <c r="B64" s="1" t="s">
        <v>70</v>
      </c>
      <c r="C64" s="1" t="s">
        <v>56</v>
      </c>
      <c r="D64" s="89">
        <v>43830</v>
      </c>
      <c r="E64" s="153"/>
      <c r="F64" s="104">
        <v>11215.1</v>
      </c>
      <c r="G64" s="104"/>
      <c r="H64" s="104"/>
      <c r="I64" s="104"/>
      <c r="J64" s="104"/>
      <c r="K64" s="137">
        <v>11215.1</v>
      </c>
      <c r="L64" s="138">
        <v>571.5</v>
      </c>
      <c r="M64" s="141">
        <v>68.579950983245084</v>
      </c>
      <c r="N64" s="96">
        <v>640.07995098324511</v>
      </c>
      <c r="O64" s="104">
        <v>110</v>
      </c>
      <c r="P64" s="104">
        <v>530.07995098324511</v>
      </c>
      <c r="Q64" s="104">
        <v>199.1</v>
      </c>
      <c r="R64" s="104">
        <v>1241.8228695957148</v>
      </c>
      <c r="S64" s="143">
        <v>1440.9228695957147</v>
      </c>
      <c r="T64" s="104"/>
      <c r="U64" s="104"/>
      <c r="V64" s="104">
        <v>72.405952956379949</v>
      </c>
      <c r="W64" s="203">
        <v>1513.3288225520946</v>
      </c>
      <c r="X64" s="144">
        <v>707.57865093727389</v>
      </c>
      <c r="Y64" s="285">
        <v>1</v>
      </c>
      <c r="Z64" s="104" t="s">
        <v>355</v>
      </c>
      <c r="AA64" s="1">
        <v>16</v>
      </c>
      <c r="AB64" s="1" t="s">
        <v>70</v>
      </c>
      <c r="AC64" s="1" t="s">
        <v>56</v>
      </c>
      <c r="AD64" s="89">
        <v>43861</v>
      </c>
      <c r="AE64" s="284"/>
      <c r="AF64" s="1">
        <v>11855.11</v>
      </c>
      <c r="AG64" s="1"/>
      <c r="AH64" s="1"/>
      <c r="AI64" s="1"/>
      <c r="AJ64" s="1"/>
      <c r="AK64" s="98">
        <f t="shared" si="11"/>
        <v>11855.11</v>
      </c>
      <c r="AL64" s="138">
        <f t="shared" si="18"/>
        <v>640.01000000000022</v>
      </c>
      <c r="AM64" s="141">
        <f t="shared" si="19"/>
        <v>-569.00235669566894</v>
      </c>
      <c r="AN64" s="96">
        <f t="shared" si="20"/>
        <v>71.007643304331282</v>
      </c>
      <c r="AO64" s="104">
        <f t="shared" si="21"/>
        <v>71.007643304331282</v>
      </c>
      <c r="AP64" s="104">
        <f t="shared" si="22"/>
        <v>0</v>
      </c>
      <c r="AQ64" s="104">
        <f t="shared" si="23"/>
        <v>128.52383438083962</v>
      </c>
      <c r="AR64" s="104"/>
      <c r="AS64" s="143">
        <f t="shared" si="24"/>
        <v>128.52383438083962</v>
      </c>
      <c r="AT64" s="104">
        <f t="shared" si="25"/>
        <v>460.6460376643991</v>
      </c>
      <c r="AU64" s="104">
        <f t="shared" si="12"/>
        <v>81.894855077954418</v>
      </c>
      <c r="AV64" s="203">
        <f t="shared" si="26"/>
        <v>671.06472712319305</v>
      </c>
      <c r="AW64" s="144">
        <f t="shared" si="27"/>
        <v>1378.6433780604671</v>
      </c>
      <c r="AX64" s="285">
        <v>1</v>
      </c>
      <c r="AY64" s="104" t="s">
        <v>355</v>
      </c>
      <c r="AZ64" s="1">
        <v>16</v>
      </c>
      <c r="BA64" s="1" t="s">
        <v>70</v>
      </c>
      <c r="BB64" s="1" t="s">
        <v>56</v>
      </c>
      <c r="BC64" s="89">
        <v>43890</v>
      </c>
      <c r="BD64" s="153"/>
      <c r="BE64" s="1">
        <v>12313.42</v>
      </c>
      <c r="BF64" s="1"/>
      <c r="BG64" s="1"/>
      <c r="BH64" s="1"/>
      <c r="BI64" s="1"/>
      <c r="BJ64" s="98">
        <v>12313.42</v>
      </c>
      <c r="BK64" s="138">
        <f t="shared" si="28"/>
        <v>458.30999999999949</v>
      </c>
      <c r="BL64" s="141">
        <f t="shared" si="29"/>
        <v>8.6722309609063544</v>
      </c>
      <c r="BM64" s="96">
        <f t="shared" si="30"/>
        <v>466.98223096090584</v>
      </c>
      <c r="BN64" s="104">
        <f t="shared" si="31"/>
        <v>110</v>
      </c>
      <c r="BO64" s="104">
        <f t="shared" si="32"/>
        <v>356.98223096090584</v>
      </c>
      <c r="BP64" s="104">
        <f t="shared" si="33"/>
        <v>199.1</v>
      </c>
      <c r="BQ64" s="355">
        <f t="shared" si="34"/>
        <v>789.77924242570964</v>
      </c>
      <c r="BR64" s="143">
        <f t="shared" si="35"/>
        <v>988.87924242570966</v>
      </c>
      <c r="BS64" s="104">
        <f t="shared" si="36"/>
        <v>66.533088580607142</v>
      </c>
      <c r="BT64" s="203">
        <f t="shared" si="37"/>
        <v>1055.4123310063169</v>
      </c>
      <c r="BU64" s="144">
        <f t="shared" si="38"/>
        <v>2434.0557090667839</v>
      </c>
      <c r="BV64" s="285">
        <v>1</v>
      </c>
      <c r="BW64" s="104" t="s">
        <v>355</v>
      </c>
      <c r="BX64" s="1">
        <v>16</v>
      </c>
      <c r="BY64" s="1" t="s">
        <v>70</v>
      </c>
      <c r="BZ64" s="1" t="s">
        <v>56</v>
      </c>
      <c r="CA64" s="89">
        <v>43890</v>
      </c>
      <c r="CB64" s="153"/>
      <c r="CC64" s="137">
        <v>12313.42</v>
      </c>
      <c r="CD64" s="137"/>
      <c r="CE64" s="137"/>
      <c r="CF64" s="137"/>
      <c r="CG64" s="137"/>
      <c r="CH64" s="137">
        <v>12313.42</v>
      </c>
      <c r="CI64" s="137">
        <v>458.30999999999949</v>
      </c>
      <c r="CJ64" s="137">
        <v>8.6722309609063544</v>
      </c>
      <c r="CK64" s="137">
        <v>466.98223096090584</v>
      </c>
      <c r="CL64" s="137">
        <v>110</v>
      </c>
      <c r="CM64" s="137">
        <v>356.98223096090584</v>
      </c>
      <c r="CN64" s="137">
        <v>199.1</v>
      </c>
      <c r="CO64" s="137">
        <v>789.77924242570964</v>
      </c>
      <c r="CP64" s="143">
        <f t="shared" si="39"/>
        <v>1098.9587125019975</v>
      </c>
      <c r="CQ64" s="104">
        <f t="shared" si="40"/>
        <v>66.533088580607142</v>
      </c>
      <c r="CR64" s="203">
        <f t="shared" si="41"/>
        <v>1165.4918010826048</v>
      </c>
      <c r="CS64" s="144">
        <f t="shared" si="42"/>
        <v>3599.5475101493885</v>
      </c>
      <c r="CT64" s="139" t="s">
        <v>251</v>
      </c>
      <c r="CU64" s="1" t="s">
        <v>422</v>
      </c>
      <c r="CV64" s="1">
        <v>16</v>
      </c>
      <c r="CW64" s="1" t="s">
        <v>70</v>
      </c>
      <c r="CX64" s="1" t="s">
        <v>56</v>
      </c>
      <c r="CY64" s="89">
        <v>43951</v>
      </c>
      <c r="CZ64" s="153"/>
      <c r="DA64" s="104">
        <v>12683.880000000001</v>
      </c>
      <c r="DB64" s="104"/>
      <c r="DC64" s="104"/>
      <c r="DD64" s="104"/>
      <c r="DE64" s="104"/>
      <c r="DF64" s="137">
        <v>12683.880000000001</v>
      </c>
      <c r="DG64" s="138">
        <f t="shared" si="43"/>
        <v>370.46000000000095</v>
      </c>
      <c r="DH64" s="141">
        <f t="shared" si="44"/>
        <v>56.882074369285625</v>
      </c>
      <c r="DI64" s="142">
        <f t="shared" si="45"/>
        <v>427.34207436928659</v>
      </c>
      <c r="DJ64" s="104">
        <f t="shared" si="46"/>
        <v>110</v>
      </c>
      <c r="DK64" s="104">
        <f t="shared" si="47"/>
        <v>317.34207436928659</v>
      </c>
      <c r="DL64" s="104">
        <f t="shared" si="48"/>
        <v>199.1</v>
      </c>
      <c r="DM64" s="365">
        <f t="shared" si="49"/>
        <v>706.4908372639361</v>
      </c>
      <c r="DN64" s="366">
        <f t="shared" si="50"/>
        <v>905.59083726393612</v>
      </c>
      <c r="DO64" s="367">
        <f t="shared" si="51"/>
        <v>-193.3678752380614</v>
      </c>
      <c r="DP64" s="367">
        <f t="shared" si="52"/>
        <v>-185.78721299291649</v>
      </c>
      <c r="DQ64" s="368">
        <f t="shared" si="53"/>
        <v>-13.320861924333354</v>
      </c>
      <c r="DR64" s="49">
        <f t="shared" si="54"/>
        <v>-206.68873716239474</v>
      </c>
      <c r="DS64" s="369">
        <f t="shared" si="55"/>
        <v>3392.8587729869937</v>
      </c>
      <c r="DT64" s="139">
        <v>1</v>
      </c>
      <c r="DU64" s="1" t="s">
        <v>355</v>
      </c>
      <c r="DV64" s="1">
        <v>16</v>
      </c>
      <c r="DW64" s="1" t="s">
        <v>70</v>
      </c>
      <c r="DX64" s="1" t="s">
        <v>56</v>
      </c>
      <c r="DY64" s="89">
        <v>43982</v>
      </c>
      <c r="DZ64" s="90">
        <v>5000</v>
      </c>
      <c r="EA64" s="1">
        <v>12773.29</v>
      </c>
      <c r="EB64" s="1"/>
      <c r="EC64" s="1"/>
      <c r="ED64" s="1"/>
      <c r="EE64" s="1"/>
      <c r="EF64" s="98">
        <v>12773.29</v>
      </c>
      <c r="EG64" s="138">
        <f t="shared" si="56"/>
        <v>89.409999999999854</v>
      </c>
      <c r="EH64" s="141">
        <f t="shared" si="57"/>
        <v>3.6739995812293227</v>
      </c>
      <c r="EI64" s="96">
        <f t="shared" si="58"/>
        <v>93.083999581229179</v>
      </c>
      <c r="EJ64" s="104">
        <f t="shared" si="59"/>
        <v>93.083999581229179</v>
      </c>
      <c r="EK64" s="104">
        <f t="shared" si="60"/>
        <v>0</v>
      </c>
      <c r="EL64" s="104">
        <f t="shared" si="61"/>
        <v>168.48203924202483</v>
      </c>
      <c r="EM64" s="355">
        <f t="shared" si="62"/>
        <v>0</v>
      </c>
      <c r="EN64" s="143">
        <f t="shared" si="63"/>
        <v>168.48203924202483</v>
      </c>
      <c r="EO64" s="104">
        <f t="shared" si="64"/>
        <v>17.624372058127406</v>
      </c>
      <c r="EP64" s="379">
        <f t="shared" si="65"/>
        <v>186.10641130015222</v>
      </c>
      <c r="EQ64" s="380">
        <f t="shared" si="66"/>
        <v>-1421.0348157128542</v>
      </c>
      <c r="ER64" s="285">
        <v>1</v>
      </c>
      <c r="ES64" s="104" t="s">
        <v>355</v>
      </c>
      <c r="ET64" s="1">
        <v>16</v>
      </c>
      <c r="EU64" s="1" t="s">
        <v>70</v>
      </c>
      <c r="EV64" s="1" t="s">
        <v>56</v>
      </c>
      <c r="EW64" s="398"/>
      <c r="EX64" s="89">
        <v>44013</v>
      </c>
      <c r="EY64" s="104">
        <v>12894.66</v>
      </c>
      <c r="EZ64" s="104"/>
      <c r="FA64" s="104"/>
      <c r="FB64" s="104"/>
      <c r="FC64" s="104"/>
      <c r="FD64" s="137">
        <f t="shared" si="67"/>
        <v>12894.66</v>
      </c>
      <c r="FE64" s="138">
        <f t="shared" si="117"/>
        <v>121.36999999999898</v>
      </c>
      <c r="FF64" s="141">
        <f t="shared" si="68"/>
        <v>5.6953773254622044</v>
      </c>
      <c r="FG64" s="96">
        <f t="shared" si="69"/>
        <v>127.06537732546118</v>
      </c>
      <c r="FH64" s="104">
        <f t="shared" si="70"/>
        <v>127.06537732546118</v>
      </c>
      <c r="FI64" s="104">
        <f t="shared" si="71"/>
        <v>0</v>
      </c>
      <c r="FJ64" s="104">
        <f t="shared" si="72"/>
        <v>229.98833295908474</v>
      </c>
      <c r="FK64" s="104"/>
      <c r="FL64" s="143">
        <f t="shared" si="73"/>
        <v>229.98833295908474</v>
      </c>
      <c r="FM64" s="104">
        <f t="shared" si="74"/>
        <v>26.35229256455742</v>
      </c>
      <c r="FN64" s="379">
        <f t="shared" si="75"/>
        <v>256.34062552364219</v>
      </c>
      <c r="FO64" s="234">
        <f t="shared" si="76"/>
        <v>-1164.6941901892119</v>
      </c>
      <c r="FP64" s="139">
        <v>1</v>
      </c>
      <c r="FQ64" s="1" t="s">
        <v>355</v>
      </c>
      <c r="FR64" s="1">
        <v>16</v>
      </c>
      <c r="FS64" s="1" t="s">
        <v>70</v>
      </c>
      <c r="FT64" s="1" t="s">
        <v>56</v>
      </c>
      <c r="FU64" s="89">
        <v>44042</v>
      </c>
      <c r="FV64" s="90"/>
      <c r="FW64" s="104">
        <v>13009.34</v>
      </c>
      <c r="FX64" s="104"/>
      <c r="FY64" s="104"/>
      <c r="FZ64" s="104"/>
      <c r="GA64" s="104"/>
      <c r="GB64" s="411">
        <f t="shared" si="77"/>
        <v>13009.34</v>
      </c>
      <c r="GC64" s="138">
        <f t="shared" si="13"/>
        <v>114.68000000000029</v>
      </c>
      <c r="GD64" s="141">
        <f t="shared" si="78"/>
        <v>35.73386731722313</v>
      </c>
      <c r="GE64" s="142">
        <f t="shared" si="79"/>
        <v>150.41386731722343</v>
      </c>
      <c r="GF64" s="104">
        <f t="shared" si="80"/>
        <v>150.41386731722343</v>
      </c>
      <c r="GG64" s="104">
        <v>0</v>
      </c>
      <c r="GH64" s="104">
        <f t="shared" si="81"/>
        <v>285.78634790272451</v>
      </c>
      <c r="GI64" s="104"/>
      <c r="GJ64" s="143">
        <f t="shared" si="82"/>
        <v>285.78634790272451</v>
      </c>
      <c r="GK64" s="103">
        <f t="shared" si="83"/>
        <v>150.41386731722343</v>
      </c>
      <c r="GL64" s="104">
        <f t="shared" si="14"/>
        <v>41.812838303931436</v>
      </c>
      <c r="GM64" s="90">
        <f t="shared" si="84"/>
        <v>327.59918620665593</v>
      </c>
      <c r="GN64" s="380">
        <f t="shared" si="85"/>
        <v>-837.09500398255591</v>
      </c>
      <c r="GO64" s="139">
        <v>1</v>
      </c>
      <c r="GP64" s="415" t="s">
        <v>355</v>
      </c>
      <c r="GQ64" s="1">
        <v>16</v>
      </c>
      <c r="GR64" s="1" t="s">
        <v>70</v>
      </c>
      <c r="GS64" s="1" t="s">
        <v>56</v>
      </c>
      <c r="GT64" s="89">
        <v>44081</v>
      </c>
      <c r="GU64" s="90">
        <v>3600</v>
      </c>
      <c r="GV64" s="104">
        <v>13108.75</v>
      </c>
      <c r="GW64" s="104"/>
      <c r="GX64" s="104"/>
      <c r="GY64" s="104"/>
      <c r="GZ64" s="104"/>
      <c r="HA64" s="137">
        <v>13108.75</v>
      </c>
      <c r="HB64" s="138">
        <f t="shared" si="118"/>
        <v>99.409999999999854</v>
      </c>
      <c r="HC64" s="141">
        <f t="shared" si="86"/>
        <v>-35.980925761099101</v>
      </c>
      <c r="HD64" s="142">
        <f t="shared" si="87"/>
        <v>63.429074238900753</v>
      </c>
      <c r="HE64" s="104">
        <f t="shared" si="88"/>
        <v>63.429074238900753</v>
      </c>
      <c r="HF64" s="104">
        <v>0</v>
      </c>
      <c r="HG64" s="104">
        <f t="shared" si="89"/>
        <v>120.51524105391142</v>
      </c>
      <c r="HH64" s="104"/>
      <c r="HI64" s="143">
        <f t="shared" si="90"/>
        <v>120.51524105391142</v>
      </c>
      <c r="HJ64" s="104">
        <f t="shared" si="91"/>
        <v>0</v>
      </c>
      <c r="HK64" s="104">
        <f t="shared" si="15"/>
        <v>0</v>
      </c>
      <c r="HL64" s="90">
        <f t="shared" si="92"/>
        <v>120.51524105391142</v>
      </c>
      <c r="HM64" s="380">
        <f t="shared" si="93"/>
        <v>-4316.5797629286444</v>
      </c>
      <c r="HN64" s="1">
        <v>1</v>
      </c>
      <c r="HO64" s="1" t="s">
        <v>355</v>
      </c>
      <c r="HP64" s="1">
        <v>16</v>
      </c>
      <c r="HQ64" s="1" t="s">
        <v>70</v>
      </c>
      <c r="HR64" s="1" t="s">
        <v>56</v>
      </c>
      <c r="HS64" s="89">
        <v>44104</v>
      </c>
      <c r="HT64" s="104">
        <v>13162.960000000001</v>
      </c>
      <c r="HU64" s="90"/>
      <c r="HV64" s="104"/>
      <c r="HW64" s="104"/>
      <c r="HX64" s="104"/>
      <c r="HY64" s="104"/>
      <c r="HZ64" s="137">
        <f t="shared" si="94"/>
        <v>13162.960000000001</v>
      </c>
      <c r="IA64" s="138">
        <f t="shared" si="95"/>
        <v>54.210000000000946</v>
      </c>
      <c r="IB64" s="141">
        <f t="shared" si="96"/>
        <v>10.105045073049398</v>
      </c>
      <c r="IC64" s="142">
        <f t="shared" si="97"/>
        <v>64.315045073050342</v>
      </c>
      <c r="ID64" s="104">
        <f t="shared" si="98"/>
        <v>64.315045073050342</v>
      </c>
      <c r="IE64" s="104">
        <f t="shared" si="99"/>
        <v>0</v>
      </c>
      <c r="IF64" s="104">
        <f t="shared" si="100"/>
        <v>122.19858563879565</v>
      </c>
      <c r="IG64" s="425">
        <f t="shared" si="101"/>
        <v>0</v>
      </c>
      <c r="IH64" s="143">
        <f t="shared" si="102"/>
        <v>122.19858563879565</v>
      </c>
      <c r="II64" s="104">
        <f t="shared" si="103"/>
        <v>0</v>
      </c>
      <c r="IJ64" s="104">
        <f t="shared" si="104"/>
        <v>0</v>
      </c>
      <c r="IK64" s="90">
        <f t="shared" si="105"/>
        <v>122.19858563879565</v>
      </c>
      <c r="IL64" s="234">
        <f t="shared" si="106"/>
        <v>-4194.3811772898489</v>
      </c>
      <c r="IM64" s="139">
        <v>1</v>
      </c>
      <c r="IN64" s="1" t="s">
        <v>355</v>
      </c>
      <c r="IO64" s="1">
        <v>16</v>
      </c>
      <c r="IP64" s="1" t="s">
        <v>70</v>
      </c>
      <c r="IQ64" s="1" t="s">
        <v>56</v>
      </c>
      <c r="IR64" s="89">
        <v>44143</v>
      </c>
      <c r="IS64" s="90"/>
      <c r="IT64" s="1">
        <v>13383.62</v>
      </c>
      <c r="IU64" s="1"/>
      <c r="IV64" s="1"/>
      <c r="IW64" s="1"/>
      <c r="IX64" s="1"/>
      <c r="IY64" s="98">
        <v>13383.62</v>
      </c>
      <c r="IZ64" s="138">
        <f t="shared" si="107"/>
        <v>220.65999999999985</v>
      </c>
      <c r="JA64" s="141">
        <f t="shared" si="108"/>
        <v>-59.332187770281436</v>
      </c>
      <c r="JB64" s="142">
        <f t="shared" si="109"/>
        <v>161.3278122297184</v>
      </c>
      <c r="JC64" s="104">
        <f t="shared" si="110"/>
        <v>110</v>
      </c>
      <c r="JD64" s="104">
        <f t="shared" si="111"/>
        <v>51.327812229718404</v>
      </c>
      <c r="JE64" s="104">
        <f t="shared" si="112"/>
        <v>209</v>
      </c>
      <c r="JF64" s="425">
        <f t="shared" si="16"/>
        <v>120.63068330767723</v>
      </c>
      <c r="JG64" s="143">
        <f t="shared" si="113"/>
        <v>329.63068330767726</v>
      </c>
      <c r="JH64" s="104">
        <f t="shared" si="114"/>
        <v>329.63068330767726</v>
      </c>
      <c r="JI64" s="104">
        <f t="shared" si="115"/>
        <v>25.659030775603064</v>
      </c>
      <c r="JJ64" s="90">
        <f t="shared" si="116"/>
        <v>355.28971408328033</v>
      </c>
      <c r="JK64" s="234">
        <f t="shared" si="17"/>
        <v>-3839.0914632065687</v>
      </c>
      <c r="JL64" s="139">
        <v>1</v>
      </c>
      <c r="JM64" s="1" t="s">
        <v>355</v>
      </c>
    </row>
    <row r="65" spans="1:273" ht="30" customHeight="1" x14ac:dyDescent="0.25">
      <c r="A65" s="1">
        <v>17</v>
      </c>
      <c r="B65" s="1" t="s">
        <v>71</v>
      </c>
      <c r="C65" s="1" t="s">
        <v>25</v>
      </c>
      <c r="D65" s="89">
        <v>43830</v>
      </c>
      <c r="E65" s="153"/>
      <c r="F65" s="104">
        <v>267.34000000000003</v>
      </c>
      <c r="G65" s="104"/>
      <c r="H65" s="104"/>
      <c r="I65" s="104"/>
      <c r="J65" s="104"/>
      <c r="K65" s="137">
        <v>267.34000000000003</v>
      </c>
      <c r="L65" s="138">
        <v>35.060000000000031</v>
      </c>
      <c r="M65" s="141">
        <v>4.2071969929528867</v>
      </c>
      <c r="N65" s="96">
        <v>39.267196992952918</v>
      </c>
      <c r="O65" s="104">
        <v>39.267196992952918</v>
      </c>
      <c r="P65" s="104">
        <v>0</v>
      </c>
      <c r="Q65" s="104">
        <v>71.073626557244779</v>
      </c>
      <c r="R65" s="104">
        <v>0</v>
      </c>
      <c r="S65" s="143">
        <v>71.073626557244779</v>
      </c>
      <c r="T65" s="104"/>
      <c r="U65" s="104"/>
      <c r="V65" s="104">
        <v>3.571428956767865</v>
      </c>
      <c r="W65" s="203">
        <v>74.64505551401264</v>
      </c>
      <c r="X65" s="144">
        <v>-528.45791956065773</v>
      </c>
      <c r="Y65" s="285">
        <v>1</v>
      </c>
      <c r="Z65" s="104" t="s">
        <v>52</v>
      </c>
      <c r="AA65" s="1">
        <v>17</v>
      </c>
      <c r="AB65" s="1" t="s">
        <v>71</v>
      </c>
      <c r="AC65" s="1" t="s">
        <v>25</v>
      </c>
      <c r="AD65" s="89">
        <v>43861</v>
      </c>
      <c r="AE65" s="284"/>
      <c r="AF65" s="1">
        <v>289.51</v>
      </c>
      <c r="AG65" s="1"/>
      <c r="AH65" s="1"/>
      <c r="AI65" s="1"/>
      <c r="AJ65" s="1"/>
      <c r="AK65" s="98">
        <f t="shared" si="11"/>
        <v>289.51</v>
      </c>
      <c r="AL65" s="138">
        <f t="shared" si="18"/>
        <v>22.169999999999959</v>
      </c>
      <c r="AM65" s="141">
        <f t="shared" si="19"/>
        <v>-19.710289289140718</v>
      </c>
      <c r="AN65" s="96">
        <f t="shared" si="20"/>
        <v>2.4597107108592411</v>
      </c>
      <c r="AO65" s="104">
        <f t="shared" si="21"/>
        <v>2.4597107108592411</v>
      </c>
      <c r="AP65" s="104">
        <f t="shared" si="22"/>
        <v>0</v>
      </c>
      <c r="AQ65" s="104">
        <f t="shared" si="23"/>
        <v>4.4520763866552269</v>
      </c>
      <c r="AR65" s="104"/>
      <c r="AS65" s="143">
        <f t="shared" si="24"/>
        <v>4.4520763866552269</v>
      </c>
      <c r="AT65" s="104">
        <f t="shared" si="25"/>
        <v>15.956817323197635</v>
      </c>
      <c r="AU65" s="104">
        <f t="shared" si="12"/>
        <v>2.8368446384872859</v>
      </c>
      <c r="AV65" s="203">
        <f t="shared" si="26"/>
        <v>23.245738348340147</v>
      </c>
      <c r="AW65" s="144">
        <f t="shared" si="27"/>
        <v>-505.2121812123176</v>
      </c>
      <c r="AX65" s="285">
        <v>1</v>
      </c>
      <c r="AY65" s="104" t="s">
        <v>52</v>
      </c>
      <c r="AZ65" s="1">
        <v>17</v>
      </c>
      <c r="BA65" s="1" t="s">
        <v>71</v>
      </c>
      <c r="BB65" s="1" t="s">
        <v>25</v>
      </c>
      <c r="BC65" s="89">
        <v>43890</v>
      </c>
      <c r="BD65" s="153"/>
      <c r="BE65" s="1">
        <v>305.8</v>
      </c>
      <c r="BF65" s="1"/>
      <c r="BG65" s="1"/>
      <c r="BH65" s="1"/>
      <c r="BI65" s="1"/>
      <c r="BJ65" s="98">
        <v>305.8</v>
      </c>
      <c r="BK65" s="138">
        <f t="shared" si="28"/>
        <v>16.29000000000002</v>
      </c>
      <c r="BL65" s="141">
        <f t="shared" si="29"/>
        <v>0.30824254839118687</v>
      </c>
      <c r="BM65" s="96">
        <f t="shared" si="30"/>
        <v>16.598242548391209</v>
      </c>
      <c r="BN65" s="104">
        <f t="shared" si="31"/>
        <v>16.598242548391209</v>
      </c>
      <c r="BO65" s="104">
        <f t="shared" si="32"/>
        <v>0</v>
      </c>
      <c r="BP65" s="104">
        <f t="shared" si="33"/>
        <v>30.04281901258809</v>
      </c>
      <c r="BQ65" s="355">
        <f t="shared" si="34"/>
        <v>0</v>
      </c>
      <c r="BR65" s="143">
        <f t="shared" si="35"/>
        <v>30.04281901258809</v>
      </c>
      <c r="BS65" s="104">
        <f t="shared" si="36"/>
        <v>2.0213201499432185</v>
      </c>
      <c r="BT65" s="203">
        <f t="shared" si="37"/>
        <v>32.064139162531312</v>
      </c>
      <c r="BU65" s="144">
        <f t="shared" si="38"/>
        <v>-473.14804204978628</v>
      </c>
      <c r="BV65" s="285">
        <v>1</v>
      </c>
      <c r="BW65" s="104" t="s">
        <v>52</v>
      </c>
      <c r="BX65" s="1">
        <v>17</v>
      </c>
      <c r="BY65" s="1" t="s">
        <v>71</v>
      </c>
      <c r="BZ65" s="1" t="s">
        <v>25</v>
      </c>
      <c r="CA65" s="89">
        <v>43890</v>
      </c>
      <c r="CB65" s="153"/>
      <c r="CC65" s="137">
        <v>305.8</v>
      </c>
      <c r="CD65" s="137"/>
      <c r="CE65" s="137"/>
      <c r="CF65" s="137"/>
      <c r="CG65" s="137"/>
      <c r="CH65" s="137">
        <v>305.8</v>
      </c>
      <c r="CI65" s="137">
        <v>16.29000000000002</v>
      </c>
      <c r="CJ65" s="137">
        <v>0.30824254839118687</v>
      </c>
      <c r="CK65" s="137">
        <v>16.598242548391209</v>
      </c>
      <c r="CL65" s="137">
        <v>16.598242548391209</v>
      </c>
      <c r="CM65" s="137">
        <v>0</v>
      </c>
      <c r="CN65" s="137">
        <v>30.04281901258809</v>
      </c>
      <c r="CO65" s="137">
        <v>0</v>
      </c>
      <c r="CP65" s="143">
        <f t="shared" si="39"/>
        <v>33.387107632087528</v>
      </c>
      <c r="CQ65" s="104">
        <f t="shared" si="40"/>
        <v>2.0213201499432185</v>
      </c>
      <c r="CR65" s="203">
        <f t="shared" si="41"/>
        <v>35.408427782030749</v>
      </c>
      <c r="CS65" s="144">
        <f t="shared" si="42"/>
        <v>-437.73961426775554</v>
      </c>
      <c r="CT65" s="139" t="s">
        <v>251</v>
      </c>
      <c r="CU65" s="1" t="s">
        <v>422</v>
      </c>
      <c r="CV65" s="1">
        <v>17</v>
      </c>
      <c r="CW65" s="1" t="s">
        <v>71</v>
      </c>
      <c r="CX65" s="1" t="s">
        <v>25</v>
      </c>
      <c r="CY65" s="89">
        <v>43951</v>
      </c>
      <c r="CZ65" s="153"/>
      <c r="DA65" s="104">
        <v>335.14</v>
      </c>
      <c r="DB65" s="104"/>
      <c r="DC65" s="104"/>
      <c r="DD65" s="104"/>
      <c r="DE65" s="104"/>
      <c r="DF65" s="137">
        <v>335.14</v>
      </c>
      <c r="DG65" s="138">
        <f t="shared" si="43"/>
        <v>29.339999999999975</v>
      </c>
      <c r="DH65" s="141">
        <f t="shared" si="44"/>
        <v>4.5049939588480123</v>
      </c>
      <c r="DI65" s="142">
        <f t="shared" si="45"/>
        <v>33.844993958847986</v>
      </c>
      <c r="DJ65" s="104">
        <f t="shared" si="46"/>
        <v>33.844993958847986</v>
      </c>
      <c r="DK65" s="104">
        <f t="shared" si="47"/>
        <v>0</v>
      </c>
      <c r="DL65" s="104">
        <f t="shared" si="48"/>
        <v>61.259439065514854</v>
      </c>
      <c r="DM65" s="365">
        <f t="shared" si="49"/>
        <v>0</v>
      </c>
      <c r="DN65" s="366">
        <f t="shared" si="50"/>
        <v>61.259439065514854</v>
      </c>
      <c r="DO65" s="367">
        <f t="shared" si="51"/>
        <v>27.872331433427327</v>
      </c>
      <c r="DP65" s="367">
        <f t="shared" si="52"/>
        <v>26.779643569316388</v>
      </c>
      <c r="DQ65" s="368">
        <f t="shared" si="53"/>
        <v>1.9200887328199823</v>
      </c>
      <c r="DR65" s="49">
        <f t="shared" si="54"/>
        <v>29.792420166247311</v>
      </c>
      <c r="DS65" s="369">
        <f t="shared" si="55"/>
        <v>-407.94719410150822</v>
      </c>
      <c r="DT65" s="139">
        <v>1</v>
      </c>
      <c r="DU65" s="1" t="s">
        <v>52</v>
      </c>
      <c r="DV65" s="1">
        <v>17</v>
      </c>
      <c r="DW65" s="1" t="s">
        <v>71</v>
      </c>
      <c r="DX65" s="1" t="s">
        <v>25</v>
      </c>
      <c r="DY65" s="89">
        <v>43982</v>
      </c>
      <c r="DZ65" s="90">
        <v>1500</v>
      </c>
      <c r="EA65" s="1">
        <v>491.18</v>
      </c>
      <c r="EB65" s="1"/>
      <c r="EC65" s="1"/>
      <c r="ED65" s="1"/>
      <c r="EE65" s="1"/>
      <c r="EF65" s="98">
        <v>491.18</v>
      </c>
      <c r="EG65" s="138">
        <f t="shared" si="56"/>
        <v>156.04000000000002</v>
      </c>
      <c r="EH65" s="141">
        <f t="shared" si="57"/>
        <v>6.4119326099432339</v>
      </c>
      <c r="EI65" s="96">
        <f t="shared" si="58"/>
        <v>162.45193260994324</v>
      </c>
      <c r="EJ65" s="104">
        <f t="shared" si="59"/>
        <v>110</v>
      </c>
      <c r="EK65" s="104">
        <f t="shared" si="60"/>
        <v>52.451932609943242</v>
      </c>
      <c r="EL65" s="104">
        <f t="shared" si="61"/>
        <v>199.1</v>
      </c>
      <c r="EM65" s="355">
        <f t="shared" si="62"/>
        <v>101.50247406773455</v>
      </c>
      <c r="EN65" s="143">
        <f t="shared" si="63"/>
        <v>300.60247406773453</v>
      </c>
      <c r="EO65" s="104">
        <f t="shared" si="64"/>
        <v>31.445071939999853</v>
      </c>
      <c r="EP65" s="379">
        <f t="shared" si="65"/>
        <v>332.04754600773441</v>
      </c>
      <c r="EQ65" s="380">
        <f t="shared" si="66"/>
        <v>-1575.8996480937737</v>
      </c>
      <c r="ER65" s="285">
        <v>1</v>
      </c>
      <c r="ES65" s="104" t="s">
        <v>52</v>
      </c>
      <c r="ET65" s="1">
        <v>17</v>
      </c>
      <c r="EU65" s="1" t="s">
        <v>71</v>
      </c>
      <c r="EV65" s="1" t="s">
        <v>25</v>
      </c>
      <c r="EW65" s="398">
        <v>400</v>
      </c>
      <c r="EX65" s="89">
        <v>44013</v>
      </c>
      <c r="EY65" s="104">
        <v>614.76</v>
      </c>
      <c r="EZ65" s="104"/>
      <c r="FA65" s="104"/>
      <c r="FB65" s="104"/>
      <c r="FC65" s="104"/>
      <c r="FD65" s="137">
        <f t="shared" si="67"/>
        <v>614.76</v>
      </c>
      <c r="FE65" s="138">
        <f t="shared" si="117"/>
        <v>123.57999999999998</v>
      </c>
      <c r="FF65" s="141">
        <f t="shared" si="68"/>
        <v>5.7990832156268031</v>
      </c>
      <c r="FG65" s="96">
        <f t="shared" si="69"/>
        <v>129.37908321562679</v>
      </c>
      <c r="FH65" s="104">
        <f t="shared" si="70"/>
        <v>129.37908321562679</v>
      </c>
      <c r="FI65" s="104">
        <f t="shared" si="71"/>
        <v>0</v>
      </c>
      <c r="FJ65" s="104">
        <f t="shared" si="72"/>
        <v>234.17614062028451</v>
      </c>
      <c r="FK65" s="104"/>
      <c r="FL65" s="143">
        <f t="shared" si="73"/>
        <v>234.17614062028451</v>
      </c>
      <c r="FM65" s="104">
        <f t="shared" si="74"/>
        <v>26.832135743001015</v>
      </c>
      <c r="FN65" s="379">
        <f t="shared" si="75"/>
        <v>261.00827636328552</v>
      </c>
      <c r="FO65" s="234">
        <f t="shared" si="76"/>
        <v>-1714.8913717304881</v>
      </c>
      <c r="FP65" s="139">
        <v>1</v>
      </c>
      <c r="FQ65" s="1" t="s">
        <v>52</v>
      </c>
      <c r="FR65" s="1">
        <v>17</v>
      </c>
      <c r="FS65" s="1" t="s">
        <v>71</v>
      </c>
      <c r="FT65" s="1" t="s">
        <v>25</v>
      </c>
      <c r="FU65" s="89">
        <v>44042</v>
      </c>
      <c r="FV65" s="90">
        <v>330</v>
      </c>
      <c r="FW65" s="104">
        <v>693.88</v>
      </c>
      <c r="FX65" s="104"/>
      <c r="FY65" s="104"/>
      <c r="FZ65" s="104"/>
      <c r="GA65" s="104"/>
      <c r="GB65" s="411">
        <f t="shared" si="77"/>
        <v>693.88</v>
      </c>
      <c r="GC65" s="138">
        <f t="shared" si="13"/>
        <v>79.12</v>
      </c>
      <c r="GD65" s="141">
        <f t="shared" si="78"/>
        <v>24.65350176263243</v>
      </c>
      <c r="GE65" s="142">
        <f t="shared" si="79"/>
        <v>103.77350176263243</v>
      </c>
      <c r="GF65" s="104">
        <f t="shared" si="80"/>
        <v>103.77350176263243</v>
      </c>
      <c r="GG65" s="104">
        <v>0</v>
      </c>
      <c r="GH65" s="104">
        <f t="shared" si="81"/>
        <v>197.16965334900161</v>
      </c>
      <c r="GI65" s="104"/>
      <c r="GJ65" s="143">
        <f t="shared" si="82"/>
        <v>197.16965334900161</v>
      </c>
      <c r="GK65" s="103">
        <f t="shared" si="83"/>
        <v>0</v>
      </c>
      <c r="GL65" s="104">
        <f t="shared" si="14"/>
        <v>0</v>
      </c>
      <c r="GM65" s="90">
        <f t="shared" si="84"/>
        <v>197.16965334900161</v>
      </c>
      <c r="GN65" s="380">
        <f t="shared" si="85"/>
        <v>-1847.7217183814864</v>
      </c>
      <c r="GO65" s="139">
        <v>1</v>
      </c>
      <c r="GP65" s="415" t="s">
        <v>52</v>
      </c>
      <c r="GQ65" s="1">
        <v>17</v>
      </c>
      <c r="GR65" s="1" t="s">
        <v>71</v>
      </c>
      <c r="GS65" s="1" t="s">
        <v>25</v>
      </c>
      <c r="GT65" s="89">
        <v>44081</v>
      </c>
      <c r="GU65" s="90"/>
      <c r="GV65" s="104">
        <v>832.22</v>
      </c>
      <c r="GW65" s="104"/>
      <c r="GX65" s="104"/>
      <c r="GY65" s="104"/>
      <c r="GZ65" s="104"/>
      <c r="HA65" s="137">
        <v>832.22</v>
      </c>
      <c r="HB65" s="138">
        <f t="shared" si="118"/>
        <v>138.34000000000003</v>
      </c>
      <c r="HC65" s="141">
        <f t="shared" si="86"/>
        <v>-50.07143415944531</v>
      </c>
      <c r="HD65" s="142">
        <f t="shared" si="87"/>
        <v>88.268565840554714</v>
      </c>
      <c r="HE65" s="104">
        <f t="shared" si="88"/>
        <v>88.268565840554714</v>
      </c>
      <c r="HF65" s="104">
        <v>0</v>
      </c>
      <c r="HG65" s="104">
        <f t="shared" si="89"/>
        <v>167.71027509705394</v>
      </c>
      <c r="HH65" s="104"/>
      <c r="HI65" s="143">
        <f t="shared" si="90"/>
        <v>167.71027509705394</v>
      </c>
      <c r="HJ65" s="104">
        <f t="shared" si="91"/>
        <v>0</v>
      </c>
      <c r="HK65" s="104">
        <f t="shared" si="15"/>
        <v>0</v>
      </c>
      <c r="HL65" s="90">
        <f t="shared" si="92"/>
        <v>167.71027509705394</v>
      </c>
      <c r="HM65" s="380">
        <f t="shared" si="93"/>
        <v>-1680.0114432844325</v>
      </c>
      <c r="HN65" s="1">
        <v>1</v>
      </c>
      <c r="HO65" s="1" t="s">
        <v>52</v>
      </c>
      <c r="HP65" s="1">
        <v>17</v>
      </c>
      <c r="HQ65" s="1" t="s">
        <v>71</v>
      </c>
      <c r="HR65" s="1" t="s">
        <v>25</v>
      </c>
      <c r="HS65" s="89">
        <v>44104</v>
      </c>
      <c r="HT65" s="104">
        <v>983.88</v>
      </c>
      <c r="HU65" s="90"/>
      <c r="HV65" s="104"/>
      <c r="HW65" s="104"/>
      <c r="HX65" s="104"/>
      <c r="HY65" s="104"/>
      <c r="HZ65" s="137">
        <f t="shared" si="94"/>
        <v>983.88</v>
      </c>
      <c r="IA65" s="138">
        <f t="shared" si="95"/>
        <v>151.65999999999997</v>
      </c>
      <c r="IB65" s="141">
        <f t="shared" si="96"/>
        <v>28.270266293647751</v>
      </c>
      <c r="IC65" s="142">
        <f t="shared" si="97"/>
        <v>179.93026629364772</v>
      </c>
      <c r="ID65" s="104">
        <f t="shared" si="98"/>
        <v>110</v>
      </c>
      <c r="IE65" s="104">
        <f t="shared" si="99"/>
        <v>69.930266293647719</v>
      </c>
      <c r="IF65" s="104">
        <f t="shared" si="100"/>
        <v>209</v>
      </c>
      <c r="IG65" s="425">
        <f t="shared" si="101"/>
        <v>136.24420688195789</v>
      </c>
      <c r="IH65" s="143">
        <f t="shared" si="102"/>
        <v>345.24420688195789</v>
      </c>
      <c r="II65" s="104">
        <f t="shared" si="103"/>
        <v>179.93026629364772</v>
      </c>
      <c r="IJ65" s="104">
        <f t="shared" si="104"/>
        <v>48.444828372225011</v>
      </c>
      <c r="IK65" s="90">
        <f t="shared" si="105"/>
        <v>393.6890352541829</v>
      </c>
      <c r="IL65" s="234">
        <f t="shared" si="106"/>
        <v>-1286.3224080302496</v>
      </c>
      <c r="IM65" s="139">
        <v>1</v>
      </c>
      <c r="IN65" s="1" t="s">
        <v>52</v>
      </c>
      <c r="IO65" s="1">
        <v>17</v>
      </c>
      <c r="IP65" s="1" t="s">
        <v>71</v>
      </c>
      <c r="IQ65" s="1" t="s">
        <v>25</v>
      </c>
      <c r="IR65" s="89">
        <v>44143</v>
      </c>
      <c r="IS65" s="90"/>
      <c r="IT65" s="1">
        <v>1189.29</v>
      </c>
      <c r="IU65" s="1"/>
      <c r="IV65" s="1"/>
      <c r="IW65" s="1"/>
      <c r="IX65" s="1"/>
      <c r="IY65" s="98">
        <v>1189.29</v>
      </c>
      <c r="IZ65" s="138">
        <f t="shared" si="107"/>
        <v>205.40999999999997</v>
      </c>
      <c r="JA65" s="141">
        <f t="shared" si="108"/>
        <v>-55.231689884408212</v>
      </c>
      <c r="JB65" s="142">
        <f t="shared" si="109"/>
        <v>150.17831011559176</v>
      </c>
      <c r="JC65" s="104">
        <f t="shared" si="110"/>
        <v>110</v>
      </c>
      <c r="JD65" s="104">
        <f t="shared" si="111"/>
        <v>40.178310115591756</v>
      </c>
      <c r="JE65" s="104">
        <f t="shared" si="112"/>
        <v>209</v>
      </c>
      <c r="JF65" s="425">
        <f t="shared" si="16"/>
        <v>94.427110621819395</v>
      </c>
      <c r="JG65" s="143">
        <f t="shared" si="113"/>
        <v>303.42711062181939</v>
      </c>
      <c r="JH65" s="104">
        <f t="shared" si="114"/>
        <v>303.42711062181939</v>
      </c>
      <c r="JI65" s="104">
        <f t="shared" si="115"/>
        <v>23.619298699600904</v>
      </c>
      <c r="JJ65" s="90">
        <f t="shared" si="116"/>
        <v>327.0464093214203</v>
      </c>
      <c r="JK65" s="234">
        <f t="shared" si="17"/>
        <v>-959.27599870882932</v>
      </c>
      <c r="JL65" s="139">
        <v>1</v>
      </c>
      <c r="JM65" s="1" t="s">
        <v>52</v>
      </c>
    </row>
    <row r="66" spans="1:273" ht="30" customHeight="1" x14ac:dyDescent="0.25">
      <c r="A66" s="1">
        <v>18</v>
      </c>
      <c r="B66" s="1" t="s">
        <v>72</v>
      </c>
      <c r="C66" s="1" t="s">
        <v>26</v>
      </c>
      <c r="D66" s="89">
        <v>43830</v>
      </c>
      <c r="E66" s="153">
        <v>2500</v>
      </c>
      <c r="F66" s="104">
        <v>58475.630000000005</v>
      </c>
      <c r="G66" s="104"/>
      <c r="H66" s="104"/>
      <c r="I66" s="104"/>
      <c r="J66" s="104"/>
      <c r="K66" s="137">
        <v>58475.630000000005</v>
      </c>
      <c r="L66" s="138">
        <v>845.64000000000669</v>
      </c>
      <c r="M66" s="141">
        <v>101.47672747064189</v>
      </c>
      <c r="N66" s="96">
        <v>947.11672747064858</v>
      </c>
      <c r="O66" s="104">
        <v>110</v>
      </c>
      <c r="P66" s="104">
        <v>837.11672747064858</v>
      </c>
      <c r="Q66" s="104">
        <v>199.1</v>
      </c>
      <c r="R66" s="104">
        <v>1961.1205720305259</v>
      </c>
      <c r="S66" s="143">
        <v>2160.220572030526</v>
      </c>
      <c r="T66" s="104"/>
      <c r="U66" s="104"/>
      <c r="V66" s="104">
        <v>108.55045222353351</v>
      </c>
      <c r="W66" s="203">
        <v>2268.7710242540597</v>
      </c>
      <c r="X66" s="144">
        <v>2242.5712003373246</v>
      </c>
      <c r="Y66" s="285">
        <v>1</v>
      </c>
      <c r="Z66" s="104" t="s">
        <v>52</v>
      </c>
      <c r="AA66" s="1">
        <v>18</v>
      </c>
      <c r="AB66" s="1" t="s">
        <v>72</v>
      </c>
      <c r="AC66" s="1" t="s">
        <v>26</v>
      </c>
      <c r="AD66" s="89">
        <v>43861</v>
      </c>
      <c r="AE66" s="284">
        <v>2250</v>
      </c>
      <c r="AF66" s="1">
        <v>59328.630000000005</v>
      </c>
      <c r="AG66" s="1"/>
      <c r="AH66" s="1"/>
      <c r="AI66" s="1"/>
      <c r="AJ66" s="1"/>
      <c r="AK66" s="98">
        <f t="shared" si="11"/>
        <v>59328.630000000005</v>
      </c>
      <c r="AL66" s="138">
        <f t="shared" si="18"/>
        <v>853</v>
      </c>
      <c r="AM66" s="141">
        <f t="shared" si="19"/>
        <v>-758.36160413338132</v>
      </c>
      <c r="AN66" s="96">
        <f t="shared" si="20"/>
        <v>94.63839586661868</v>
      </c>
      <c r="AO66" s="104">
        <f t="shared" si="21"/>
        <v>94.63839586661868</v>
      </c>
      <c r="AP66" s="104">
        <f t="shared" si="22"/>
        <v>0</v>
      </c>
      <c r="AQ66" s="104">
        <f t="shared" si="23"/>
        <v>171.29549651857982</v>
      </c>
      <c r="AR66" s="104"/>
      <c r="AS66" s="143">
        <f t="shared" si="24"/>
        <v>171.29549651857982</v>
      </c>
      <c r="AT66" s="104">
        <f t="shared" si="25"/>
        <v>613.94520418076706</v>
      </c>
      <c r="AU66" s="104">
        <f t="shared" si="12"/>
        <v>109.14878108388176</v>
      </c>
      <c r="AV66" s="203">
        <f t="shared" si="26"/>
        <v>894.38948178322869</v>
      </c>
      <c r="AW66" s="144">
        <f t="shared" si="27"/>
        <v>886.96068212055332</v>
      </c>
      <c r="AX66" s="285">
        <v>1</v>
      </c>
      <c r="AY66" s="104" t="s">
        <v>52</v>
      </c>
      <c r="AZ66" s="1">
        <v>18</v>
      </c>
      <c r="BA66" s="1" t="s">
        <v>72</v>
      </c>
      <c r="BB66" s="1" t="s">
        <v>26</v>
      </c>
      <c r="BC66" s="89">
        <v>43890</v>
      </c>
      <c r="BD66" s="153">
        <v>1000</v>
      </c>
      <c r="BE66" s="1">
        <v>60186.81</v>
      </c>
      <c r="BF66" s="1"/>
      <c r="BG66" s="1"/>
      <c r="BH66" s="1"/>
      <c r="BI66" s="1"/>
      <c r="BJ66" s="98">
        <v>60186.81</v>
      </c>
      <c r="BK66" s="138">
        <f t="shared" si="28"/>
        <v>858.17999999999302</v>
      </c>
      <c r="BL66" s="141">
        <f t="shared" si="29"/>
        <v>16.238648875282152</v>
      </c>
      <c r="BM66" s="96">
        <f t="shared" si="30"/>
        <v>874.41864887527515</v>
      </c>
      <c r="BN66" s="104">
        <f t="shared" si="31"/>
        <v>110</v>
      </c>
      <c r="BO66" s="104">
        <f t="shared" si="32"/>
        <v>764.41864887527515</v>
      </c>
      <c r="BP66" s="104">
        <f t="shared" si="33"/>
        <v>199.1</v>
      </c>
      <c r="BQ66" s="355">
        <f t="shared" si="34"/>
        <v>1691.1821627080219</v>
      </c>
      <c r="BR66" s="143">
        <f t="shared" si="35"/>
        <v>1890.2821627080218</v>
      </c>
      <c r="BS66" s="104">
        <f t="shared" si="36"/>
        <v>127.18065581525518</v>
      </c>
      <c r="BT66" s="203">
        <f t="shared" si="37"/>
        <v>2017.4628185232771</v>
      </c>
      <c r="BU66" s="144">
        <f t="shared" si="38"/>
        <v>1904.4235006438303</v>
      </c>
      <c r="BV66" s="285">
        <v>1</v>
      </c>
      <c r="BW66" s="104" t="s">
        <v>52</v>
      </c>
      <c r="BX66" s="1">
        <v>18</v>
      </c>
      <c r="BY66" s="1" t="s">
        <v>72</v>
      </c>
      <c r="BZ66" s="1" t="s">
        <v>26</v>
      </c>
      <c r="CA66" s="89">
        <v>43890</v>
      </c>
      <c r="CB66" s="153">
        <v>2000</v>
      </c>
      <c r="CC66" s="137">
        <v>60186.81</v>
      </c>
      <c r="CD66" s="137"/>
      <c r="CE66" s="137"/>
      <c r="CF66" s="137"/>
      <c r="CG66" s="137"/>
      <c r="CH66" s="137">
        <v>60186.81</v>
      </c>
      <c r="CI66" s="137">
        <v>858.17999999999302</v>
      </c>
      <c r="CJ66" s="137">
        <v>16.238648875282152</v>
      </c>
      <c r="CK66" s="137">
        <v>874.41864887527515</v>
      </c>
      <c r="CL66" s="137">
        <v>110</v>
      </c>
      <c r="CM66" s="137">
        <v>764.41864887527515</v>
      </c>
      <c r="CN66" s="137">
        <v>199.1</v>
      </c>
      <c r="CO66" s="137">
        <v>1691.1821627080219</v>
      </c>
      <c r="CP66" s="143">
        <f t="shared" si="39"/>
        <v>2100.7034657734371</v>
      </c>
      <c r="CQ66" s="104">
        <f t="shared" si="40"/>
        <v>127.18065581525518</v>
      </c>
      <c r="CR66" s="203">
        <f t="shared" si="41"/>
        <v>2227.8841215886923</v>
      </c>
      <c r="CS66" s="144">
        <f t="shared" si="42"/>
        <v>2132.3076222325226</v>
      </c>
      <c r="CT66" s="139" t="s">
        <v>251</v>
      </c>
      <c r="CU66" s="1" t="s">
        <v>422</v>
      </c>
      <c r="CV66" s="1">
        <v>18</v>
      </c>
      <c r="CW66" s="1" t="s">
        <v>72</v>
      </c>
      <c r="CX66" s="1" t="s">
        <v>26</v>
      </c>
      <c r="CY66" s="89">
        <v>43951</v>
      </c>
      <c r="CZ66" s="153">
        <v>2000</v>
      </c>
      <c r="DA66" s="104">
        <v>61937.880000000005</v>
      </c>
      <c r="DB66" s="104"/>
      <c r="DC66" s="104"/>
      <c r="DD66" s="104"/>
      <c r="DE66" s="104"/>
      <c r="DF66" s="137">
        <v>61937.880000000005</v>
      </c>
      <c r="DG66" s="138">
        <f t="shared" si="43"/>
        <v>1751.070000000007</v>
      </c>
      <c r="DH66" s="141">
        <f t="shared" si="44"/>
        <v>268.86706787730151</v>
      </c>
      <c r="DI66" s="142">
        <f t="shared" si="45"/>
        <v>2019.9370678773084</v>
      </c>
      <c r="DJ66" s="104">
        <f t="shared" si="46"/>
        <v>110</v>
      </c>
      <c r="DK66" s="104">
        <f t="shared" si="47"/>
        <v>1909.9370678773084</v>
      </c>
      <c r="DL66" s="104">
        <f t="shared" si="48"/>
        <v>199.1</v>
      </c>
      <c r="DM66" s="365">
        <f t="shared" si="49"/>
        <v>4252.0458117250573</v>
      </c>
      <c r="DN66" s="366">
        <f t="shared" si="50"/>
        <v>4451.1458117250577</v>
      </c>
      <c r="DO66" s="367">
        <f t="shared" si="51"/>
        <v>2350.4423459516206</v>
      </c>
      <c r="DP66" s="367">
        <f t="shared" si="52"/>
        <v>2258.2972079373094</v>
      </c>
      <c r="DQ66" s="368">
        <f t="shared" si="53"/>
        <v>161.91892222521997</v>
      </c>
      <c r="DR66" s="49">
        <f t="shared" si="54"/>
        <v>2512.3612681768404</v>
      </c>
      <c r="DS66" s="369">
        <f t="shared" si="55"/>
        <v>2644.668890409363</v>
      </c>
      <c r="DT66" s="139">
        <v>1</v>
      </c>
      <c r="DU66" s="1" t="s">
        <v>52</v>
      </c>
      <c r="DV66" s="1">
        <v>18</v>
      </c>
      <c r="DW66" s="1" t="s">
        <v>72</v>
      </c>
      <c r="DX66" s="1" t="s">
        <v>26</v>
      </c>
      <c r="DY66" s="89">
        <v>43982</v>
      </c>
      <c r="DZ66" s="90">
        <v>2700</v>
      </c>
      <c r="EA66" s="1">
        <v>62964.32</v>
      </c>
      <c r="EB66" s="1"/>
      <c r="EC66" s="1"/>
      <c r="ED66" s="1"/>
      <c r="EE66" s="1"/>
      <c r="EF66" s="98">
        <v>62964.32</v>
      </c>
      <c r="EG66" s="138">
        <f t="shared" si="56"/>
        <v>1026.4399999999951</v>
      </c>
      <c r="EH66" s="141">
        <f t="shared" si="57"/>
        <v>42.178057601577166</v>
      </c>
      <c r="EI66" s="96">
        <f t="shared" si="58"/>
        <v>1068.6180576015722</v>
      </c>
      <c r="EJ66" s="104">
        <f t="shared" si="59"/>
        <v>110</v>
      </c>
      <c r="EK66" s="104">
        <f t="shared" si="60"/>
        <v>958.61805760157222</v>
      </c>
      <c r="EL66" s="104">
        <f t="shared" si="61"/>
        <v>199.1</v>
      </c>
      <c r="EM66" s="355">
        <f t="shared" si="62"/>
        <v>1855.0718665820948</v>
      </c>
      <c r="EN66" s="143">
        <f t="shared" si="63"/>
        <v>2054.1718665820949</v>
      </c>
      <c r="EO66" s="104">
        <f t="shared" si="64"/>
        <v>214.88040749539184</v>
      </c>
      <c r="EP66" s="379">
        <f t="shared" si="65"/>
        <v>2269.0522740774868</v>
      </c>
      <c r="EQ66" s="380">
        <f t="shared" si="66"/>
        <v>2213.7211644868498</v>
      </c>
      <c r="ER66" s="285">
        <v>1</v>
      </c>
      <c r="ES66" s="104" t="s">
        <v>52</v>
      </c>
      <c r="ET66" s="1">
        <v>18</v>
      </c>
      <c r="EU66" s="1" t="s">
        <v>72</v>
      </c>
      <c r="EV66" s="1" t="s">
        <v>26</v>
      </c>
      <c r="EW66" s="95">
        <f>2500-1000</f>
        <v>1500</v>
      </c>
      <c r="EX66" s="89">
        <v>44013</v>
      </c>
      <c r="EY66" s="104">
        <v>63749.68</v>
      </c>
      <c r="EZ66" s="104"/>
      <c r="FA66" s="104"/>
      <c r="FB66" s="104"/>
      <c r="FC66" s="104"/>
      <c r="FD66" s="137">
        <f t="shared" si="67"/>
        <v>63749.68</v>
      </c>
      <c r="FE66" s="138">
        <f t="shared" si="117"/>
        <v>785.36000000000058</v>
      </c>
      <c r="FF66" s="141">
        <f t="shared" si="68"/>
        <v>36.853600859561986</v>
      </c>
      <c r="FG66" s="96">
        <f t="shared" si="69"/>
        <v>822.21360085956258</v>
      </c>
      <c r="FH66" s="104">
        <f t="shared" si="70"/>
        <v>822.21360085956258</v>
      </c>
      <c r="FI66" s="104">
        <f t="shared" si="71"/>
        <v>0</v>
      </c>
      <c r="FJ66" s="104">
        <f t="shared" si="72"/>
        <v>1488.2066175558084</v>
      </c>
      <c r="FK66" s="104"/>
      <c r="FL66" s="143">
        <f t="shared" si="73"/>
        <v>1488.2066175558084</v>
      </c>
      <c r="FM66" s="104">
        <f t="shared" si="74"/>
        <v>170.52019847162401</v>
      </c>
      <c r="FN66" s="379">
        <f t="shared" si="75"/>
        <v>1658.7268160274325</v>
      </c>
      <c r="FO66" s="234">
        <f t="shared" si="76"/>
        <v>2372.4479805142823</v>
      </c>
      <c r="FP66" s="139">
        <v>1</v>
      </c>
      <c r="FQ66" s="1" t="s">
        <v>52</v>
      </c>
      <c r="FR66" s="1">
        <v>18</v>
      </c>
      <c r="FS66" s="1" t="s">
        <v>72</v>
      </c>
      <c r="FT66" s="1" t="s">
        <v>26</v>
      </c>
      <c r="FU66" s="89">
        <v>44042</v>
      </c>
      <c r="FV66" s="90">
        <v>2500</v>
      </c>
      <c r="FW66" s="104">
        <v>64585.1</v>
      </c>
      <c r="FX66" s="104"/>
      <c r="FY66" s="104"/>
      <c r="FZ66" s="104"/>
      <c r="GA66" s="104"/>
      <c r="GB66" s="411">
        <f t="shared" si="77"/>
        <v>64585.1</v>
      </c>
      <c r="GC66" s="138">
        <f t="shared" si="13"/>
        <v>835.41999999999825</v>
      </c>
      <c r="GD66" s="141">
        <f t="shared" si="78"/>
        <v>260.3138074132753</v>
      </c>
      <c r="GE66" s="142">
        <f t="shared" si="79"/>
        <v>1095.7338074132736</v>
      </c>
      <c r="GF66" s="104">
        <f t="shared" si="80"/>
        <v>1095.7338074132736</v>
      </c>
      <c r="GG66" s="104">
        <v>0</v>
      </c>
      <c r="GH66" s="104">
        <f t="shared" si="81"/>
        <v>2081.8942340852195</v>
      </c>
      <c r="GI66" s="104"/>
      <c r="GJ66" s="143">
        <f t="shared" si="82"/>
        <v>2081.8942340852195</v>
      </c>
      <c r="GK66" s="103">
        <f t="shared" si="83"/>
        <v>1095.7338074132736</v>
      </c>
      <c r="GL66" s="104">
        <f t="shared" si="14"/>
        <v>304.59784945823367</v>
      </c>
      <c r="GM66" s="90">
        <f t="shared" si="84"/>
        <v>2386.4920835434532</v>
      </c>
      <c r="GN66" s="380">
        <f t="shared" si="85"/>
        <v>2258.9400640577355</v>
      </c>
      <c r="GO66" s="139">
        <v>1</v>
      </c>
      <c r="GP66" s="415" t="s">
        <v>52</v>
      </c>
      <c r="GQ66" s="1">
        <v>18</v>
      </c>
      <c r="GR66" s="1" t="s">
        <v>72</v>
      </c>
      <c r="GS66" s="1" t="s">
        <v>26</v>
      </c>
      <c r="GT66" s="89">
        <v>44081</v>
      </c>
      <c r="GU66" s="90">
        <v>2300</v>
      </c>
      <c r="GV66" s="104">
        <v>65781.33</v>
      </c>
      <c r="GW66" s="104"/>
      <c r="GX66" s="104"/>
      <c r="GY66" s="104"/>
      <c r="GZ66" s="104"/>
      <c r="HA66" s="137">
        <v>65781.33</v>
      </c>
      <c r="HB66" s="138">
        <f t="shared" si="118"/>
        <v>1196.2300000000032</v>
      </c>
      <c r="HC66" s="141">
        <f t="shared" si="86"/>
        <v>-432.96914619454537</v>
      </c>
      <c r="HD66" s="142">
        <f t="shared" si="87"/>
        <v>763.26085380545783</v>
      </c>
      <c r="HE66" s="104">
        <f t="shared" si="88"/>
        <v>763.26085380545783</v>
      </c>
      <c r="HF66" s="104">
        <v>0</v>
      </c>
      <c r="HG66" s="104">
        <f t="shared" si="89"/>
        <v>1450.1956222303697</v>
      </c>
      <c r="HH66" s="104"/>
      <c r="HI66" s="143">
        <f t="shared" si="90"/>
        <v>1450.1956222303697</v>
      </c>
      <c r="HJ66" s="104">
        <f t="shared" si="91"/>
        <v>763.26085380545783</v>
      </c>
      <c r="HK66" s="104">
        <f t="shared" si="15"/>
        <v>345.46359114604752</v>
      </c>
      <c r="HL66" s="90">
        <f t="shared" si="92"/>
        <v>1795.6592133764173</v>
      </c>
      <c r="HM66" s="380">
        <f t="shared" si="93"/>
        <v>1754.5992774341528</v>
      </c>
      <c r="HN66" s="1">
        <v>1</v>
      </c>
      <c r="HO66" s="1" t="s">
        <v>52</v>
      </c>
      <c r="HP66" s="1">
        <v>18</v>
      </c>
      <c r="HQ66" s="1" t="s">
        <v>72</v>
      </c>
      <c r="HR66" s="1" t="s">
        <v>26</v>
      </c>
      <c r="HS66" s="89">
        <v>44104</v>
      </c>
      <c r="HT66" s="104">
        <v>67077.990000000005</v>
      </c>
      <c r="HU66" s="90">
        <v>2000</v>
      </c>
      <c r="HV66" s="104"/>
      <c r="HW66" s="104"/>
      <c r="HX66" s="104"/>
      <c r="HY66" s="104"/>
      <c r="HZ66" s="137">
        <f t="shared" si="94"/>
        <v>67077.990000000005</v>
      </c>
      <c r="IA66" s="138">
        <f t="shared" si="95"/>
        <v>1296.6600000000035</v>
      </c>
      <c r="IB66" s="141">
        <f t="shared" si="96"/>
        <v>241.70462542741262</v>
      </c>
      <c r="IC66" s="142">
        <f t="shared" si="97"/>
        <v>1538.3646254274161</v>
      </c>
      <c r="ID66" s="104">
        <f t="shared" si="98"/>
        <v>110</v>
      </c>
      <c r="IE66" s="104">
        <f t="shared" si="99"/>
        <v>1428.3646254274161</v>
      </c>
      <c r="IF66" s="104">
        <f t="shared" si="100"/>
        <v>209</v>
      </c>
      <c r="IG66" s="425">
        <f t="shared" si="101"/>
        <v>2782.8637847941486</v>
      </c>
      <c r="IH66" s="143">
        <f t="shared" si="102"/>
        <v>2991.8637847941486</v>
      </c>
      <c r="II66" s="104">
        <f t="shared" si="103"/>
        <v>1538.3646254274161</v>
      </c>
      <c r="IJ66" s="104">
        <f t="shared" si="104"/>
        <v>414.19274137629873</v>
      </c>
      <c r="IK66" s="90">
        <f t="shared" si="105"/>
        <v>3406.0565261704473</v>
      </c>
      <c r="IL66" s="234">
        <f t="shared" si="106"/>
        <v>3160.6558036045999</v>
      </c>
      <c r="IM66" s="139">
        <v>1</v>
      </c>
      <c r="IN66" s="1" t="s">
        <v>52</v>
      </c>
      <c r="IO66" s="1">
        <v>18</v>
      </c>
      <c r="IP66" s="1" t="s">
        <v>72</v>
      </c>
      <c r="IQ66" s="1" t="s">
        <v>26</v>
      </c>
      <c r="IR66" s="89">
        <v>44143</v>
      </c>
      <c r="IS66" s="90">
        <v>3800</v>
      </c>
      <c r="IT66" s="1">
        <v>71514.48</v>
      </c>
      <c r="IU66" s="1"/>
      <c r="IV66" s="1"/>
      <c r="IW66" s="1"/>
      <c r="IX66" s="1"/>
      <c r="IY66" s="98">
        <v>71514.48</v>
      </c>
      <c r="IZ66" s="138">
        <f t="shared" si="107"/>
        <v>4436.4899999999907</v>
      </c>
      <c r="JA66" s="141">
        <f t="shared" si="108"/>
        <v>-1192.9060895539542</v>
      </c>
      <c r="JB66" s="142">
        <f t="shared" si="109"/>
        <v>3243.5839104460365</v>
      </c>
      <c r="JC66" s="104">
        <f t="shared" si="110"/>
        <v>110</v>
      </c>
      <c r="JD66" s="104">
        <f t="shared" si="111"/>
        <v>3133.5839104460365</v>
      </c>
      <c r="JE66" s="104">
        <f t="shared" si="112"/>
        <v>209</v>
      </c>
      <c r="JF66" s="425">
        <f t="shared" si="16"/>
        <v>7364.5525086336311</v>
      </c>
      <c r="JG66" s="143">
        <f t="shared" si="113"/>
        <v>7573.5525086336311</v>
      </c>
      <c r="JH66" s="104">
        <f t="shared" si="114"/>
        <v>7573.5525086336311</v>
      </c>
      <c r="JI66" s="104">
        <f t="shared" si="115"/>
        <v>589.53861621640499</v>
      </c>
      <c r="JJ66" s="90">
        <f t="shared" si="116"/>
        <v>8163.0911248500361</v>
      </c>
      <c r="JK66" s="234">
        <f t="shared" si="17"/>
        <v>7523.746928454636</v>
      </c>
      <c r="JL66" s="139">
        <v>1</v>
      </c>
      <c r="JM66" s="1" t="s">
        <v>52</v>
      </c>
    </row>
    <row r="67" spans="1:273" ht="30" customHeight="1" x14ac:dyDescent="0.25">
      <c r="A67" s="1">
        <v>19</v>
      </c>
      <c r="B67" s="1" t="s">
        <v>73</v>
      </c>
      <c r="C67" s="1" t="s">
        <v>27</v>
      </c>
      <c r="D67" s="89">
        <v>43830</v>
      </c>
      <c r="E67" s="153">
        <v>6500</v>
      </c>
      <c r="F67" s="104">
        <v>21377.71</v>
      </c>
      <c r="G67" s="104"/>
      <c r="H67" s="104"/>
      <c r="I67" s="104"/>
      <c r="J67" s="104"/>
      <c r="K67" s="137">
        <v>21377.71</v>
      </c>
      <c r="L67" s="138">
        <v>1664.1699999999983</v>
      </c>
      <c r="M67" s="141">
        <v>199.7002572664687</v>
      </c>
      <c r="N67" s="96">
        <v>1863.870257266467</v>
      </c>
      <c r="O67" s="104">
        <v>110</v>
      </c>
      <c r="P67" s="104">
        <v>1753.870257266467</v>
      </c>
      <c r="Q67" s="104">
        <v>199.1</v>
      </c>
      <c r="R67" s="104">
        <v>4108.8069672079737</v>
      </c>
      <c r="S67" s="143">
        <v>4307.906967207974</v>
      </c>
      <c r="T67" s="104"/>
      <c r="U67" s="104"/>
      <c r="V67" s="104">
        <v>216.47106572445341</v>
      </c>
      <c r="W67" s="203">
        <v>4524.3780329324272</v>
      </c>
      <c r="X67" s="144">
        <v>4170.7996257928298</v>
      </c>
      <c r="Y67" s="285">
        <v>1</v>
      </c>
      <c r="Z67" s="104" t="s">
        <v>52</v>
      </c>
      <c r="AA67" s="1">
        <v>19</v>
      </c>
      <c r="AB67" s="1" t="s">
        <v>73</v>
      </c>
      <c r="AC67" s="1" t="s">
        <v>27</v>
      </c>
      <c r="AD67" s="89">
        <v>43861</v>
      </c>
      <c r="AE67" s="284"/>
      <c r="AF67" s="1">
        <v>23924.55</v>
      </c>
      <c r="AG67" s="1"/>
      <c r="AH67" s="1"/>
      <c r="AI67" s="1"/>
      <c r="AJ67" s="1"/>
      <c r="AK67" s="98">
        <f t="shared" si="11"/>
        <v>23924.55</v>
      </c>
      <c r="AL67" s="138">
        <f t="shared" si="18"/>
        <v>2546.84</v>
      </c>
      <c r="AM67" s="141">
        <f t="shared" si="19"/>
        <v>-2264.2739365428615</v>
      </c>
      <c r="AN67" s="96">
        <f t="shared" si="20"/>
        <v>282.56606345713863</v>
      </c>
      <c r="AO67" s="104">
        <f t="shared" si="21"/>
        <v>282.56606345713863</v>
      </c>
      <c r="AP67" s="104">
        <f t="shared" si="22"/>
        <v>0</v>
      </c>
      <c r="AQ67" s="104">
        <f t="shared" si="23"/>
        <v>511.44457485742095</v>
      </c>
      <c r="AR67" s="104"/>
      <c r="AS67" s="143">
        <f t="shared" si="24"/>
        <v>511.44457485742095</v>
      </c>
      <c r="AT67" s="104">
        <f t="shared" si="25"/>
        <v>1833.0834745788343</v>
      </c>
      <c r="AU67" s="104">
        <f t="shared" si="12"/>
        <v>325.89036531731955</v>
      </c>
      <c r="AV67" s="203">
        <f t="shared" si="26"/>
        <v>2670.4184147535748</v>
      </c>
      <c r="AW67" s="144">
        <f t="shared" si="27"/>
        <v>6841.2180405464042</v>
      </c>
      <c r="AX67" s="285">
        <v>1</v>
      </c>
      <c r="AY67" s="104" t="s">
        <v>52</v>
      </c>
      <c r="AZ67" s="1">
        <v>19</v>
      </c>
      <c r="BA67" s="1" t="s">
        <v>73</v>
      </c>
      <c r="BB67" s="1" t="s">
        <v>27</v>
      </c>
      <c r="BC67" s="89">
        <v>43890</v>
      </c>
      <c r="BD67" s="153">
        <v>8500</v>
      </c>
      <c r="BE67" s="1">
        <v>26021.56</v>
      </c>
      <c r="BF67" s="1"/>
      <c r="BG67" s="1"/>
      <c r="BH67" s="1"/>
      <c r="BI67" s="1"/>
      <c r="BJ67" s="98">
        <v>26021.56</v>
      </c>
      <c r="BK67" s="138">
        <f t="shared" si="28"/>
        <v>2097.010000000002</v>
      </c>
      <c r="BL67" s="141">
        <f t="shared" si="29"/>
        <v>39.68003108666683</v>
      </c>
      <c r="BM67" s="96">
        <f t="shared" si="30"/>
        <v>2136.690031086669</v>
      </c>
      <c r="BN67" s="104">
        <f t="shared" si="31"/>
        <v>110</v>
      </c>
      <c r="BO67" s="104">
        <f t="shared" si="32"/>
        <v>2026.690031086669</v>
      </c>
      <c r="BP67" s="104">
        <f t="shared" si="33"/>
        <v>199.1</v>
      </c>
      <c r="BQ67" s="355">
        <f t="shared" si="34"/>
        <v>4483.8022135579567</v>
      </c>
      <c r="BR67" s="143">
        <f t="shared" si="35"/>
        <v>4682.9022135579571</v>
      </c>
      <c r="BS67" s="104">
        <f t="shared" si="36"/>
        <v>315.07178472540306</v>
      </c>
      <c r="BT67" s="203">
        <f t="shared" si="37"/>
        <v>4997.9739982833598</v>
      </c>
      <c r="BU67" s="144">
        <f t="shared" si="38"/>
        <v>3339.192038829764</v>
      </c>
      <c r="BV67" s="285">
        <v>1</v>
      </c>
      <c r="BW67" s="104" t="s">
        <v>52</v>
      </c>
      <c r="BX67" s="1">
        <v>19</v>
      </c>
      <c r="BY67" s="1" t="s">
        <v>73</v>
      </c>
      <c r="BZ67" s="1" t="s">
        <v>27</v>
      </c>
      <c r="CA67" s="89">
        <v>43890</v>
      </c>
      <c r="CB67" s="153">
        <v>7000</v>
      </c>
      <c r="CC67" s="137">
        <v>26021.56</v>
      </c>
      <c r="CD67" s="137"/>
      <c r="CE67" s="137"/>
      <c r="CF67" s="137"/>
      <c r="CG67" s="137"/>
      <c r="CH67" s="137">
        <v>26021.56</v>
      </c>
      <c r="CI67" s="137">
        <v>2097.010000000002</v>
      </c>
      <c r="CJ67" s="137">
        <v>39.68003108666683</v>
      </c>
      <c r="CK67" s="137">
        <v>2136.690031086669</v>
      </c>
      <c r="CL67" s="137">
        <v>110</v>
      </c>
      <c r="CM67" s="137">
        <v>2026.690031086669</v>
      </c>
      <c r="CN67" s="137">
        <v>199.1</v>
      </c>
      <c r="CO67" s="137">
        <v>4483.8022135579567</v>
      </c>
      <c r="CP67" s="143">
        <f t="shared" si="39"/>
        <v>5204.1907308728123</v>
      </c>
      <c r="CQ67" s="104">
        <f t="shared" si="40"/>
        <v>315.07178472540306</v>
      </c>
      <c r="CR67" s="203">
        <f t="shared" si="41"/>
        <v>5519.262515598215</v>
      </c>
      <c r="CS67" s="144">
        <f t="shared" si="42"/>
        <v>1858.454554427979</v>
      </c>
      <c r="CT67" s="139" t="s">
        <v>251</v>
      </c>
      <c r="CU67" s="1" t="s">
        <v>422</v>
      </c>
      <c r="CV67" s="1">
        <v>19</v>
      </c>
      <c r="CW67" s="1" t="s">
        <v>73</v>
      </c>
      <c r="CX67" s="1" t="s">
        <v>27</v>
      </c>
      <c r="CY67" s="89">
        <v>43951</v>
      </c>
      <c r="CZ67" s="153">
        <v>5000</v>
      </c>
      <c r="DA67" s="104">
        <v>27719.27</v>
      </c>
      <c r="DB67" s="104"/>
      <c r="DC67" s="104"/>
      <c r="DD67" s="104"/>
      <c r="DE67" s="104"/>
      <c r="DF67" s="137">
        <v>27719.27</v>
      </c>
      <c r="DG67" s="138">
        <f t="shared" si="43"/>
        <v>1697.7099999999991</v>
      </c>
      <c r="DH67" s="141">
        <f t="shared" si="44"/>
        <v>260.67393639658695</v>
      </c>
      <c r="DI67" s="142">
        <f t="shared" si="45"/>
        <v>1958.383936396586</v>
      </c>
      <c r="DJ67" s="104">
        <f t="shared" si="46"/>
        <v>110</v>
      </c>
      <c r="DK67" s="104">
        <f t="shared" si="47"/>
        <v>1848.383936396586</v>
      </c>
      <c r="DL67" s="104">
        <f t="shared" si="48"/>
        <v>199.1</v>
      </c>
      <c r="DM67" s="365">
        <f t="shared" si="49"/>
        <v>4115.0115924761221</v>
      </c>
      <c r="DN67" s="366">
        <f t="shared" si="50"/>
        <v>4314.1115924761225</v>
      </c>
      <c r="DO67" s="367">
        <f t="shared" si="51"/>
        <v>-890.07913839668981</v>
      </c>
      <c r="DP67" s="367">
        <f t="shared" si="52"/>
        <v>-855.18508315960366</v>
      </c>
      <c r="DQ67" s="368">
        <f t="shared" si="53"/>
        <v>-61.316396478550715</v>
      </c>
      <c r="DR67" s="49">
        <f t="shared" si="54"/>
        <v>-951.39553487524051</v>
      </c>
      <c r="DS67" s="369">
        <f t="shared" si="55"/>
        <v>-4092.9409804472616</v>
      </c>
      <c r="DT67" s="139">
        <v>1</v>
      </c>
      <c r="DU67" s="1" t="s">
        <v>52</v>
      </c>
      <c r="DV67" s="1">
        <v>19</v>
      </c>
      <c r="DW67" s="1" t="s">
        <v>73</v>
      </c>
      <c r="DX67" s="1" t="s">
        <v>27</v>
      </c>
      <c r="DY67" s="89">
        <v>43982</v>
      </c>
      <c r="DZ67" s="90">
        <v>3000</v>
      </c>
      <c r="EA67" s="1">
        <v>28112.14</v>
      </c>
      <c r="EB67" s="1"/>
      <c r="EC67" s="1"/>
      <c r="ED67" s="1"/>
      <c r="EE67" s="1"/>
      <c r="EF67" s="98">
        <v>28112.14</v>
      </c>
      <c r="EG67" s="138">
        <f t="shared" si="56"/>
        <v>392.86999999999898</v>
      </c>
      <c r="EH67" s="141">
        <f t="shared" si="57"/>
        <v>16.143655245247317</v>
      </c>
      <c r="EI67" s="96">
        <f t="shared" si="58"/>
        <v>409.0136552452463</v>
      </c>
      <c r="EJ67" s="104">
        <f t="shared" si="59"/>
        <v>110</v>
      </c>
      <c r="EK67" s="104">
        <f t="shared" si="60"/>
        <v>299.0136552452463</v>
      </c>
      <c r="EL67" s="104">
        <f t="shared" si="61"/>
        <v>199.1</v>
      </c>
      <c r="EM67" s="355">
        <f t="shared" si="62"/>
        <v>578.63694009390247</v>
      </c>
      <c r="EN67" s="143">
        <f t="shared" si="63"/>
        <v>777.73694009390249</v>
      </c>
      <c r="EO67" s="104">
        <f t="shared" si="64"/>
        <v>81.356595974447856</v>
      </c>
      <c r="EP67" s="379">
        <f t="shared" si="65"/>
        <v>859.09353606835032</v>
      </c>
      <c r="EQ67" s="380">
        <f t="shared" si="66"/>
        <v>-6233.847444378911</v>
      </c>
      <c r="ER67" s="285">
        <v>1</v>
      </c>
      <c r="ES67" s="104" t="s">
        <v>52</v>
      </c>
      <c r="ET67" s="1">
        <v>19</v>
      </c>
      <c r="EU67" s="1" t="s">
        <v>73</v>
      </c>
      <c r="EV67" s="1" t="s">
        <v>27</v>
      </c>
      <c r="EW67" s="95">
        <v>-1000</v>
      </c>
      <c r="EX67" s="89">
        <v>44013</v>
      </c>
      <c r="EY67" s="104">
        <v>28544.86</v>
      </c>
      <c r="EZ67" s="104"/>
      <c r="FA67" s="104"/>
      <c r="FB67" s="104"/>
      <c r="FC67" s="104"/>
      <c r="FD67" s="137">
        <f t="shared" si="67"/>
        <v>28544.86</v>
      </c>
      <c r="FE67" s="138">
        <f t="shared" si="117"/>
        <v>432.72000000000116</v>
      </c>
      <c r="FF67" s="141">
        <f t="shared" si="68"/>
        <v>20.30570714570349</v>
      </c>
      <c r="FG67" s="96">
        <f t="shared" si="69"/>
        <v>453.02570714570464</v>
      </c>
      <c r="FH67" s="104">
        <f t="shared" si="70"/>
        <v>453.02570714570464</v>
      </c>
      <c r="FI67" s="104">
        <f t="shared" si="71"/>
        <v>0</v>
      </c>
      <c r="FJ67" s="104">
        <f t="shared" si="72"/>
        <v>819.97652993372537</v>
      </c>
      <c r="FK67" s="104"/>
      <c r="FL67" s="143">
        <f t="shared" si="73"/>
        <v>819.97652993372537</v>
      </c>
      <c r="FM67" s="104">
        <f t="shared" si="74"/>
        <v>93.953728586433314</v>
      </c>
      <c r="FN67" s="379">
        <f t="shared" si="75"/>
        <v>913.93025852015865</v>
      </c>
      <c r="FO67" s="234">
        <f t="shared" si="76"/>
        <v>-4319.9171858587524</v>
      </c>
      <c r="FP67" s="139">
        <v>1</v>
      </c>
      <c r="FQ67" s="1" t="s">
        <v>52</v>
      </c>
      <c r="FR67" s="1">
        <v>19</v>
      </c>
      <c r="FS67" s="1" t="s">
        <v>73</v>
      </c>
      <c r="FT67" s="1" t="s">
        <v>27</v>
      </c>
      <c r="FU67" s="89">
        <v>44042</v>
      </c>
      <c r="FV67" s="90"/>
      <c r="FW67" s="104">
        <v>28967.61</v>
      </c>
      <c r="FX67" s="104"/>
      <c r="FY67" s="104"/>
      <c r="FZ67" s="104"/>
      <c r="GA67" s="104"/>
      <c r="GB67" s="411">
        <f t="shared" si="77"/>
        <v>28967.61</v>
      </c>
      <c r="GC67" s="138">
        <f t="shared" si="13"/>
        <v>422.75</v>
      </c>
      <c r="GD67" s="141">
        <f t="shared" si="78"/>
        <v>131.72734921831218</v>
      </c>
      <c r="GE67" s="142">
        <f t="shared" si="79"/>
        <v>554.47734921831216</v>
      </c>
      <c r="GF67" s="104">
        <f t="shared" si="80"/>
        <v>554.47734921831216</v>
      </c>
      <c r="GG67" s="104">
        <v>0</v>
      </c>
      <c r="GH67" s="104">
        <f t="shared" si="81"/>
        <v>1053.5069635147931</v>
      </c>
      <c r="GI67" s="104"/>
      <c r="GJ67" s="143">
        <f t="shared" si="82"/>
        <v>1053.5069635147931</v>
      </c>
      <c r="GK67" s="103">
        <f t="shared" si="83"/>
        <v>554.47734921831216</v>
      </c>
      <c r="GL67" s="104">
        <f t="shared" si="14"/>
        <v>154.13653115614721</v>
      </c>
      <c r="GM67" s="90">
        <f t="shared" si="84"/>
        <v>1207.6434946709403</v>
      </c>
      <c r="GN67" s="380">
        <f t="shared" si="85"/>
        <v>-3112.2736911878119</v>
      </c>
      <c r="GO67" s="139">
        <v>1</v>
      </c>
      <c r="GP67" s="415" t="s">
        <v>52</v>
      </c>
      <c r="GQ67" s="1">
        <v>19</v>
      </c>
      <c r="GR67" s="1" t="s">
        <v>73</v>
      </c>
      <c r="GS67" s="1" t="s">
        <v>27</v>
      </c>
      <c r="GT67" s="89">
        <v>44081</v>
      </c>
      <c r="GU67" s="90"/>
      <c r="GV67" s="104">
        <v>29645.83</v>
      </c>
      <c r="GW67" s="104"/>
      <c r="GX67" s="104"/>
      <c r="GY67" s="104"/>
      <c r="GZ67" s="104"/>
      <c r="HA67" s="137">
        <v>29645.83</v>
      </c>
      <c r="HB67" s="138">
        <f t="shared" si="118"/>
        <v>678.22000000000116</v>
      </c>
      <c r="HC67" s="141">
        <f t="shared" si="86"/>
        <v>-245.47815581624295</v>
      </c>
      <c r="HD67" s="142">
        <f t="shared" si="87"/>
        <v>432.74184418375819</v>
      </c>
      <c r="HE67" s="104">
        <f t="shared" si="88"/>
        <v>432.74184418375819</v>
      </c>
      <c r="HF67" s="104">
        <v>0</v>
      </c>
      <c r="HG67" s="104">
        <f t="shared" si="89"/>
        <v>822.20950394914053</v>
      </c>
      <c r="HH67" s="104"/>
      <c r="HI67" s="143">
        <f t="shared" si="90"/>
        <v>822.20950394914053</v>
      </c>
      <c r="HJ67" s="104">
        <f t="shared" si="91"/>
        <v>432.74184418375819</v>
      </c>
      <c r="HK67" s="104">
        <f t="shared" si="15"/>
        <v>195.86560844241666</v>
      </c>
      <c r="HL67" s="90">
        <f t="shared" si="92"/>
        <v>1018.0751123915572</v>
      </c>
      <c r="HM67" s="380">
        <f t="shared" si="93"/>
        <v>-2094.1985787962549</v>
      </c>
      <c r="HN67" s="1">
        <v>1</v>
      </c>
      <c r="HO67" s="1" t="s">
        <v>52</v>
      </c>
      <c r="HP67" s="1">
        <v>19</v>
      </c>
      <c r="HQ67" s="1" t="s">
        <v>73</v>
      </c>
      <c r="HR67" s="1" t="s">
        <v>27</v>
      </c>
      <c r="HS67" s="89">
        <v>44104</v>
      </c>
      <c r="HT67" s="104">
        <v>30067.37</v>
      </c>
      <c r="HU67" s="90"/>
      <c r="HV67" s="104"/>
      <c r="HW67" s="104"/>
      <c r="HX67" s="104"/>
      <c r="HY67" s="104"/>
      <c r="HZ67" s="137">
        <f t="shared" si="94"/>
        <v>30067.37</v>
      </c>
      <c r="IA67" s="138">
        <f t="shared" si="95"/>
        <v>421.53999999999724</v>
      </c>
      <c r="IB67" s="141">
        <f t="shared" si="96"/>
        <v>78.577397160913861</v>
      </c>
      <c r="IC67" s="142">
        <f t="shared" si="97"/>
        <v>500.11739716091108</v>
      </c>
      <c r="ID67" s="104">
        <f t="shared" si="98"/>
        <v>110</v>
      </c>
      <c r="IE67" s="104">
        <f t="shared" si="99"/>
        <v>390.11739716091108</v>
      </c>
      <c r="IF67" s="104">
        <f t="shared" si="100"/>
        <v>209</v>
      </c>
      <c r="IG67" s="425">
        <f t="shared" si="101"/>
        <v>760.06053149936622</v>
      </c>
      <c r="IH67" s="143">
        <f t="shared" si="102"/>
        <v>969.06053149936622</v>
      </c>
      <c r="II67" s="104">
        <f t="shared" si="103"/>
        <v>500.11739716091108</v>
      </c>
      <c r="IJ67" s="104">
        <f t="shared" si="104"/>
        <v>134.65272947400504</v>
      </c>
      <c r="IK67" s="90">
        <f t="shared" si="105"/>
        <v>1103.7132609733712</v>
      </c>
      <c r="IL67" s="234">
        <f t="shared" si="106"/>
        <v>-990.48531782288364</v>
      </c>
      <c r="IM67" s="139">
        <v>1</v>
      </c>
      <c r="IN67" s="1" t="s">
        <v>52</v>
      </c>
      <c r="IO67" s="1">
        <v>19</v>
      </c>
      <c r="IP67" s="1" t="s">
        <v>530</v>
      </c>
      <c r="IQ67" s="1" t="s">
        <v>27</v>
      </c>
      <c r="IR67" s="89">
        <v>44143</v>
      </c>
      <c r="IS67" s="90">
        <v>3000</v>
      </c>
      <c r="IT67" s="1">
        <v>30803.23</v>
      </c>
      <c r="IU67" s="1"/>
      <c r="IV67" s="1"/>
      <c r="IW67" s="1"/>
      <c r="IX67" s="1"/>
      <c r="IY67" s="98">
        <v>30803.23</v>
      </c>
      <c r="IZ67" s="138">
        <f t="shared" si="107"/>
        <v>735.86000000000058</v>
      </c>
      <c r="JA67" s="141">
        <f t="shared" si="108"/>
        <v>-197.86179503598007</v>
      </c>
      <c r="JB67" s="142">
        <f t="shared" si="109"/>
        <v>537.99820496402049</v>
      </c>
      <c r="JC67" s="104">
        <f t="shared" si="110"/>
        <v>110</v>
      </c>
      <c r="JD67" s="104">
        <f t="shared" si="111"/>
        <v>427.99820496402049</v>
      </c>
      <c r="JE67" s="104">
        <f t="shared" si="112"/>
        <v>209</v>
      </c>
      <c r="JF67" s="425">
        <f t="shared" si="16"/>
        <v>1005.8818733243394</v>
      </c>
      <c r="JG67" s="143">
        <f t="shared" si="113"/>
        <v>1214.8818733243393</v>
      </c>
      <c r="JH67" s="104">
        <f t="shared" si="114"/>
        <v>1214.8818733243393</v>
      </c>
      <c r="JI67" s="104">
        <f t="shared" si="115"/>
        <v>94.568536713722537</v>
      </c>
      <c r="JJ67" s="90">
        <f t="shared" si="116"/>
        <v>1309.4504100380618</v>
      </c>
      <c r="JK67" s="234">
        <f t="shared" si="17"/>
        <v>-2681.0349077848218</v>
      </c>
      <c r="JL67" s="139">
        <v>1</v>
      </c>
      <c r="JM67" s="1" t="s">
        <v>52</v>
      </c>
    </row>
    <row r="68" spans="1:273" ht="30" customHeight="1" x14ac:dyDescent="0.25">
      <c r="A68" s="1">
        <v>20</v>
      </c>
      <c r="B68" s="1" t="s">
        <v>300</v>
      </c>
      <c r="C68" s="1" t="s">
        <v>285</v>
      </c>
      <c r="D68" s="89">
        <v>43830</v>
      </c>
      <c r="E68" s="153"/>
      <c r="F68" s="104">
        <v>11568.54</v>
      </c>
      <c r="G68" s="104">
        <v>863.81999999999994</v>
      </c>
      <c r="H68" s="104">
        <v>-7208.6100000000006</v>
      </c>
      <c r="I68" s="104"/>
      <c r="J68" s="104">
        <v>3368.4500000000003</v>
      </c>
      <c r="K68" s="137">
        <v>5223.75</v>
      </c>
      <c r="L68" s="138">
        <v>314.42000000000007</v>
      </c>
      <c r="M68" s="141">
        <v>37.730373032636791</v>
      </c>
      <c r="N68" s="96">
        <v>352.15037303263688</v>
      </c>
      <c r="O68" s="104">
        <v>110</v>
      </c>
      <c r="P68" s="104">
        <v>242.15037303263688</v>
      </c>
      <c r="Q68" s="104">
        <v>199.1</v>
      </c>
      <c r="R68" s="104">
        <v>567.28776584603702</v>
      </c>
      <c r="S68" s="143">
        <v>766.38776584603704</v>
      </c>
      <c r="T68" s="104"/>
      <c r="U68" s="104"/>
      <c r="V68" s="104">
        <v>38.510761187212346</v>
      </c>
      <c r="W68" s="203">
        <v>804.89852703324937</v>
      </c>
      <c r="X68" s="144">
        <v>-5120.3794423767622</v>
      </c>
      <c r="Y68" s="285">
        <v>2</v>
      </c>
      <c r="Z68" s="104" t="s">
        <v>52</v>
      </c>
      <c r="AA68" s="1">
        <v>20</v>
      </c>
      <c r="AB68" s="1" t="s">
        <v>300</v>
      </c>
      <c r="AC68" s="1" t="s">
        <v>285</v>
      </c>
      <c r="AD68" s="89">
        <v>43861</v>
      </c>
      <c r="AE68" s="284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98">
        <f t="shared" si="11"/>
        <v>5379.1099999999988</v>
      </c>
      <c r="AL68" s="138">
        <f t="shared" si="18"/>
        <v>155.35999999999876</v>
      </c>
      <c r="AM68" s="141">
        <f t="shared" si="19"/>
        <v>-138.12316391343631</v>
      </c>
      <c r="AN68" s="96">
        <f t="shared" si="20"/>
        <v>17.236836086562448</v>
      </c>
      <c r="AO68" s="104">
        <f t="shared" si="21"/>
        <v>17.236836086562448</v>
      </c>
      <c r="AP68" s="104">
        <f t="shared" si="22"/>
        <v>0</v>
      </c>
      <c r="AQ68" s="104">
        <f t="shared" si="23"/>
        <v>31.198673316678033</v>
      </c>
      <c r="AR68" s="104"/>
      <c r="AS68" s="143">
        <f t="shared" si="24"/>
        <v>31.198673316678033</v>
      </c>
      <c r="AT68" s="104">
        <f t="shared" si="25"/>
        <v>111.82007845430628</v>
      </c>
      <c r="AU68" s="104">
        <f t="shared" si="12"/>
        <v>19.879665450400637</v>
      </c>
      <c r="AV68" s="203">
        <f t="shared" si="26"/>
        <v>162.89841722138496</v>
      </c>
      <c r="AW68" s="144">
        <f t="shared" si="27"/>
        <v>-4957.4810251553772</v>
      </c>
      <c r="AX68" s="285">
        <v>2</v>
      </c>
      <c r="AY68" s="104" t="s">
        <v>52</v>
      </c>
      <c r="AZ68" s="1">
        <v>20</v>
      </c>
      <c r="BA68" s="1" t="s">
        <v>300</v>
      </c>
      <c r="BB68" s="1" t="s">
        <v>285</v>
      </c>
      <c r="BC68" s="89">
        <v>43890</v>
      </c>
      <c r="BD68" s="153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98">
        <v>5660.8499999999985</v>
      </c>
      <c r="BK68" s="138">
        <f t="shared" si="28"/>
        <v>281.73999999999978</v>
      </c>
      <c r="BL68" s="141">
        <f t="shared" si="29"/>
        <v>5.3311390781910877</v>
      </c>
      <c r="BM68" s="96">
        <f t="shared" si="30"/>
        <v>287.07113907819087</v>
      </c>
      <c r="BN68" s="104">
        <f t="shared" si="31"/>
        <v>110</v>
      </c>
      <c r="BO68" s="104">
        <f t="shared" si="32"/>
        <v>177.07113907819087</v>
      </c>
      <c r="BP68" s="104">
        <f t="shared" si="33"/>
        <v>199.1</v>
      </c>
      <c r="BQ68" s="355">
        <f t="shared" si="34"/>
        <v>391.74809821821668</v>
      </c>
      <c r="BR68" s="143">
        <f t="shared" si="35"/>
        <v>590.84809821821671</v>
      </c>
      <c r="BS68" s="104">
        <f t="shared" si="36"/>
        <v>39.753032695889708</v>
      </c>
      <c r="BT68" s="203">
        <f t="shared" si="37"/>
        <v>630.60113091410642</v>
      </c>
      <c r="BU68" s="144">
        <f t="shared" si="38"/>
        <v>-4326.8798942412704</v>
      </c>
      <c r="BV68" s="285">
        <v>2</v>
      </c>
      <c r="BW68" s="104" t="s">
        <v>52</v>
      </c>
      <c r="BX68" s="1">
        <v>20</v>
      </c>
      <c r="BY68" s="1" t="s">
        <v>300</v>
      </c>
      <c r="BZ68" s="1" t="s">
        <v>285</v>
      </c>
      <c r="CA68" s="89">
        <v>43890</v>
      </c>
      <c r="CB68" s="153"/>
      <c r="CC68" s="137">
        <v>12005.64</v>
      </c>
      <c r="CD68" s="137">
        <v>863.81999999999994</v>
      </c>
      <c r="CE68" s="137">
        <v>-7208.6100000000006</v>
      </c>
      <c r="CF68" s="137"/>
      <c r="CG68" s="137">
        <v>3368.4500000000003</v>
      </c>
      <c r="CH68" s="137">
        <v>5660.8499999999985</v>
      </c>
      <c r="CI68" s="137">
        <v>281.73999999999978</v>
      </c>
      <c r="CJ68" s="137">
        <v>5.3311390781910877</v>
      </c>
      <c r="CK68" s="137">
        <v>287.07113907819087</v>
      </c>
      <c r="CL68" s="137">
        <v>110</v>
      </c>
      <c r="CM68" s="137">
        <v>177.07113907819087</v>
      </c>
      <c r="CN68" s="137">
        <v>199.1</v>
      </c>
      <c r="CO68" s="137">
        <v>391.74809821821668</v>
      </c>
      <c r="CP68" s="143">
        <f t="shared" si="39"/>
        <v>656.6197746343388</v>
      </c>
      <c r="CQ68" s="104">
        <f t="shared" si="40"/>
        <v>39.753032695889708</v>
      </c>
      <c r="CR68" s="203">
        <f t="shared" si="41"/>
        <v>696.37280733022851</v>
      </c>
      <c r="CS68" s="144">
        <f t="shared" si="42"/>
        <v>-3630.5070869110418</v>
      </c>
      <c r="CT68" s="139" t="s">
        <v>251</v>
      </c>
      <c r="CU68" s="1" t="s">
        <v>422</v>
      </c>
      <c r="CV68" s="1">
        <v>20</v>
      </c>
      <c r="CW68" s="1" t="s">
        <v>300</v>
      </c>
      <c r="CX68" s="1" t="s">
        <v>285</v>
      </c>
      <c r="CY68" s="89">
        <v>43951</v>
      </c>
      <c r="CZ68" s="153"/>
      <c r="DA68" s="104">
        <v>12629.11</v>
      </c>
      <c r="DB68" s="104">
        <v>863.81999999999994</v>
      </c>
      <c r="DC68" s="104">
        <v>-7208.6100000000006</v>
      </c>
      <c r="DD68" s="104"/>
      <c r="DE68" s="104">
        <v>3368.4500000000003</v>
      </c>
      <c r="DF68" s="137">
        <v>6284.32</v>
      </c>
      <c r="DG68" s="138">
        <f t="shared" si="43"/>
        <v>623.47000000000116</v>
      </c>
      <c r="DH68" s="141">
        <f t="shared" si="44"/>
        <v>95.7303539033053</v>
      </c>
      <c r="DI68" s="142">
        <f t="shared" si="45"/>
        <v>719.20035390330645</v>
      </c>
      <c r="DJ68" s="104">
        <f t="shared" si="46"/>
        <v>110</v>
      </c>
      <c r="DK68" s="104">
        <f t="shared" si="47"/>
        <v>609.20035390330645</v>
      </c>
      <c r="DL68" s="104">
        <f t="shared" si="48"/>
        <v>199.1</v>
      </c>
      <c r="DM68" s="365">
        <f t="shared" si="49"/>
        <v>1356.2477302955706</v>
      </c>
      <c r="DN68" s="366">
        <f t="shared" si="50"/>
        <v>1555.3477302955705</v>
      </c>
      <c r="DO68" s="367">
        <f t="shared" si="51"/>
        <v>898.7279556612317</v>
      </c>
      <c r="DP68" s="367">
        <f t="shared" si="52"/>
        <v>863.49483809322976</v>
      </c>
      <c r="DQ68" s="368">
        <f t="shared" si="53"/>
        <v>61.91220227332358</v>
      </c>
      <c r="DR68" s="49">
        <f t="shared" si="54"/>
        <v>960.6401579345553</v>
      </c>
      <c r="DS68" s="369">
        <f t="shared" si="55"/>
        <v>-2669.8669289764866</v>
      </c>
      <c r="DT68" s="139">
        <v>2</v>
      </c>
      <c r="DU68" s="1" t="s">
        <v>52</v>
      </c>
      <c r="DV68" s="1">
        <v>20</v>
      </c>
      <c r="DW68" s="1" t="s">
        <v>300</v>
      </c>
      <c r="DX68" s="1" t="s">
        <v>285</v>
      </c>
      <c r="DY68" s="89">
        <v>43982</v>
      </c>
      <c r="DZ68" s="90"/>
      <c r="EA68" s="1">
        <v>13017.77</v>
      </c>
      <c r="EB68" s="1">
        <v>863.81999999999994</v>
      </c>
      <c r="EC68" s="1">
        <v>-7208.6100000000006</v>
      </c>
      <c r="ED68" s="1"/>
      <c r="EE68" s="1">
        <v>3368.4500000000003</v>
      </c>
      <c r="EF68" s="98">
        <v>6672.98</v>
      </c>
      <c r="EG68" s="138">
        <f t="shared" si="56"/>
        <v>388.65999999999985</v>
      </c>
      <c r="EH68" s="141">
        <f t="shared" si="57"/>
        <v>15.970659626893976</v>
      </c>
      <c r="EI68" s="96">
        <f t="shared" si="58"/>
        <v>404.63065962689382</v>
      </c>
      <c r="EJ68" s="104">
        <f t="shared" si="59"/>
        <v>110</v>
      </c>
      <c r="EK68" s="104">
        <f t="shared" si="60"/>
        <v>294.63065962689382</v>
      </c>
      <c r="EL68" s="104">
        <f t="shared" si="61"/>
        <v>199.1</v>
      </c>
      <c r="EM68" s="355">
        <f t="shared" si="62"/>
        <v>570.15517637321773</v>
      </c>
      <c r="EN68" s="143">
        <f t="shared" si="63"/>
        <v>769.25517637321775</v>
      </c>
      <c r="EO68" s="104">
        <f t="shared" si="64"/>
        <v>80.469345557756625</v>
      </c>
      <c r="EP68" s="379">
        <f t="shared" si="65"/>
        <v>849.72452193097433</v>
      </c>
      <c r="EQ68" s="380">
        <f t="shared" si="66"/>
        <v>-1820.1424070455123</v>
      </c>
      <c r="ER68" s="285">
        <v>2</v>
      </c>
      <c r="ES68" s="104" t="s">
        <v>52</v>
      </c>
      <c r="ET68" s="1">
        <v>20</v>
      </c>
      <c r="EU68" s="1" t="s">
        <v>300</v>
      </c>
      <c r="EV68" s="1" t="s">
        <v>285</v>
      </c>
      <c r="EW68" s="398">
        <v>6350</v>
      </c>
      <c r="EX68" s="89">
        <v>44013</v>
      </c>
      <c r="EY68" s="104">
        <v>13398.18</v>
      </c>
      <c r="EZ68" s="104">
        <v>863.81999999999994</v>
      </c>
      <c r="FA68" s="104">
        <v>-7208.6100000000006</v>
      </c>
      <c r="FB68" s="104"/>
      <c r="FC68" s="104">
        <v>3368.4500000000003</v>
      </c>
      <c r="FD68" s="137">
        <f t="shared" si="67"/>
        <v>7053.3899999999994</v>
      </c>
      <c r="FE68" s="138">
        <f t="shared" si="117"/>
        <v>380.40999999999985</v>
      </c>
      <c r="FF68" s="141">
        <f t="shared" si="68"/>
        <v>17.851021573528012</v>
      </c>
      <c r="FG68" s="96">
        <f t="shared" si="69"/>
        <v>398.26102157352784</v>
      </c>
      <c r="FH68" s="104">
        <f t="shared" si="70"/>
        <v>398.26102157352784</v>
      </c>
      <c r="FI68" s="104">
        <f t="shared" si="71"/>
        <v>0</v>
      </c>
      <c r="FJ68" s="104">
        <f t="shared" si="72"/>
        <v>720.85244904808542</v>
      </c>
      <c r="FK68" s="104"/>
      <c r="FL68" s="143">
        <f t="shared" si="73"/>
        <v>720.85244904808542</v>
      </c>
      <c r="FM68" s="104">
        <f t="shared" si="74"/>
        <v>82.595992539205469</v>
      </c>
      <c r="FN68" s="379">
        <f t="shared" si="75"/>
        <v>803.44844158729086</v>
      </c>
      <c r="FO68" s="234">
        <f t="shared" si="76"/>
        <v>-7366.6939654582211</v>
      </c>
      <c r="FP68" s="139">
        <v>2</v>
      </c>
      <c r="FQ68" s="1" t="s">
        <v>52</v>
      </c>
      <c r="FR68" s="1">
        <v>20</v>
      </c>
      <c r="FS68" s="1" t="s">
        <v>300</v>
      </c>
      <c r="FT68" s="1" t="s">
        <v>285</v>
      </c>
      <c r="FU68" s="89">
        <v>44042</v>
      </c>
      <c r="FV68" s="90"/>
      <c r="FW68" s="104">
        <v>13616.470000000001</v>
      </c>
      <c r="FX68" s="104">
        <v>863.81999999999994</v>
      </c>
      <c r="FY68" s="104">
        <v>-7208.6100000000006</v>
      </c>
      <c r="FZ68" s="104"/>
      <c r="GA68" s="104">
        <v>3368.4500000000003</v>
      </c>
      <c r="GB68" s="411">
        <f t="shared" si="77"/>
        <v>7271.68</v>
      </c>
      <c r="GC68" s="138">
        <f t="shared" si="13"/>
        <v>218.29000000000087</v>
      </c>
      <c r="GD68" s="141">
        <f t="shared" si="78"/>
        <v>68.018363242733244</v>
      </c>
      <c r="GE68" s="142">
        <f t="shared" si="79"/>
        <v>286.30836324273412</v>
      </c>
      <c r="GF68" s="104">
        <f t="shared" si="80"/>
        <v>286.30836324273412</v>
      </c>
      <c r="GG68" s="104">
        <v>0</v>
      </c>
      <c r="GH68" s="104">
        <f t="shared" si="81"/>
        <v>543.98589016119479</v>
      </c>
      <c r="GI68" s="104"/>
      <c r="GJ68" s="143">
        <f t="shared" si="82"/>
        <v>543.98589016119479</v>
      </c>
      <c r="GK68" s="103">
        <f t="shared" si="83"/>
        <v>286.30836324273412</v>
      </c>
      <c r="GL68" s="104">
        <f t="shared" si="14"/>
        <v>79.589505348493233</v>
      </c>
      <c r="GM68" s="90">
        <f t="shared" si="84"/>
        <v>623.57539550968806</v>
      </c>
      <c r="GN68" s="380">
        <f t="shared" si="85"/>
        <v>-6743.1185699485331</v>
      </c>
      <c r="GO68" s="139">
        <v>2</v>
      </c>
      <c r="GP68" s="415" t="s">
        <v>52</v>
      </c>
      <c r="GQ68" s="1">
        <v>20</v>
      </c>
      <c r="GR68" s="1" t="s">
        <v>300</v>
      </c>
      <c r="GS68" s="1" t="s">
        <v>285</v>
      </c>
      <c r="GT68" s="89">
        <v>44081</v>
      </c>
      <c r="GU68" s="90"/>
      <c r="GV68" s="104">
        <v>14020.36</v>
      </c>
      <c r="GW68" s="104">
        <v>863.81999999999994</v>
      </c>
      <c r="GX68" s="104">
        <v>-7208.6100000000006</v>
      </c>
      <c r="GY68" s="104"/>
      <c r="GZ68" s="104">
        <v>3368.4500000000003</v>
      </c>
      <c r="HA68" s="137">
        <v>7675.57</v>
      </c>
      <c r="HB68" s="138">
        <f t="shared" si="118"/>
        <v>403.88999999999942</v>
      </c>
      <c r="HC68" s="141">
        <f t="shared" si="86"/>
        <v>-146.18585761644016</v>
      </c>
      <c r="HD68" s="142">
        <f t="shared" si="87"/>
        <v>257.70414238355926</v>
      </c>
      <c r="HE68" s="104">
        <f t="shared" si="88"/>
        <v>257.70414238355926</v>
      </c>
      <c r="HF68" s="104">
        <v>0</v>
      </c>
      <c r="HG68" s="104">
        <f t="shared" si="89"/>
        <v>489.63787052876256</v>
      </c>
      <c r="HH68" s="104"/>
      <c r="HI68" s="143">
        <f t="shared" si="90"/>
        <v>489.63787052876256</v>
      </c>
      <c r="HJ68" s="104">
        <f t="shared" si="91"/>
        <v>257.70414238355926</v>
      </c>
      <c r="HK68" s="104">
        <f t="shared" si="15"/>
        <v>116.64085487571499</v>
      </c>
      <c r="HL68" s="90">
        <f t="shared" si="92"/>
        <v>606.27872540447754</v>
      </c>
      <c r="HM68" s="380">
        <f t="shared" si="93"/>
        <v>-6136.8398445440553</v>
      </c>
      <c r="HN68" s="1">
        <v>2</v>
      </c>
      <c r="HO68" s="1" t="s">
        <v>52</v>
      </c>
      <c r="HP68" s="1">
        <v>20</v>
      </c>
      <c r="HQ68" s="1" t="s">
        <v>300</v>
      </c>
      <c r="HR68" s="1" t="s">
        <v>285</v>
      </c>
      <c r="HS68" s="89">
        <v>44104</v>
      </c>
      <c r="HT68" s="104">
        <v>14221.59</v>
      </c>
      <c r="HU68" s="90"/>
      <c r="HV68" s="104">
        <v>863.81999999999994</v>
      </c>
      <c r="HW68" s="104">
        <v>-7208.6100000000006</v>
      </c>
      <c r="HX68" s="104"/>
      <c r="HY68" s="104">
        <v>3368.4500000000003</v>
      </c>
      <c r="HZ68" s="137">
        <f t="shared" si="94"/>
        <v>7876.7999999999993</v>
      </c>
      <c r="IA68" s="138">
        <f t="shared" si="95"/>
        <v>201.22999999999956</v>
      </c>
      <c r="IB68" s="141">
        <f t="shared" si="96"/>
        <v>37.510389596932121</v>
      </c>
      <c r="IC68" s="142">
        <f t="shared" si="97"/>
        <v>238.74038959693169</v>
      </c>
      <c r="ID68" s="104">
        <f t="shared" si="98"/>
        <v>110</v>
      </c>
      <c r="IE68" s="104">
        <f t="shared" si="99"/>
        <v>128.74038959693169</v>
      </c>
      <c r="IF68" s="104">
        <f t="shared" si="100"/>
        <v>209</v>
      </c>
      <c r="IG68" s="425">
        <f t="shared" si="101"/>
        <v>250.82318721130798</v>
      </c>
      <c r="IH68" s="143">
        <f t="shared" si="102"/>
        <v>459.82318721130798</v>
      </c>
      <c r="II68" s="104">
        <f t="shared" si="103"/>
        <v>238.74038959693169</v>
      </c>
      <c r="IJ68" s="104">
        <f t="shared" si="104"/>
        <v>64.278997846121726</v>
      </c>
      <c r="IK68" s="90">
        <f t="shared" si="105"/>
        <v>524.10218505742966</v>
      </c>
      <c r="IL68" s="234">
        <f t="shared" si="106"/>
        <v>-5612.7376594866255</v>
      </c>
      <c r="IM68" s="139">
        <v>2</v>
      </c>
      <c r="IN68" s="1" t="s">
        <v>52</v>
      </c>
      <c r="IO68" s="1">
        <v>20</v>
      </c>
      <c r="IP68" s="1" t="s">
        <v>300</v>
      </c>
      <c r="IQ68" s="1" t="s">
        <v>285</v>
      </c>
      <c r="IR68" s="89">
        <v>44143</v>
      </c>
      <c r="IS68" s="90"/>
      <c r="IT68" s="1">
        <v>14619.78</v>
      </c>
      <c r="IU68" s="1">
        <v>863.81999999999994</v>
      </c>
      <c r="IV68" s="1">
        <v>-7208.6100000000006</v>
      </c>
      <c r="IW68" s="1"/>
      <c r="IX68" s="1">
        <v>3368.4500000000003</v>
      </c>
      <c r="IY68" s="98">
        <v>8274.99</v>
      </c>
      <c r="IZ68" s="138">
        <f t="shared" si="107"/>
        <v>398.19000000000051</v>
      </c>
      <c r="JA68" s="141">
        <f t="shared" si="108"/>
        <v>-107.06736086399171</v>
      </c>
      <c r="JB68" s="142">
        <f t="shared" si="109"/>
        <v>291.12263913600879</v>
      </c>
      <c r="JC68" s="104">
        <f t="shared" si="110"/>
        <v>110</v>
      </c>
      <c r="JD68" s="104">
        <f t="shared" si="111"/>
        <v>181.12263913600879</v>
      </c>
      <c r="JE68" s="104">
        <f t="shared" si="112"/>
        <v>209</v>
      </c>
      <c r="JF68" s="425">
        <f t="shared" si="16"/>
        <v>425.67463471229371</v>
      </c>
      <c r="JG68" s="143">
        <f t="shared" si="113"/>
        <v>634.67463471229371</v>
      </c>
      <c r="JH68" s="104">
        <f t="shared" si="114"/>
        <v>634.67463471229371</v>
      </c>
      <c r="JI68" s="104">
        <f t="shared" si="115"/>
        <v>49.404187198728792</v>
      </c>
      <c r="JJ68" s="90">
        <f t="shared" si="116"/>
        <v>684.07882191102249</v>
      </c>
      <c r="JK68" s="234">
        <f t="shared" si="17"/>
        <v>-4928.6588375756028</v>
      </c>
      <c r="JL68" s="139">
        <v>2</v>
      </c>
      <c r="JM68" s="1" t="s">
        <v>52</v>
      </c>
    </row>
    <row r="69" spans="1:273" ht="30" customHeight="1" x14ac:dyDescent="0.25">
      <c r="A69" s="1">
        <v>21</v>
      </c>
      <c r="B69" s="1" t="s">
        <v>75</v>
      </c>
      <c r="C69" s="1" t="s">
        <v>178</v>
      </c>
      <c r="D69" s="89">
        <v>43830</v>
      </c>
      <c r="E69" s="153"/>
      <c r="F69" s="104">
        <v>279.17</v>
      </c>
      <c r="G69" s="104"/>
      <c r="H69" s="104"/>
      <c r="I69" s="104"/>
      <c r="J69" s="104">
        <v>41.75</v>
      </c>
      <c r="K69" s="137">
        <v>279.17</v>
      </c>
      <c r="L69" s="138">
        <v>0</v>
      </c>
      <c r="M69" s="141">
        <v>0</v>
      </c>
      <c r="N69" s="96">
        <v>0</v>
      </c>
      <c r="O69" s="104">
        <v>0</v>
      </c>
      <c r="P69" s="104">
        <v>0</v>
      </c>
      <c r="Q69" s="104">
        <v>0</v>
      </c>
      <c r="R69" s="104">
        <v>0</v>
      </c>
      <c r="S69" s="143">
        <v>0</v>
      </c>
      <c r="T69" s="104"/>
      <c r="U69" s="104"/>
      <c r="V69" s="104">
        <v>0</v>
      </c>
      <c r="W69" s="203">
        <v>0</v>
      </c>
      <c r="X69" s="144">
        <v>-631.53786921167875</v>
      </c>
      <c r="Y69" s="285">
        <v>2</v>
      </c>
      <c r="Z69" s="104" t="s">
        <v>52</v>
      </c>
      <c r="AA69" s="1">
        <v>21</v>
      </c>
      <c r="AB69" s="1" t="s">
        <v>75</v>
      </c>
      <c r="AC69" s="1" t="s">
        <v>178</v>
      </c>
      <c r="AD69" s="89">
        <v>43861</v>
      </c>
      <c r="AE69" s="284"/>
      <c r="AF69" s="1">
        <v>279.48</v>
      </c>
      <c r="AG69" s="1"/>
      <c r="AH69" s="1"/>
      <c r="AI69" s="1"/>
      <c r="AJ69" s="1">
        <v>41.75</v>
      </c>
      <c r="AK69" s="98">
        <f t="shared" si="11"/>
        <v>279.48</v>
      </c>
      <c r="AL69" s="138">
        <f t="shared" si="18"/>
        <v>0.31000000000000227</v>
      </c>
      <c r="AM69" s="141">
        <f t="shared" si="19"/>
        <v>-0.27560621017743253</v>
      </c>
      <c r="AN69" s="96">
        <f t="shared" si="20"/>
        <v>3.4393789822569742E-2</v>
      </c>
      <c r="AO69" s="104">
        <f t="shared" si="21"/>
        <v>3.4393789822569742E-2</v>
      </c>
      <c r="AP69" s="104">
        <f t="shared" si="22"/>
        <v>0</v>
      </c>
      <c r="AQ69" s="104">
        <f t="shared" si="23"/>
        <v>6.2252759578851236E-2</v>
      </c>
      <c r="AR69" s="104"/>
      <c r="AS69" s="143">
        <f t="shared" si="24"/>
        <v>6.2252759578851236E-2</v>
      </c>
      <c r="AT69" s="104">
        <f t="shared" si="25"/>
        <v>0.22312193821341042</v>
      </c>
      <c r="AU69" s="104">
        <f t="shared" si="12"/>
        <v>3.9667200628374651E-2</v>
      </c>
      <c r="AV69" s="203">
        <f t="shared" si="26"/>
        <v>0.3250418984206363</v>
      </c>
      <c r="AW69" s="144">
        <f t="shared" si="27"/>
        <v>-631.21282731325812</v>
      </c>
      <c r="AX69" s="285">
        <v>2</v>
      </c>
      <c r="AY69" s="104" t="s">
        <v>52</v>
      </c>
      <c r="AZ69" s="1">
        <v>21</v>
      </c>
      <c r="BA69" s="1" t="s">
        <v>75</v>
      </c>
      <c r="BB69" s="1" t="s">
        <v>178</v>
      </c>
      <c r="BC69" s="89">
        <v>43890</v>
      </c>
      <c r="BD69" s="153"/>
      <c r="BE69" s="1">
        <v>279.68</v>
      </c>
      <c r="BF69" s="1"/>
      <c r="BG69" s="1"/>
      <c r="BH69" s="1"/>
      <c r="BI69" s="1">
        <v>41.75</v>
      </c>
      <c r="BJ69" s="98">
        <v>279.68</v>
      </c>
      <c r="BK69" s="138">
        <f t="shared" si="28"/>
        <v>0.19999999999998863</v>
      </c>
      <c r="BL69" s="141">
        <f t="shared" si="29"/>
        <v>3.7844388998301897E-3</v>
      </c>
      <c r="BM69" s="96">
        <f t="shared" si="30"/>
        <v>0.20378443889981881</v>
      </c>
      <c r="BN69" s="104">
        <f t="shared" si="31"/>
        <v>0.20378443889981881</v>
      </c>
      <c r="BO69" s="104">
        <f t="shared" si="32"/>
        <v>0</v>
      </c>
      <c r="BP69" s="104">
        <f t="shared" si="33"/>
        <v>0.36884983440867208</v>
      </c>
      <c r="BQ69" s="355">
        <f t="shared" si="34"/>
        <v>0</v>
      </c>
      <c r="BR69" s="143">
        <f t="shared" si="35"/>
        <v>0.36884983440867208</v>
      </c>
      <c r="BS69" s="104">
        <f t="shared" si="36"/>
        <v>2.4816699201265821E-2</v>
      </c>
      <c r="BT69" s="203">
        <f t="shared" si="37"/>
        <v>0.39366653360993792</v>
      </c>
      <c r="BU69" s="144">
        <f t="shared" si="38"/>
        <v>-630.8191607796482</v>
      </c>
      <c r="BV69" s="285">
        <v>2</v>
      </c>
      <c r="BW69" s="104" t="s">
        <v>52</v>
      </c>
      <c r="BX69" s="1">
        <v>21</v>
      </c>
      <c r="BY69" s="1" t="s">
        <v>75</v>
      </c>
      <c r="BZ69" s="1" t="s">
        <v>178</v>
      </c>
      <c r="CA69" s="89">
        <v>43890</v>
      </c>
      <c r="CB69" s="153"/>
      <c r="CC69" s="137">
        <v>279.68</v>
      </c>
      <c r="CD69" s="137"/>
      <c r="CE69" s="137"/>
      <c r="CF69" s="137"/>
      <c r="CG69" s="137">
        <v>41.75</v>
      </c>
      <c r="CH69" s="137">
        <v>279.68</v>
      </c>
      <c r="CI69" s="137">
        <v>0.19999999999998863</v>
      </c>
      <c r="CJ69" s="137">
        <v>3.7844388998301897E-3</v>
      </c>
      <c r="CK69" s="137">
        <v>0.20378443889981881</v>
      </c>
      <c r="CL69" s="137">
        <v>0.20378443889981881</v>
      </c>
      <c r="CM69" s="137">
        <v>0</v>
      </c>
      <c r="CN69" s="137">
        <v>0.36884983440867208</v>
      </c>
      <c r="CO69" s="137">
        <v>0</v>
      </c>
      <c r="CP69" s="143">
        <f t="shared" si="39"/>
        <v>0.4099092404184847</v>
      </c>
      <c r="CQ69" s="104">
        <f t="shared" si="40"/>
        <v>2.4816699201265818E-2</v>
      </c>
      <c r="CR69" s="203">
        <f t="shared" si="41"/>
        <v>0.43472593961975053</v>
      </c>
      <c r="CS69" s="144">
        <f t="shared" si="42"/>
        <v>-630.38443484002846</v>
      </c>
      <c r="CT69" s="139" t="s">
        <v>251</v>
      </c>
      <c r="CU69" s="1" t="s">
        <v>422</v>
      </c>
      <c r="CV69" s="1">
        <v>21</v>
      </c>
      <c r="CW69" s="1" t="s">
        <v>75</v>
      </c>
      <c r="CX69" s="1" t="s">
        <v>178</v>
      </c>
      <c r="CY69" s="89">
        <v>43951</v>
      </c>
      <c r="CZ69" s="153"/>
      <c r="DA69" s="104">
        <v>283.2</v>
      </c>
      <c r="DB69" s="104"/>
      <c r="DC69" s="104"/>
      <c r="DD69" s="104"/>
      <c r="DE69" s="104">
        <v>41.75</v>
      </c>
      <c r="DF69" s="137">
        <v>283.2</v>
      </c>
      <c r="DG69" s="138">
        <f t="shared" si="43"/>
        <v>3.5199999999999818</v>
      </c>
      <c r="DH69" s="141">
        <f t="shared" si="44"/>
        <v>0.5404764395073256</v>
      </c>
      <c r="DI69" s="142">
        <f t="shared" si="45"/>
        <v>4.0604764395073074</v>
      </c>
      <c r="DJ69" s="104">
        <f t="shared" si="46"/>
        <v>4.0604764395073074</v>
      </c>
      <c r="DK69" s="104">
        <f t="shared" si="47"/>
        <v>0</v>
      </c>
      <c r="DL69" s="104">
        <f t="shared" si="48"/>
        <v>7.3494623555082264</v>
      </c>
      <c r="DM69" s="365">
        <f t="shared" si="49"/>
        <v>0</v>
      </c>
      <c r="DN69" s="366">
        <f t="shared" si="50"/>
        <v>7.3494623555082264</v>
      </c>
      <c r="DO69" s="367">
        <f t="shared" si="51"/>
        <v>6.9395531150897414</v>
      </c>
      <c r="DP69" s="367">
        <f t="shared" si="52"/>
        <v>6.6674996096510899</v>
      </c>
      <c r="DQ69" s="368">
        <f t="shared" si="53"/>
        <v>0.4780568062243068</v>
      </c>
      <c r="DR69" s="49">
        <f t="shared" si="54"/>
        <v>7.4176099213140478</v>
      </c>
      <c r="DS69" s="369">
        <f t="shared" si="55"/>
        <v>-622.96682491871445</v>
      </c>
      <c r="DT69" s="139">
        <v>2</v>
      </c>
      <c r="DU69" s="1" t="s">
        <v>52</v>
      </c>
      <c r="DV69" s="1">
        <v>21</v>
      </c>
      <c r="DW69" s="1" t="s">
        <v>75</v>
      </c>
      <c r="DX69" s="1" t="s">
        <v>178</v>
      </c>
      <c r="DY69" s="89">
        <v>43982</v>
      </c>
      <c r="DZ69" s="90"/>
      <c r="EA69" s="1">
        <v>291.2</v>
      </c>
      <c r="EB69" s="1"/>
      <c r="EC69" s="1"/>
      <c r="ED69" s="1"/>
      <c r="EE69" s="1">
        <v>41.75</v>
      </c>
      <c r="EF69" s="98">
        <v>291.2</v>
      </c>
      <c r="EG69" s="138">
        <f t="shared" si="56"/>
        <v>8</v>
      </c>
      <c r="EH69" s="141">
        <f t="shared" si="57"/>
        <v>0.32873276646722549</v>
      </c>
      <c r="EI69" s="96">
        <f t="shared" si="58"/>
        <v>8.3287327664672262</v>
      </c>
      <c r="EJ69" s="104">
        <f t="shared" si="59"/>
        <v>8.3287327664672262</v>
      </c>
      <c r="EK69" s="104">
        <f t="shared" si="60"/>
        <v>0</v>
      </c>
      <c r="EL69" s="104">
        <f t="shared" si="61"/>
        <v>15.07500630730568</v>
      </c>
      <c r="EM69" s="355">
        <f t="shared" si="62"/>
        <v>0</v>
      </c>
      <c r="EN69" s="143">
        <f t="shared" si="63"/>
        <v>15.07500630730568</v>
      </c>
      <c r="EO69" s="104">
        <f t="shared" si="64"/>
        <v>1.5769486239237165</v>
      </c>
      <c r="EP69" s="379">
        <f t="shared" si="65"/>
        <v>16.651954931229398</v>
      </c>
      <c r="EQ69" s="380">
        <f t="shared" si="66"/>
        <v>-606.31486998748505</v>
      </c>
      <c r="ER69" s="285">
        <v>2</v>
      </c>
      <c r="ES69" s="104" t="s">
        <v>52</v>
      </c>
      <c r="ET69" s="1">
        <v>21</v>
      </c>
      <c r="EU69" s="1" t="s">
        <v>75</v>
      </c>
      <c r="EV69" s="1" t="s">
        <v>178</v>
      </c>
      <c r="EW69" s="398"/>
      <c r="EX69" s="89">
        <v>44013</v>
      </c>
      <c r="EY69" s="104">
        <v>294.04000000000002</v>
      </c>
      <c r="EZ69" s="104"/>
      <c r="FA69" s="104"/>
      <c r="FB69" s="104"/>
      <c r="FC69" s="104">
        <v>41.75</v>
      </c>
      <c r="FD69" s="137">
        <f t="shared" si="67"/>
        <v>294.04000000000002</v>
      </c>
      <c r="FE69" s="138">
        <f t="shared" si="117"/>
        <v>2.8400000000000318</v>
      </c>
      <c r="FF69" s="141">
        <f t="shared" si="68"/>
        <v>0.13326910772277317</v>
      </c>
      <c r="FG69" s="96">
        <f t="shared" si="69"/>
        <v>2.9732691077228051</v>
      </c>
      <c r="FH69" s="104">
        <f t="shared" si="70"/>
        <v>2.9732691077228051</v>
      </c>
      <c r="FI69" s="104">
        <f t="shared" si="71"/>
        <v>0</v>
      </c>
      <c r="FJ69" s="104">
        <f t="shared" si="72"/>
        <v>5.3816170849782772</v>
      </c>
      <c r="FK69" s="104"/>
      <c r="FL69" s="143">
        <f t="shared" si="73"/>
        <v>5.3816170849782772</v>
      </c>
      <c r="FM69" s="104">
        <f t="shared" si="74"/>
        <v>0.61663105284126674</v>
      </c>
      <c r="FN69" s="379">
        <f t="shared" si="75"/>
        <v>5.9982481378195436</v>
      </c>
      <c r="FO69" s="234">
        <f t="shared" si="76"/>
        <v>-600.31662184966547</v>
      </c>
      <c r="FP69" s="139">
        <v>2</v>
      </c>
      <c r="FQ69" s="1" t="s">
        <v>52</v>
      </c>
      <c r="FR69" s="1">
        <v>21</v>
      </c>
      <c r="FS69" s="1" t="s">
        <v>75</v>
      </c>
      <c r="FT69" s="1" t="s">
        <v>178</v>
      </c>
      <c r="FU69" s="89">
        <v>44042</v>
      </c>
      <c r="FV69" s="90"/>
      <c r="FW69" s="104">
        <v>299.44</v>
      </c>
      <c r="FX69" s="104"/>
      <c r="FY69" s="104"/>
      <c r="FZ69" s="104"/>
      <c r="GA69" s="104">
        <v>41.75</v>
      </c>
      <c r="GB69" s="411">
        <f t="shared" si="77"/>
        <v>299.44</v>
      </c>
      <c r="GC69" s="138">
        <f t="shared" si="13"/>
        <v>5.3999999999999773</v>
      </c>
      <c r="GD69" s="141">
        <f t="shared" si="78"/>
        <v>1.6826201910795571</v>
      </c>
      <c r="GE69" s="142">
        <f t="shared" si="79"/>
        <v>7.0826201910795348</v>
      </c>
      <c r="GF69" s="104">
        <f t="shared" si="80"/>
        <v>7.0826201910795348</v>
      </c>
      <c r="GG69" s="104">
        <v>0</v>
      </c>
      <c r="GH69" s="104">
        <f t="shared" si="81"/>
        <v>13.456978363051116</v>
      </c>
      <c r="GI69" s="104"/>
      <c r="GJ69" s="143">
        <f t="shared" si="82"/>
        <v>13.456978363051116</v>
      </c>
      <c r="GK69" s="103">
        <f t="shared" si="83"/>
        <v>0</v>
      </c>
      <c r="GL69" s="104">
        <f t="shared" si="14"/>
        <v>0</v>
      </c>
      <c r="GM69" s="90">
        <f t="shared" si="84"/>
        <v>13.456978363051116</v>
      </c>
      <c r="GN69" s="380">
        <f t="shared" si="85"/>
        <v>-586.85964348661435</v>
      </c>
      <c r="GO69" s="139">
        <v>2</v>
      </c>
      <c r="GP69" s="415" t="s">
        <v>52</v>
      </c>
      <c r="GQ69" s="1">
        <v>21</v>
      </c>
      <c r="GR69" s="1" t="s">
        <v>75</v>
      </c>
      <c r="GS69" s="1" t="s">
        <v>178</v>
      </c>
      <c r="GT69" s="89">
        <v>44081</v>
      </c>
      <c r="GU69" s="90">
        <v>10</v>
      </c>
      <c r="GV69" s="104">
        <v>592.72</v>
      </c>
      <c r="GW69" s="104"/>
      <c r="GX69" s="104"/>
      <c r="GY69" s="104"/>
      <c r="GZ69" s="104">
        <v>41.75</v>
      </c>
      <c r="HA69" s="137">
        <v>592.72</v>
      </c>
      <c r="HB69" s="138">
        <f t="shared" si="118"/>
        <v>293.28000000000003</v>
      </c>
      <c r="HC69" s="141">
        <f t="shared" si="86"/>
        <v>-106.15115086223882</v>
      </c>
      <c r="HD69" s="142">
        <f t="shared" si="87"/>
        <v>187.12884913776122</v>
      </c>
      <c r="HE69" s="104">
        <f t="shared" si="88"/>
        <v>187.12884913776122</v>
      </c>
      <c r="HF69" s="104">
        <v>0</v>
      </c>
      <c r="HG69" s="104">
        <f t="shared" si="89"/>
        <v>355.54481336174632</v>
      </c>
      <c r="HH69" s="104"/>
      <c r="HI69" s="143">
        <f t="shared" si="90"/>
        <v>355.54481336174632</v>
      </c>
      <c r="HJ69" s="104">
        <f t="shared" si="91"/>
        <v>187.12884913776122</v>
      </c>
      <c r="HK69" s="104">
        <f t="shared" si="15"/>
        <v>84.697392651340081</v>
      </c>
      <c r="HL69" s="90">
        <f t="shared" si="92"/>
        <v>440.24220601308639</v>
      </c>
      <c r="HM69" s="380">
        <f t="shared" si="93"/>
        <v>-156.61743747352796</v>
      </c>
      <c r="HN69" s="1">
        <v>2</v>
      </c>
      <c r="HO69" s="1" t="s">
        <v>52</v>
      </c>
      <c r="HP69" s="1">
        <v>21</v>
      </c>
      <c r="HQ69" s="1" t="s">
        <v>75</v>
      </c>
      <c r="HR69" s="1" t="s">
        <v>178</v>
      </c>
      <c r="HS69" s="89">
        <v>44104</v>
      </c>
      <c r="HT69" s="104">
        <v>594.09</v>
      </c>
      <c r="HU69" s="90"/>
      <c r="HV69" s="104"/>
      <c r="HW69" s="104"/>
      <c r="HX69" s="104"/>
      <c r="HY69" s="104">
        <v>41.75</v>
      </c>
      <c r="HZ69" s="137">
        <f t="shared" si="94"/>
        <v>594.09</v>
      </c>
      <c r="IA69" s="138">
        <f t="shared" si="95"/>
        <v>1.3700000000000045</v>
      </c>
      <c r="IB69" s="141">
        <f t="shared" si="96"/>
        <v>0.25537560874520343</v>
      </c>
      <c r="IC69" s="142">
        <f t="shared" si="97"/>
        <v>1.625375608745208</v>
      </c>
      <c r="ID69" s="104">
        <f t="shared" si="98"/>
        <v>1.625375608745208</v>
      </c>
      <c r="IE69" s="104">
        <f t="shared" si="99"/>
        <v>0</v>
      </c>
      <c r="IF69" s="104">
        <f t="shared" si="100"/>
        <v>3.0882136566158951</v>
      </c>
      <c r="IG69" s="425">
        <f t="shared" si="101"/>
        <v>0</v>
      </c>
      <c r="IH69" s="143">
        <f t="shared" si="102"/>
        <v>3.0882136566158951</v>
      </c>
      <c r="II69" s="104">
        <f t="shared" si="103"/>
        <v>0</v>
      </c>
      <c r="IJ69" s="104">
        <f t="shared" si="104"/>
        <v>0</v>
      </c>
      <c r="IK69" s="90">
        <f t="shared" si="105"/>
        <v>3.0882136566158951</v>
      </c>
      <c r="IL69" s="234">
        <f t="shared" si="106"/>
        <v>-153.52922381691207</v>
      </c>
      <c r="IM69" s="139">
        <v>2</v>
      </c>
      <c r="IN69" s="1" t="s">
        <v>52</v>
      </c>
      <c r="IO69" s="1">
        <v>21</v>
      </c>
      <c r="IP69" s="1" t="s">
        <v>75</v>
      </c>
      <c r="IQ69" s="1" t="s">
        <v>178</v>
      </c>
      <c r="IR69" s="89">
        <v>44143</v>
      </c>
      <c r="IS69" s="90"/>
      <c r="IT69" s="1">
        <v>594.49</v>
      </c>
      <c r="IU69" s="1"/>
      <c r="IV69" s="1"/>
      <c r="IW69" s="1"/>
      <c r="IX69" s="1">
        <v>41.75</v>
      </c>
      <c r="IY69" s="98">
        <v>594.49</v>
      </c>
      <c r="IZ69" s="138">
        <f t="shared" si="107"/>
        <v>0.39999999999997726</v>
      </c>
      <c r="JA69" s="141">
        <f t="shared" si="108"/>
        <v>-0.10755404290814484</v>
      </c>
      <c r="JB69" s="142">
        <f t="shared" si="109"/>
        <v>0.29244595709183241</v>
      </c>
      <c r="JC69" s="104">
        <f t="shared" si="110"/>
        <v>0.29244595709183241</v>
      </c>
      <c r="JD69" s="104">
        <f t="shared" si="111"/>
        <v>0</v>
      </c>
      <c r="JE69" s="104">
        <f t="shared" si="112"/>
        <v>0.55564731847448157</v>
      </c>
      <c r="JF69" s="425">
        <f t="shared" si="16"/>
        <v>0</v>
      </c>
      <c r="JG69" s="143">
        <f t="shared" si="113"/>
        <v>0.55564731847448157</v>
      </c>
      <c r="JH69" s="104">
        <f t="shared" si="114"/>
        <v>0</v>
      </c>
      <c r="JI69" s="104">
        <f t="shared" si="115"/>
        <v>0</v>
      </c>
      <c r="JJ69" s="90">
        <f t="shared" si="116"/>
        <v>0.55564731847448157</v>
      </c>
      <c r="JK69" s="234">
        <f t="shared" si="17"/>
        <v>-152.97357649843758</v>
      </c>
      <c r="JL69" s="139">
        <v>2</v>
      </c>
      <c r="JM69" s="1" t="s">
        <v>52</v>
      </c>
    </row>
    <row r="70" spans="1:273" ht="30" customHeight="1" x14ac:dyDescent="0.25">
      <c r="A70" s="1">
        <v>22</v>
      </c>
      <c r="B70" s="1" t="s">
        <v>165</v>
      </c>
      <c r="C70" s="1" t="s">
        <v>348</v>
      </c>
      <c r="D70" s="89">
        <v>43830</v>
      </c>
      <c r="E70" s="153"/>
      <c r="F70" s="104">
        <v>10907.300000000001</v>
      </c>
      <c r="G70" s="104">
        <v>1.89</v>
      </c>
      <c r="H70" s="104">
        <v>-7014.9400000000005</v>
      </c>
      <c r="I70" s="104"/>
      <c r="J70" s="104">
        <v>-3823</v>
      </c>
      <c r="K70" s="137">
        <v>3894.25</v>
      </c>
      <c r="L70" s="138">
        <v>0</v>
      </c>
      <c r="M70" s="141">
        <v>0</v>
      </c>
      <c r="N70" s="96">
        <v>0</v>
      </c>
      <c r="O70" s="104">
        <v>0</v>
      </c>
      <c r="P70" s="104">
        <v>0</v>
      </c>
      <c r="Q70" s="104">
        <v>0</v>
      </c>
      <c r="R70" s="104">
        <v>0</v>
      </c>
      <c r="S70" s="143">
        <v>0</v>
      </c>
      <c r="T70" s="104"/>
      <c r="U70" s="104"/>
      <c r="V70" s="104">
        <v>0</v>
      </c>
      <c r="W70" s="203">
        <v>0</v>
      </c>
      <c r="X70" s="144">
        <v>-59.063730262221121</v>
      </c>
      <c r="Y70" s="285">
        <v>2</v>
      </c>
      <c r="Z70" s="104" t="s">
        <v>52</v>
      </c>
      <c r="AA70" s="1">
        <v>22</v>
      </c>
      <c r="AB70" s="1" t="s">
        <v>165</v>
      </c>
      <c r="AC70" s="1" t="s">
        <v>348</v>
      </c>
      <c r="AD70" s="89">
        <v>43861</v>
      </c>
      <c r="AE70" s="284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98">
        <f t="shared" si="11"/>
        <v>3894.25</v>
      </c>
      <c r="AL70" s="138">
        <f t="shared" si="18"/>
        <v>0</v>
      </c>
      <c r="AM70" s="141">
        <f t="shared" si="19"/>
        <v>0</v>
      </c>
      <c r="AN70" s="96">
        <f t="shared" si="20"/>
        <v>0</v>
      </c>
      <c r="AO70" s="104">
        <f t="shared" si="21"/>
        <v>0</v>
      </c>
      <c r="AP70" s="104">
        <f t="shared" si="22"/>
        <v>0</v>
      </c>
      <c r="AQ70" s="104">
        <f t="shared" si="23"/>
        <v>0</v>
      </c>
      <c r="AR70" s="104"/>
      <c r="AS70" s="143">
        <f t="shared" si="24"/>
        <v>0</v>
      </c>
      <c r="AT70" s="104">
        <f t="shared" si="25"/>
        <v>0</v>
      </c>
      <c r="AU70" s="104">
        <f t="shared" si="12"/>
        <v>0</v>
      </c>
      <c r="AV70" s="203">
        <f t="shared" si="26"/>
        <v>0</v>
      </c>
      <c r="AW70" s="144">
        <f t="shared" si="27"/>
        <v>-59.063730262221121</v>
      </c>
      <c r="AX70" s="285">
        <v>2</v>
      </c>
      <c r="AY70" s="104" t="s">
        <v>52</v>
      </c>
      <c r="AZ70" s="1">
        <v>22</v>
      </c>
      <c r="BA70" s="1" t="s">
        <v>165</v>
      </c>
      <c r="BB70" s="1" t="s">
        <v>348</v>
      </c>
      <c r="BC70" s="89">
        <v>43890</v>
      </c>
      <c r="BD70" s="153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98">
        <v>3894.25</v>
      </c>
      <c r="BK70" s="138">
        <f t="shared" si="28"/>
        <v>0</v>
      </c>
      <c r="BL70" s="141">
        <f t="shared" si="29"/>
        <v>0</v>
      </c>
      <c r="BM70" s="96">
        <f t="shared" si="30"/>
        <v>0</v>
      </c>
      <c r="BN70" s="104">
        <f t="shared" si="31"/>
        <v>0</v>
      </c>
      <c r="BO70" s="104">
        <f t="shared" si="32"/>
        <v>0</v>
      </c>
      <c r="BP70" s="104">
        <f t="shared" si="33"/>
        <v>0</v>
      </c>
      <c r="BQ70" s="355">
        <f t="shared" si="34"/>
        <v>0</v>
      </c>
      <c r="BR70" s="143">
        <f t="shared" si="35"/>
        <v>0</v>
      </c>
      <c r="BS70" s="104">
        <f t="shared" si="36"/>
        <v>0</v>
      </c>
      <c r="BT70" s="203">
        <f t="shared" si="37"/>
        <v>0</v>
      </c>
      <c r="BU70" s="144">
        <f t="shared" si="38"/>
        <v>-59.063730262221121</v>
      </c>
      <c r="BV70" s="285">
        <v>2</v>
      </c>
      <c r="BW70" s="104" t="s">
        <v>52</v>
      </c>
      <c r="BX70" s="1">
        <v>22</v>
      </c>
      <c r="BY70" s="1" t="s">
        <v>165</v>
      </c>
      <c r="BZ70" s="1" t="s">
        <v>348</v>
      </c>
      <c r="CA70" s="89">
        <v>43890</v>
      </c>
      <c r="CB70" s="153"/>
      <c r="CC70" s="137">
        <v>10907.300000000001</v>
      </c>
      <c r="CD70" s="137">
        <v>1.89</v>
      </c>
      <c r="CE70" s="137">
        <v>-7014.9400000000005</v>
      </c>
      <c r="CF70" s="137"/>
      <c r="CG70" s="137">
        <v>-3823</v>
      </c>
      <c r="CH70" s="137">
        <v>3894.25</v>
      </c>
      <c r="CI70" s="137">
        <v>0</v>
      </c>
      <c r="CJ70" s="137">
        <v>0</v>
      </c>
      <c r="CK70" s="137">
        <v>0</v>
      </c>
      <c r="CL70" s="137">
        <v>0</v>
      </c>
      <c r="CM70" s="137">
        <v>0</v>
      </c>
      <c r="CN70" s="137">
        <v>0</v>
      </c>
      <c r="CO70" s="137">
        <v>0</v>
      </c>
      <c r="CP70" s="143">
        <f t="shared" si="39"/>
        <v>0</v>
      </c>
      <c r="CQ70" s="104">
        <f t="shared" si="40"/>
        <v>0</v>
      </c>
      <c r="CR70" s="203">
        <f t="shared" si="41"/>
        <v>0</v>
      </c>
      <c r="CS70" s="144">
        <f t="shared" si="42"/>
        <v>-59.063730262221121</v>
      </c>
      <c r="CT70" s="139" t="s">
        <v>251</v>
      </c>
      <c r="CU70" s="1" t="s">
        <v>422</v>
      </c>
      <c r="CV70" s="1">
        <v>22</v>
      </c>
      <c r="CW70" s="1" t="s">
        <v>165</v>
      </c>
      <c r="CX70" s="1" t="s">
        <v>348</v>
      </c>
      <c r="CY70" s="89">
        <v>43951</v>
      </c>
      <c r="CZ70" s="153"/>
      <c r="DA70" s="104">
        <v>10908.34</v>
      </c>
      <c r="DB70" s="104">
        <v>1.89</v>
      </c>
      <c r="DC70" s="104">
        <v>-7014.9400000000005</v>
      </c>
      <c r="DD70" s="104"/>
      <c r="DE70" s="104">
        <v>-3823</v>
      </c>
      <c r="DF70" s="137">
        <v>3895.2899999999991</v>
      </c>
      <c r="DG70" s="138">
        <f t="shared" si="43"/>
        <v>1.0399999999990541</v>
      </c>
      <c r="DH70" s="141">
        <f t="shared" si="44"/>
        <v>0.15968622076338362</v>
      </c>
      <c r="DI70" s="142">
        <f t="shared" si="45"/>
        <v>1.1996862207624377</v>
      </c>
      <c r="DJ70" s="104">
        <f t="shared" si="46"/>
        <v>1.1996862207624377</v>
      </c>
      <c r="DK70" s="104">
        <f t="shared" si="47"/>
        <v>0</v>
      </c>
      <c r="DL70" s="104">
        <f t="shared" si="48"/>
        <v>2.1714320595800123</v>
      </c>
      <c r="DM70" s="365">
        <f t="shared" si="49"/>
        <v>0</v>
      </c>
      <c r="DN70" s="366">
        <f t="shared" si="50"/>
        <v>2.1714320595800123</v>
      </c>
      <c r="DO70" s="367">
        <f t="shared" si="51"/>
        <v>2.1714320595800123</v>
      </c>
      <c r="DP70" s="367">
        <f t="shared" si="52"/>
        <v>2.0863047186931669</v>
      </c>
      <c r="DQ70" s="368">
        <f t="shared" si="53"/>
        <v>0.14958713596105463</v>
      </c>
      <c r="DR70" s="49">
        <f t="shared" si="54"/>
        <v>2.3210191955410671</v>
      </c>
      <c r="DS70" s="369">
        <f t="shared" si="55"/>
        <v>-56.742711066680052</v>
      </c>
      <c r="DT70" s="139">
        <v>2</v>
      </c>
      <c r="DU70" s="1" t="s">
        <v>52</v>
      </c>
      <c r="DV70" s="1">
        <v>22</v>
      </c>
      <c r="DW70" s="1" t="s">
        <v>165</v>
      </c>
      <c r="DX70" s="1" t="s">
        <v>348</v>
      </c>
      <c r="DY70" s="89">
        <v>43982</v>
      </c>
      <c r="DZ70" s="90"/>
      <c r="EA70" s="1">
        <v>10912.44</v>
      </c>
      <c r="EB70" s="1">
        <v>1.89</v>
      </c>
      <c r="EC70" s="1">
        <v>-7014.9400000000005</v>
      </c>
      <c r="ED70" s="1"/>
      <c r="EE70" s="1">
        <v>-3823</v>
      </c>
      <c r="EF70" s="98">
        <v>3899.3899999999994</v>
      </c>
      <c r="EG70" s="138">
        <f t="shared" si="56"/>
        <v>4.1000000000003638</v>
      </c>
      <c r="EH70" s="141">
        <f t="shared" si="57"/>
        <v>0.168475542814468</v>
      </c>
      <c r="EI70" s="96">
        <f t="shared" si="58"/>
        <v>4.2684755428148318</v>
      </c>
      <c r="EJ70" s="104">
        <f t="shared" si="59"/>
        <v>4.2684755428148318</v>
      </c>
      <c r="EK70" s="104">
        <f t="shared" si="60"/>
        <v>0</v>
      </c>
      <c r="EL70" s="104">
        <f t="shared" si="61"/>
        <v>7.7259407324948457</v>
      </c>
      <c r="EM70" s="355">
        <f t="shared" si="62"/>
        <v>0</v>
      </c>
      <c r="EN70" s="143">
        <f t="shared" si="63"/>
        <v>7.7259407324948457</v>
      </c>
      <c r="EO70" s="104">
        <f t="shared" si="64"/>
        <v>0.80818616976097624</v>
      </c>
      <c r="EP70" s="379">
        <f t="shared" si="65"/>
        <v>8.5341269022558226</v>
      </c>
      <c r="EQ70" s="380">
        <f t="shared" si="66"/>
        <v>-48.208584164424231</v>
      </c>
      <c r="ER70" s="285">
        <v>2</v>
      </c>
      <c r="ES70" s="104" t="s">
        <v>52</v>
      </c>
      <c r="ET70" s="1">
        <v>22</v>
      </c>
      <c r="EU70" s="1" t="s">
        <v>165</v>
      </c>
      <c r="EV70" s="1" t="s">
        <v>348</v>
      </c>
      <c r="EW70" s="398"/>
      <c r="EX70" s="89">
        <v>44013</v>
      </c>
      <c r="EY70" s="104">
        <v>10914.11</v>
      </c>
      <c r="EZ70" s="104">
        <v>1.89</v>
      </c>
      <c r="FA70" s="104">
        <v>-7014.9400000000005</v>
      </c>
      <c r="FB70" s="104"/>
      <c r="FC70" s="104">
        <v>-3823</v>
      </c>
      <c r="FD70" s="137">
        <f t="shared" si="67"/>
        <v>3901.0599999999995</v>
      </c>
      <c r="FE70" s="138">
        <f t="shared" si="117"/>
        <v>1.6700000000000728</v>
      </c>
      <c r="FF70" s="141">
        <f t="shared" si="68"/>
        <v>7.8365989400365627E-2</v>
      </c>
      <c r="FG70" s="96">
        <f t="shared" si="69"/>
        <v>1.7483659894004384</v>
      </c>
      <c r="FH70" s="104">
        <f t="shared" si="70"/>
        <v>1.7483659894004384</v>
      </c>
      <c r="FI70" s="104">
        <f t="shared" si="71"/>
        <v>0</v>
      </c>
      <c r="FJ70" s="104">
        <f t="shared" si="72"/>
        <v>3.1645424408147935</v>
      </c>
      <c r="FK70" s="104"/>
      <c r="FL70" s="143">
        <f t="shared" si="73"/>
        <v>3.1645424408147935</v>
      </c>
      <c r="FM70" s="104">
        <f t="shared" si="74"/>
        <v>0.36259642895948896</v>
      </c>
      <c r="FN70" s="379">
        <f t="shared" si="75"/>
        <v>3.5271388697742827</v>
      </c>
      <c r="FO70" s="234">
        <f t="shared" si="76"/>
        <v>-44.681445294649947</v>
      </c>
      <c r="FP70" s="139">
        <v>2</v>
      </c>
      <c r="FQ70" s="1" t="s">
        <v>52</v>
      </c>
      <c r="FR70" s="1">
        <v>22</v>
      </c>
      <c r="FS70" s="1" t="s">
        <v>165</v>
      </c>
      <c r="FT70" s="1" t="s">
        <v>348</v>
      </c>
      <c r="FU70" s="89">
        <v>44042</v>
      </c>
      <c r="FV70" s="90"/>
      <c r="FW70" s="104">
        <v>10914.9</v>
      </c>
      <c r="FX70" s="104">
        <v>1.89</v>
      </c>
      <c r="FY70" s="104">
        <v>-7014.9400000000005</v>
      </c>
      <c r="FZ70" s="104"/>
      <c r="GA70" s="104">
        <v>-3823</v>
      </c>
      <c r="GB70" s="411">
        <f t="shared" si="77"/>
        <v>3901.8499999999985</v>
      </c>
      <c r="GC70" s="138">
        <f t="shared" si="13"/>
        <v>0.78999999999905413</v>
      </c>
      <c r="GD70" s="141">
        <f t="shared" si="78"/>
        <v>0.24616110202801189</v>
      </c>
      <c r="GE70" s="142">
        <f t="shared" si="79"/>
        <v>1.036161102027066</v>
      </c>
      <c r="GF70" s="104">
        <f t="shared" si="80"/>
        <v>1.036161102027066</v>
      </c>
      <c r="GG70" s="104">
        <v>0</v>
      </c>
      <c r="GH70" s="104">
        <f t="shared" si="81"/>
        <v>1.9687060938514254</v>
      </c>
      <c r="GI70" s="104"/>
      <c r="GJ70" s="143">
        <f t="shared" si="82"/>
        <v>1.9687060938514254</v>
      </c>
      <c r="GK70" s="103">
        <f t="shared" si="83"/>
        <v>0</v>
      </c>
      <c r="GL70" s="104">
        <f t="shared" si="14"/>
        <v>0</v>
      </c>
      <c r="GM70" s="90">
        <f t="shared" si="84"/>
        <v>1.9687060938514254</v>
      </c>
      <c r="GN70" s="380">
        <f t="shared" si="85"/>
        <v>-42.712739200798524</v>
      </c>
      <c r="GO70" s="139">
        <v>2</v>
      </c>
      <c r="GP70" s="415" t="s">
        <v>52</v>
      </c>
      <c r="GQ70" s="1">
        <v>22</v>
      </c>
      <c r="GR70" s="1" t="s">
        <v>165</v>
      </c>
      <c r="GS70" s="1" t="s">
        <v>348</v>
      </c>
      <c r="GT70" s="89">
        <v>44081</v>
      </c>
      <c r="GU70" s="90">
        <v>10</v>
      </c>
      <c r="GV70" s="104">
        <v>10915.710000000001</v>
      </c>
      <c r="GW70" s="104">
        <v>1.89</v>
      </c>
      <c r="GX70" s="104">
        <v>-7014.9400000000005</v>
      </c>
      <c r="GY70" s="104"/>
      <c r="GZ70" s="104">
        <v>-3823</v>
      </c>
      <c r="HA70" s="137">
        <v>3902.66</v>
      </c>
      <c r="HB70" s="138">
        <f t="shared" si="118"/>
        <v>0.81000000000130967</v>
      </c>
      <c r="HC70" s="141">
        <f t="shared" si="86"/>
        <v>-0.29317523253734473</v>
      </c>
      <c r="HD70" s="142">
        <f t="shared" si="87"/>
        <v>0.516824767463965</v>
      </c>
      <c r="HE70" s="104">
        <f t="shared" si="88"/>
        <v>0.516824767463965</v>
      </c>
      <c r="HF70" s="104">
        <v>0</v>
      </c>
      <c r="HG70" s="104">
        <f t="shared" si="89"/>
        <v>0.9819670581815334</v>
      </c>
      <c r="HH70" s="104"/>
      <c r="HI70" s="143">
        <f t="shared" si="90"/>
        <v>0.9819670581815334</v>
      </c>
      <c r="HJ70" s="104">
        <f t="shared" si="91"/>
        <v>0</v>
      </c>
      <c r="HK70" s="104">
        <f t="shared" si="15"/>
        <v>0</v>
      </c>
      <c r="HL70" s="90">
        <f t="shared" si="92"/>
        <v>0.9819670581815334</v>
      </c>
      <c r="HM70" s="380">
        <f t="shared" si="93"/>
        <v>-51.730772142616992</v>
      </c>
      <c r="HN70" s="1">
        <v>2</v>
      </c>
      <c r="HO70" s="1" t="s">
        <v>52</v>
      </c>
      <c r="HP70" s="1">
        <v>22</v>
      </c>
      <c r="HQ70" s="1" t="s">
        <v>165</v>
      </c>
      <c r="HR70" s="1" t="s">
        <v>348</v>
      </c>
      <c r="HS70" s="89">
        <v>44104</v>
      </c>
      <c r="HT70" s="104">
        <v>10915.710000000001</v>
      </c>
      <c r="HU70" s="90"/>
      <c r="HV70" s="104">
        <v>1.89</v>
      </c>
      <c r="HW70" s="104">
        <v>-7014.9400000000005</v>
      </c>
      <c r="HX70" s="104"/>
      <c r="HY70" s="104">
        <v>-3823</v>
      </c>
      <c r="HZ70" s="137">
        <f t="shared" si="94"/>
        <v>3902.66</v>
      </c>
      <c r="IA70" s="138">
        <f t="shared" si="95"/>
        <v>0</v>
      </c>
      <c r="IB70" s="141">
        <f t="shared" si="96"/>
        <v>0</v>
      </c>
      <c r="IC70" s="142">
        <f t="shared" si="97"/>
        <v>0</v>
      </c>
      <c r="ID70" s="104">
        <f t="shared" si="98"/>
        <v>0</v>
      </c>
      <c r="IE70" s="104">
        <f t="shared" si="99"/>
        <v>0</v>
      </c>
      <c r="IF70" s="104">
        <f t="shared" si="100"/>
        <v>0</v>
      </c>
      <c r="IG70" s="425">
        <f t="shared" si="101"/>
        <v>0</v>
      </c>
      <c r="IH70" s="143">
        <f t="shared" si="102"/>
        <v>0</v>
      </c>
      <c r="II70" s="104">
        <f t="shared" si="103"/>
        <v>0</v>
      </c>
      <c r="IJ70" s="104">
        <f t="shared" si="104"/>
        <v>0</v>
      </c>
      <c r="IK70" s="90">
        <f t="shared" si="105"/>
        <v>0</v>
      </c>
      <c r="IL70" s="234">
        <f t="shared" si="106"/>
        <v>-51.730772142616992</v>
      </c>
      <c r="IM70" s="139">
        <v>2</v>
      </c>
      <c r="IN70" s="1" t="s">
        <v>52</v>
      </c>
      <c r="IO70" s="1">
        <v>22</v>
      </c>
      <c r="IP70" s="1" t="s">
        <v>165</v>
      </c>
      <c r="IQ70" s="1" t="s">
        <v>348</v>
      </c>
      <c r="IR70" s="89">
        <v>44143</v>
      </c>
      <c r="IS70" s="90"/>
      <c r="IT70" s="1">
        <v>10915.710000000001</v>
      </c>
      <c r="IU70" s="1">
        <v>1.89</v>
      </c>
      <c r="IV70" s="1">
        <v>-7014.9400000000005</v>
      </c>
      <c r="IW70" s="1"/>
      <c r="IX70" s="1">
        <v>-3823</v>
      </c>
      <c r="IY70" s="98">
        <v>3902.66</v>
      </c>
      <c r="IZ70" s="138">
        <f t="shared" si="107"/>
        <v>0</v>
      </c>
      <c r="JA70" s="141">
        <f t="shared" si="108"/>
        <v>0</v>
      </c>
      <c r="JB70" s="142">
        <f t="shared" si="109"/>
        <v>0</v>
      </c>
      <c r="JC70" s="104">
        <f t="shared" si="110"/>
        <v>0</v>
      </c>
      <c r="JD70" s="104">
        <f t="shared" si="111"/>
        <v>0</v>
      </c>
      <c r="JE70" s="104">
        <f t="shared" si="112"/>
        <v>0</v>
      </c>
      <c r="JF70" s="425">
        <f t="shared" si="16"/>
        <v>0</v>
      </c>
      <c r="JG70" s="143">
        <f t="shared" si="113"/>
        <v>0</v>
      </c>
      <c r="JH70" s="104">
        <f t="shared" si="114"/>
        <v>0</v>
      </c>
      <c r="JI70" s="104">
        <f t="shared" si="115"/>
        <v>0</v>
      </c>
      <c r="JJ70" s="90">
        <f t="shared" si="116"/>
        <v>0</v>
      </c>
      <c r="JK70" s="234">
        <f t="shared" si="17"/>
        <v>-51.730772142616992</v>
      </c>
      <c r="JL70" s="139">
        <v>2</v>
      </c>
      <c r="JM70" s="1" t="s">
        <v>52</v>
      </c>
    </row>
    <row r="71" spans="1:273" ht="30" customHeight="1" x14ac:dyDescent="0.25">
      <c r="A71" s="1">
        <v>23</v>
      </c>
      <c r="B71" s="1" t="s">
        <v>76</v>
      </c>
      <c r="C71" s="1" t="s">
        <v>28</v>
      </c>
      <c r="D71" s="89">
        <v>43830</v>
      </c>
      <c r="E71" s="153"/>
      <c r="F71" s="104">
        <v>542.66999999999996</v>
      </c>
      <c r="G71" s="104"/>
      <c r="H71" s="104"/>
      <c r="I71" s="104"/>
      <c r="J71" s="104"/>
      <c r="K71" s="137">
        <v>542.66999999999996</v>
      </c>
      <c r="L71" s="138">
        <v>0</v>
      </c>
      <c r="M71" s="141">
        <v>0</v>
      </c>
      <c r="N71" s="96">
        <v>0</v>
      </c>
      <c r="O71" s="104">
        <v>0</v>
      </c>
      <c r="P71" s="104">
        <v>0</v>
      </c>
      <c r="Q71" s="104">
        <v>0</v>
      </c>
      <c r="R71" s="104">
        <v>0</v>
      </c>
      <c r="S71" s="143">
        <v>0</v>
      </c>
      <c r="T71" s="104"/>
      <c r="U71" s="104"/>
      <c r="V71" s="104">
        <v>0</v>
      </c>
      <c r="W71" s="203">
        <v>0</v>
      </c>
      <c r="X71" s="144">
        <v>-416.77640072630652</v>
      </c>
      <c r="Y71" s="285">
        <v>1</v>
      </c>
      <c r="Z71" s="104" t="s">
        <v>52</v>
      </c>
      <c r="AA71" s="1">
        <v>23</v>
      </c>
      <c r="AB71" s="1" t="s">
        <v>76</v>
      </c>
      <c r="AC71" s="1" t="s">
        <v>28</v>
      </c>
      <c r="AD71" s="89">
        <v>43861</v>
      </c>
      <c r="AE71" s="284"/>
      <c r="AF71" s="1">
        <v>542.97</v>
      </c>
      <c r="AG71" s="1"/>
      <c r="AH71" s="1"/>
      <c r="AI71" s="1"/>
      <c r="AJ71" s="1"/>
      <c r="AK71" s="98">
        <f t="shared" si="11"/>
        <v>542.97</v>
      </c>
      <c r="AL71" s="138">
        <f t="shared" si="18"/>
        <v>0.30000000000006821</v>
      </c>
      <c r="AM71" s="141">
        <f t="shared" si="19"/>
        <v>-0.26671568726854178</v>
      </c>
      <c r="AN71" s="96">
        <f t="shared" si="20"/>
        <v>3.3284312731526433E-2</v>
      </c>
      <c r="AO71" s="104">
        <f t="shared" si="21"/>
        <v>3.3284312731526433E-2</v>
      </c>
      <c r="AP71" s="104">
        <f t="shared" si="22"/>
        <v>0</v>
      </c>
      <c r="AQ71" s="104">
        <f t="shared" si="23"/>
        <v>6.0244606044062843E-2</v>
      </c>
      <c r="AR71" s="104"/>
      <c r="AS71" s="143">
        <f t="shared" si="24"/>
        <v>6.0244606044062843E-2</v>
      </c>
      <c r="AT71" s="104">
        <f t="shared" si="25"/>
        <v>0.215924456335606</v>
      </c>
      <c r="AU71" s="104">
        <f t="shared" si="12"/>
        <v>3.838761351133875E-2</v>
      </c>
      <c r="AV71" s="203">
        <f t="shared" si="26"/>
        <v>0.31455667589100761</v>
      </c>
      <c r="AW71" s="144">
        <f t="shared" si="27"/>
        <v>-416.46184405041549</v>
      </c>
      <c r="AX71" s="285">
        <v>1</v>
      </c>
      <c r="AY71" s="104" t="s">
        <v>52</v>
      </c>
      <c r="AZ71" s="1">
        <v>23</v>
      </c>
      <c r="BA71" s="1" t="s">
        <v>76</v>
      </c>
      <c r="BB71" s="1" t="s">
        <v>28</v>
      </c>
      <c r="BC71" s="89">
        <v>43890</v>
      </c>
      <c r="BD71" s="153"/>
      <c r="BE71" s="1">
        <v>543.23</v>
      </c>
      <c r="BF71" s="1"/>
      <c r="BG71" s="1"/>
      <c r="BH71" s="1"/>
      <c r="BI71" s="1"/>
      <c r="BJ71" s="98">
        <v>543.23</v>
      </c>
      <c r="BK71" s="138">
        <f t="shared" si="28"/>
        <v>0.25999999999999091</v>
      </c>
      <c r="BL71" s="141">
        <f t="shared" si="29"/>
        <v>4.9197705697793543E-3</v>
      </c>
      <c r="BM71" s="96">
        <f t="shared" si="30"/>
        <v>0.26491977056977029</v>
      </c>
      <c r="BN71" s="104">
        <f t="shared" si="31"/>
        <v>0.26491977056977029</v>
      </c>
      <c r="BO71" s="104">
        <f t="shared" si="32"/>
        <v>0</v>
      </c>
      <c r="BP71" s="104">
        <f t="shared" si="33"/>
        <v>0.47950478473128422</v>
      </c>
      <c r="BQ71" s="355">
        <f t="shared" si="34"/>
        <v>0</v>
      </c>
      <c r="BR71" s="143">
        <f t="shared" si="35"/>
        <v>0.47950478473128422</v>
      </c>
      <c r="BS71" s="104">
        <f t="shared" si="36"/>
        <v>3.226170896164627E-2</v>
      </c>
      <c r="BT71" s="203">
        <f t="shared" si="37"/>
        <v>0.51176649369293048</v>
      </c>
      <c r="BU71" s="144">
        <f t="shared" si="38"/>
        <v>-415.95007755672259</v>
      </c>
      <c r="BV71" s="285">
        <v>1</v>
      </c>
      <c r="BW71" s="104" t="s">
        <v>52</v>
      </c>
      <c r="BX71" s="1">
        <v>23</v>
      </c>
      <c r="BY71" s="1" t="s">
        <v>76</v>
      </c>
      <c r="BZ71" s="1" t="s">
        <v>28</v>
      </c>
      <c r="CA71" s="89">
        <v>43890</v>
      </c>
      <c r="CB71" s="153"/>
      <c r="CC71" s="137">
        <v>543.23</v>
      </c>
      <c r="CD71" s="137"/>
      <c r="CE71" s="137"/>
      <c r="CF71" s="137"/>
      <c r="CG71" s="137"/>
      <c r="CH71" s="137">
        <v>543.23</v>
      </c>
      <c r="CI71" s="137">
        <v>0.25999999999999091</v>
      </c>
      <c r="CJ71" s="137">
        <v>4.9197705697793543E-3</v>
      </c>
      <c r="CK71" s="137">
        <v>0.26491977056977029</v>
      </c>
      <c r="CL71" s="137">
        <v>0.26491977056977029</v>
      </c>
      <c r="CM71" s="137">
        <v>0</v>
      </c>
      <c r="CN71" s="137">
        <v>0.47950478473128422</v>
      </c>
      <c r="CO71" s="137">
        <v>0</v>
      </c>
      <c r="CP71" s="143">
        <f t="shared" si="39"/>
        <v>0.53288201254404177</v>
      </c>
      <c r="CQ71" s="104">
        <f t="shared" si="40"/>
        <v>3.226170896164627E-2</v>
      </c>
      <c r="CR71" s="203">
        <f t="shared" si="41"/>
        <v>0.56514372150568803</v>
      </c>
      <c r="CS71" s="144">
        <f t="shared" si="42"/>
        <v>-415.38493383521688</v>
      </c>
      <c r="CT71" s="139" t="s">
        <v>251</v>
      </c>
      <c r="CU71" s="1" t="s">
        <v>422</v>
      </c>
      <c r="CV71" s="1">
        <v>23</v>
      </c>
      <c r="CW71" s="1" t="s">
        <v>76</v>
      </c>
      <c r="CX71" s="1" t="s">
        <v>28</v>
      </c>
      <c r="CY71" s="89">
        <v>43951</v>
      </c>
      <c r="CZ71" s="153"/>
      <c r="DA71" s="104">
        <v>544.53</v>
      </c>
      <c r="DB71" s="104"/>
      <c r="DC71" s="104"/>
      <c r="DD71" s="104"/>
      <c r="DE71" s="104"/>
      <c r="DF71" s="137">
        <v>544.53</v>
      </c>
      <c r="DG71" s="138">
        <f t="shared" si="43"/>
        <v>1.2999999999999545</v>
      </c>
      <c r="DH71" s="141">
        <f t="shared" si="44"/>
        <v>0.19960777595440407</v>
      </c>
      <c r="DI71" s="142">
        <f t="shared" si="45"/>
        <v>1.4996077759543587</v>
      </c>
      <c r="DJ71" s="104">
        <f t="shared" si="46"/>
        <v>1.4996077759543587</v>
      </c>
      <c r="DK71" s="104">
        <f t="shared" si="47"/>
        <v>0</v>
      </c>
      <c r="DL71" s="104">
        <f t="shared" si="48"/>
        <v>2.7142900744773892</v>
      </c>
      <c r="DM71" s="365">
        <f t="shared" si="49"/>
        <v>0</v>
      </c>
      <c r="DN71" s="366">
        <f t="shared" si="50"/>
        <v>2.7142900744773892</v>
      </c>
      <c r="DO71" s="367">
        <f t="shared" si="51"/>
        <v>2.1814080619333476</v>
      </c>
      <c r="DP71" s="367">
        <f t="shared" si="52"/>
        <v>2.0958896286569093</v>
      </c>
      <c r="DQ71" s="368">
        <f t="shared" si="53"/>
        <v>0.15027436981384429</v>
      </c>
      <c r="DR71" s="49">
        <f t="shared" si="54"/>
        <v>2.331682431747192</v>
      </c>
      <c r="DS71" s="369">
        <f t="shared" si="55"/>
        <v>-413.05325140346969</v>
      </c>
      <c r="DT71" s="139">
        <v>1</v>
      </c>
      <c r="DU71" s="1" t="s">
        <v>52</v>
      </c>
      <c r="DV71" s="1">
        <v>23</v>
      </c>
      <c r="DW71" s="1" t="s">
        <v>76</v>
      </c>
      <c r="DX71" s="1" t="s">
        <v>28</v>
      </c>
      <c r="DY71" s="89">
        <v>43982</v>
      </c>
      <c r="DZ71" s="90"/>
      <c r="EA71" s="1">
        <v>557.75</v>
      </c>
      <c r="EB71" s="1"/>
      <c r="EC71" s="1"/>
      <c r="ED71" s="1"/>
      <c r="EE71" s="1"/>
      <c r="EF71" s="98">
        <v>557.75</v>
      </c>
      <c r="EG71" s="138">
        <f t="shared" si="56"/>
        <v>13.220000000000027</v>
      </c>
      <c r="EH71" s="141">
        <f t="shared" si="57"/>
        <v>0.54323089658709123</v>
      </c>
      <c r="EI71" s="96">
        <f t="shared" si="58"/>
        <v>13.763230896587119</v>
      </c>
      <c r="EJ71" s="104">
        <f t="shared" si="59"/>
        <v>13.763230896587119</v>
      </c>
      <c r="EK71" s="104">
        <f t="shared" si="60"/>
        <v>0</v>
      </c>
      <c r="EL71" s="104">
        <f t="shared" si="61"/>
        <v>24.911447922822688</v>
      </c>
      <c r="EM71" s="355">
        <f t="shared" si="62"/>
        <v>0</v>
      </c>
      <c r="EN71" s="143">
        <f t="shared" si="63"/>
        <v>24.911447922822688</v>
      </c>
      <c r="EO71" s="104">
        <f t="shared" si="64"/>
        <v>2.6059076010339468</v>
      </c>
      <c r="EP71" s="379">
        <f t="shared" si="65"/>
        <v>27.517355523856637</v>
      </c>
      <c r="EQ71" s="380">
        <f t="shared" si="66"/>
        <v>-385.53589587961307</v>
      </c>
      <c r="ER71" s="285">
        <v>1</v>
      </c>
      <c r="ES71" s="104" t="s">
        <v>52</v>
      </c>
      <c r="ET71" s="1">
        <v>23</v>
      </c>
      <c r="EU71" s="1" t="s">
        <v>76</v>
      </c>
      <c r="EV71" s="1" t="s">
        <v>28</v>
      </c>
      <c r="EW71" s="398"/>
      <c r="EX71" s="89">
        <v>44013</v>
      </c>
      <c r="EY71" s="104">
        <v>583.72</v>
      </c>
      <c r="EZ71" s="104"/>
      <c r="FA71" s="104"/>
      <c r="FB71" s="104"/>
      <c r="FC71" s="104"/>
      <c r="FD71" s="137">
        <f t="shared" si="67"/>
        <v>583.72</v>
      </c>
      <c r="FE71" s="138">
        <f t="shared" si="117"/>
        <v>25.970000000000027</v>
      </c>
      <c r="FF71" s="141">
        <f t="shared" si="68"/>
        <v>1.2186615237888676</v>
      </c>
      <c r="FG71" s="96">
        <f t="shared" si="69"/>
        <v>27.188661523788895</v>
      </c>
      <c r="FH71" s="104">
        <f t="shared" si="70"/>
        <v>27.188661523788895</v>
      </c>
      <c r="FI71" s="104">
        <f t="shared" si="71"/>
        <v>0</v>
      </c>
      <c r="FJ71" s="104">
        <f t="shared" si="72"/>
        <v>49.211477358057898</v>
      </c>
      <c r="FK71" s="104"/>
      <c r="FL71" s="143">
        <f t="shared" si="73"/>
        <v>49.211477358057898</v>
      </c>
      <c r="FM71" s="104">
        <f t="shared" si="74"/>
        <v>5.6387001557350462</v>
      </c>
      <c r="FN71" s="379">
        <f t="shared" si="75"/>
        <v>54.850177513792943</v>
      </c>
      <c r="FO71" s="234">
        <f t="shared" si="76"/>
        <v>-330.68571836582009</v>
      </c>
      <c r="FP71" s="139">
        <v>1</v>
      </c>
      <c r="FQ71" s="1" t="s">
        <v>52</v>
      </c>
      <c r="FR71" s="1">
        <v>23</v>
      </c>
      <c r="FS71" s="1" t="s">
        <v>76</v>
      </c>
      <c r="FT71" s="1" t="s">
        <v>28</v>
      </c>
      <c r="FU71" s="89">
        <v>44042</v>
      </c>
      <c r="FV71" s="90"/>
      <c r="FW71" s="104">
        <v>607.22</v>
      </c>
      <c r="FX71" s="104"/>
      <c r="FY71" s="104"/>
      <c r="FZ71" s="104"/>
      <c r="GA71" s="104"/>
      <c r="GB71" s="411">
        <f t="shared" si="77"/>
        <v>607.22</v>
      </c>
      <c r="GC71" s="138">
        <f t="shared" si="13"/>
        <v>23.5</v>
      </c>
      <c r="GD71" s="141">
        <f t="shared" si="78"/>
        <v>7.3225137945129184</v>
      </c>
      <c r="GE71" s="142">
        <f t="shared" si="79"/>
        <v>30.822513794512918</v>
      </c>
      <c r="GF71" s="104">
        <f t="shared" si="80"/>
        <v>30.822513794512918</v>
      </c>
      <c r="GG71" s="104">
        <v>0</v>
      </c>
      <c r="GH71" s="104">
        <f t="shared" si="81"/>
        <v>58.562776209574544</v>
      </c>
      <c r="GI71" s="104"/>
      <c r="GJ71" s="143">
        <f t="shared" si="82"/>
        <v>58.562776209574544</v>
      </c>
      <c r="GK71" s="103">
        <f t="shared" si="83"/>
        <v>0</v>
      </c>
      <c r="GL71" s="104">
        <f t="shared" si="14"/>
        <v>0</v>
      </c>
      <c r="GM71" s="90">
        <f t="shared" si="84"/>
        <v>58.562776209574544</v>
      </c>
      <c r="GN71" s="380">
        <f t="shared" si="85"/>
        <v>-272.12294215624553</v>
      </c>
      <c r="GO71" s="139">
        <v>1</v>
      </c>
      <c r="GP71" s="415" t="s">
        <v>52</v>
      </c>
      <c r="GQ71" s="1">
        <v>23</v>
      </c>
      <c r="GR71" s="1" t="s">
        <v>76</v>
      </c>
      <c r="GS71" s="1" t="s">
        <v>28</v>
      </c>
      <c r="GT71" s="89">
        <v>44081</v>
      </c>
      <c r="GU71" s="90"/>
      <c r="GV71" s="104">
        <v>641.51</v>
      </c>
      <c r="GW71" s="104"/>
      <c r="GX71" s="104"/>
      <c r="GY71" s="104"/>
      <c r="GZ71" s="104"/>
      <c r="HA71" s="137">
        <v>641.51</v>
      </c>
      <c r="HB71" s="138">
        <f t="shared" si="118"/>
        <v>34.289999999999964</v>
      </c>
      <c r="HC71" s="141">
        <f t="shared" si="86"/>
        <v>-12.411084844060847</v>
      </c>
      <c r="HD71" s="142">
        <f t="shared" si="87"/>
        <v>21.878915155939119</v>
      </c>
      <c r="HE71" s="104">
        <f t="shared" si="88"/>
        <v>21.878915155939119</v>
      </c>
      <c r="HF71" s="104">
        <v>0</v>
      </c>
      <c r="HG71" s="104">
        <f t="shared" si="89"/>
        <v>41.569938796284326</v>
      </c>
      <c r="HH71" s="104"/>
      <c r="HI71" s="143">
        <f t="shared" si="90"/>
        <v>41.569938796284326</v>
      </c>
      <c r="HJ71" s="104">
        <f t="shared" si="91"/>
        <v>0</v>
      </c>
      <c r="HK71" s="104">
        <f t="shared" si="15"/>
        <v>0</v>
      </c>
      <c r="HL71" s="90">
        <f t="shared" si="92"/>
        <v>41.569938796284326</v>
      </c>
      <c r="HM71" s="380">
        <f t="shared" si="93"/>
        <v>-230.5530033599612</v>
      </c>
      <c r="HN71" s="1">
        <v>1</v>
      </c>
      <c r="HO71" s="1" t="s">
        <v>52</v>
      </c>
      <c r="HP71" s="1">
        <v>23</v>
      </c>
      <c r="HQ71" s="1" t="s">
        <v>76</v>
      </c>
      <c r="HR71" s="1" t="s">
        <v>28</v>
      </c>
      <c r="HS71" s="89">
        <v>44104</v>
      </c>
      <c r="HT71" s="104">
        <v>653.87</v>
      </c>
      <c r="HU71" s="90">
        <v>270</v>
      </c>
      <c r="HV71" s="104"/>
      <c r="HW71" s="104"/>
      <c r="HX71" s="104"/>
      <c r="HY71" s="104"/>
      <c r="HZ71" s="137">
        <f t="shared" si="94"/>
        <v>653.87</v>
      </c>
      <c r="IA71" s="138">
        <f t="shared" si="95"/>
        <v>12.360000000000014</v>
      </c>
      <c r="IB71" s="141">
        <f t="shared" si="96"/>
        <v>2.3039726453216844</v>
      </c>
      <c r="IC71" s="142">
        <f t="shared" si="97"/>
        <v>14.663972645321698</v>
      </c>
      <c r="ID71" s="104">
        <f t="shared" si="98"/>
        <v>14.663972645321698</v>
      </c>
      <c r="IE71" s="104">
        <f t="shared" si="99"/>
        <v>0</v>
      </c>
      <c r="IF71" s="104">
        <f t="shared" si="100"/>
        <v>27.861548026111222</v>
      </c>
      <c r="IG71" s="425">
        <f t="shared" si="101"/>
        <v>0</v>
      </c>
      <c r="IH71" s="143">
        <f t="shared" si="102"/>
        <v>27.861548026111222</v>
      </c>
      <c r="II71" s="104">
        <f t="shared" si="103"/>
        <v>0</v>
      </c>
      <c r="IJ71" s="104">
        <f t="shared" si="104"/>
        <v>0</v>
      </c>
      <c r="IK71" s="90">
        <f t="shared" si="105"/>
        <v>27.861548026111222</v>
      </c>
      <c r="IL71" s="234">
        <f t="shared" si="106"/>
        <v>-472.69145533384994</v>
      </c>
      <c r="IM71" s="139">
        <v>1</v>
      </c>
      <c r="IN71" s="1" t="s">
        <v>52</v>
      </c>
      <c r="IO71" s="1">
        <v>23</v>
      </c>
      <c r="IP71" s="1" t="s">
        <v>76</v>
      </c>
      <c r="IQ71" s="1" t="s">
        <v>28</v>
      </c>
      <c r="IR71" s="89">
        <v>44143</v>
      </c>
      <c r="IS71" s="90"/>
      <c r="IT71" s="1">
        <v>653.87</v>
      </c>
      <c r="IU71" s="1"/>
      <c r="IV71" s="1"/>
      <c r="IW71" s="1"/>
      <c r="IX71" s="1"/>
      <c r="IY71" s="98">
        <v>653.87</v>
      </c>
      <c r="IZ71" s="138">
        <f t="shared" si="107"/>
        <v>0</v>
      </c>
      <c r="JA71" s="141">
        <f t="shared" si="108"/>
        <v>0</v>
      </c>
      <c r="JB71" s="142">
        <f t="shared" si="109"/>
        <v>0</v>
      </c>
      <c r="JC71" s="104">
        <f t="shared" si="110"/>
        <v>0</v>
      </c>
      <c r="JD71" s="104">
        <f t="shared" si="111"/>
        <v>0</v>
      </c>
      <c r="JE71" s="104">
        <f t="shared" si="112"/>
        <v>0</v>
      </c>
      <c r="JF71" s="425">
        <f t="shared" si="16"/>
        <v>0</v>
      </c>
      <c r="JG71" s="143">
        <f t="shared" si="113"/>
        <v>0</v>
      </c>
      <c r="JH71" s="104">
        <f t="shared" si="114"/>
        <v>0</v>
      </c>
      <c r="JI71" s="104">
        <f t="shared" si="115"/>
        <v>0</v>
      </c>
      <c r="JJ71" s="90">
        <f t="shared" si="116"/>
        <v>0</v>
      </c>
      <c r="JK71" s="234">
        <f t="shared" si="17"/>
        <v>-472.69145533384994</v>
      </c>
      <c r="JL71" s="139">
        <v>1</v>
      </c>
      <c r="JM71" s="1" t="s">
        <v>52</v>
      </c>
    </row>
    <row r="72" spans="1:273" ht="30" customHeight="1" x14ac:dyDescent="0.25">
      <c r="A72" s="1">
        <v>24</v>
      </c>
      <c r="B72" s="1" t="s">
        <v>77</v>
      </c>
      <c r="C72" s="1" t="s">
        <v>29</v>
      </c>
      <c r="D72" s="89">
        <v>43830</v>
      </c>
      <c r="E72" s="153"/>
      <c r="F72" s="104">
        <v>106.78</v>
      </c>
      <c r="G72" s="104"/>
      <c r="H72" s="104"/>
      <c r="I72" s="104"/>
      <c r="J72" s="104"/>
      <c r="K72" s="137">
        <v>106.78</v>
      </c>
      <c r="L72" s="138">
        <v>0</v>
      </c>
      <c r="M72" s="141">
        <v>0</v>
      </c>
      <c r="N72" s="96">
        <v>0</v>
      </c>
      <c r="O72" s="104">
        <v>0</v>
      </c>
      <c r="P72" s="104">
        <v>0</v>
      </c>
      <c r="Q72" s="104">
        <v>0</v>
      </c>
      <c r="R72" s="104">
        <v>0</v>
      </c>
      <c r="S72" s="143">
        <v>0</v>
      </c>
      <c r="T72" s="104"/>
      <c r="U72" s="104"/>
      <c r="V72" s="104">
        <v>0</v>
      </c>
      <c r="W72" s="203">
        <v>0</v>
      </c>
      <c r="X72" s="144">
        <v>-504.78669864419737</v>
      </c>
      <c r="Y72" s="285">
        <v>1</v>
      </c>
      <c r="Z72" s="104" t="s">
        <v>52</v>
      </c>
      <c r="AA72" s="1">
        <v>24</v>
      </c>
      <c r="AB72" s="1" t="s">
        <v>77</v>
      </c>
      <c r="AC72" s="1" t="s">
        <v>29</v>
      </c>
      <c r="AD72" s="89">
        <v>43861</v>
      </c>
      <c r="AE72" s="284"/>
      <c r="AF72" s="1">
        <v>106.83</v>
      </c>
      <c r="AG72" s="1"/>
      <c r="AH72" s="1"/>
      <c r="AI72" s="1"/>
      <c r="AJ72" s="1"/>
      <c r="AK72" s="98">
        <f t="shared" si="11"/>
        <v>106.83</v>
      </c>
      <c r="AL72" s="138">
        <f t="shared" si="18"/>
        <v>4.9999999999997158E-2</v>
      </c>
      <c r="AM72" s="141">
        <f t="shared" si="19"/>
        <v>-4.4452614544744327E-2</v>
      </c>
      <c r="AN72" s="96">
        <f t="shared" si="20"/>
        <v>5.5473854552528304E-3</v>
      </c>
      <c r="AO72" s="104">
        <f t="shared" si="21"/>
        <v>5.5473854552528304E-3</v>
      </c>
      <c r="AP72" s="104">
        <f t="shared" si="22"/>
        <v>0</v>
      </c>
      <c r="AQ72" s="104">
        <f t="shared" si="23"/>
        <v>1.0040767674007623E-2</v>
      </c>
      <c r="AR72" s="104"/>
      <c r="AS72" s="143">
        <f t="shared" si="24"/>
        <v>1.0040767674007623E-2</v>
      </c>
      <c r="AT72" s="104">
        <f t="shared" si="25"/>
        <v>3.5987409389257451E-2</v>
      </c>
      <c r="AU72" s="104">
        <f t="shared" si="12"/>
        <v>6.3979355852213093E-3</v>
      </c>
      <c r="AV72" s="203">
        <f t="shared" si="26"/>
        <v>5.2426112648486387E-2</v>
      </c>
      <c r="AW72" s="144">
        <f t="shared" si="27"/>
        <v>-504.73427253154887</v>
      </c>
      <c r="AX72" s="285">
        <v>1</v>
      </c>
      <c r="AY72" s="104" t="s">
        <v>52</v>
      </c>
      <c r="AZ72" s="1">
        <v>24</v>
      </c>
      <c r="BA72" s="1" t="s">
        <v>77</v>
      </c>
      <c r="BB72" s="1" t="s">
        <v>29</v>
      </c>
      <c r="BC72" s="89">
        <v>43890</v>
      </c>
      <c r="BD72" s="153"/>
      <c r="BE72" s="1">
        <v>106.83</v>
      </c>
      <c r="BF72" s="1"/>
      <c r="BG72" s="1"/>
      <c r="BH72" s="1"/>
      <c r="BI72" s="1"/>
      <c r="BJ72" s="98">
        <v>106.83</v>
      </c>
      <c r="BK72" s="138">
        <f t="shared" si="28"/>
        <v>0</v>
      </c>
      <c r="BL72" s="141">
        <f t="shared" si="29"/>
        <v>0</v>
      </c>
      <c r="BM72" s="96">
        <f t="shared" si="30"/>
        <v>0</v>
      </c>
      <c r="BN72" s="104">
        <f t="shared" si="31"/>
        <v>0</v>
      </c>
      <c r="BO72" s="104">
        <f t="shared" si="32"/>
        <v>0</v>
      </c>
      <c r="BP72" s="104">
        <f t="shared" si="33"/>
        <v>0</v>
      </c>
      <c r="BQ72" s="355">
        <f t="shared" si="34"/>
        <v>0</v>
      </c>
      <c r="BR72" s="143">
        <f t="shared" si="35"/>
        <v>0</v>
      </c>
      <c r="BS72" s="104">
        <f t="shared" si="36"/>
        <v>0</v>
      </c>
      <c r="BT72" s="203">
        <f t="shared" si="37"/>
        <v>0</v>
      </c>
      <c r="BU72" s="144">
        <f t="shared" si="38"/>
        <v>-504.73427253154887</v>
      </c>
      <c r="BV72" s="285">
        <v>1</v>
      </c>
      <c r="BW72" s="104" t="s">
        <v>52</v>
      </c>
      <c r="BX72" s="1">
        <v>24</v>
      </c>
      <c r="BY72" s="1" t="s">
        <v>77</v>
      </c>
      <c r="BZ72" s="1" t="s">
        <v>29</v>
      </c>
      <c r="CA72" s="89">
        <v>43890</v>
      </c>
      <c r="CB72" s="153"/>
      <c r="CC72" s="137">
        <v>106.83</v>
      </c>
      <c r="CD72" s="137"/>
      <c r="CE72" s="137"/>
      <c r="CF72" s="137"/>
      <c r="CG72" s="137"/>
      <c r="CH72" s="137">
        <v>106.83</v>
      </c>
      <c r="CI72" s="137">
        <v>0</v>
      </c>
      <c r="CJ72" s="137">
        <v>0</v>
      </c>
      <c r="CK72" s="137">
        <v>0</v>
      </c>
      <c r="CL72" s="137">
        <v>0</v>
      </c>
      <c r="CM72" s="137">
        <v>0</v>
      </c>
      <c r="CN72" s="137">
        <v>0</v>
      </c>
      <c r="CO72" s="137">
        <v>0</v>
      </c>
      <c r="CP72" s="143">
        <f t="shared" si="39"/>
        <v>0</v>
      </c>
      <c r="CQ72" s="104">
        <f t="shared" si="40"/>
        <v>0</v>
      </c>
      <c r="CR72" s="203">
        <f t="shared" si="41"/>
        <v>0</v>
      </c>
      <c r="CS72" s="144">
        <f t="shared" si="42"/>
        <v>-504.73427253154887</v>
      </c>
      <c r="CT72" s="139" t="s">
        <v>251</v>
      </c>
      <c r="CU72" s="1" t="s">
        <v>422</v>
      </c>
      <c r="CV72" s="1">
        <v>24</v>
      </c>
      <c r="CW72" s="1" t="s">
        <v>77</v>
      </c>
      <c r="CX72" s="1" t="s">
        <v>29</v>
      </c>
      <c r="CY72" s="89">
        <v>43951</v>
      </c>
      <c r="CZ72" s="153"/>
      <c r="DA72" s="104">
        <v>106.83</v>
      </c>
      <c r="DB72" s="104"/>
      <c r="DC72" s="104"/>
      <c r="DD72" s="104"/>
      <c r="DE72" s="104"/>
      <c r="DF72" s="137">
        <v>106.83</v>
      </c>
      <c r="DG72" s="138">
        <f t="shared" si="43"/>
        <v>0</v>
      </c>
      <c r="DH72" s="141">
        <f t="shared" si="44"/>
        <v>0</v>
      </c>
      <c r="DI72" s="142">
        <f t="shared" si="45"/>
        <v>0</v>
      </c>
      <c r="DJ72" s="104">
        <f t="shared" si="46"/>
        <v>0</v>
      </c>
      <c r="DK72" s="104">
        <f t="shared" si="47"/>
        <v>0</v>
      </c>
      <c r="DL72" s="104">
        <f t="shared" si="48"/>
        <v>0</v>
      </c>
      <c r="DM72" s="365">
        <f t="shared" si="49"/>
        <v>0</v>
      </c>
      <c r="DN72" s="366">
        <f t="shared" si="50"/>
        <v>0</v>
      </c>
      <c r="DO72" s="367">
        <f t="shared" si="51"/>
        <v>0</v>
      </c>
      <c r="DP72" s="367">
        <f t="shared" si="52"/>
        <v>0</v>
      </c>
      <c r="DQ72" s="368">
        <f t="shared" si="53"/>
        <v>0</v>
      </c>
      <c r="DR72" s="49">
        <f t="shared" si="54"/>
        <v>0</v>
      </c>
      <c r="DS72" s="369">
        <f t="shared" si="55"/>
        <v>-504.73427253154887</v>
      </c>
      <c r="DT72" s="139">
        <v>1</v>
      </c>
      <c r="DU72" s="1" t="s">
        <v>52</v>
      </c>
      <c r="DV72" s="1">
        <v>24</v>
      </c>
      <c r="DW72" s="1" t="s">
        <v>77</v>
      </c>
      <c r="DX72" s="1" t="s">
        <v>29</v>
      </c>
      <c r="DY72" s="89">
        <v>43982</v>
      </c>
      <c r="DZ72" s="90"/>
      <c r="EA72" s="1">
        <v>112.4</v>
      </c>
      <c r="EB72" s="1"/>
      <c r="EC72" s="1"/>
      <c r="ED72" s="1"/>
      <c r="EE72" s="1"/>
      <c r="EF72" s="98">
        <v>112.4</v>
      </c>
      <c r="EG72" s="138">
        <f t="shared" si="56"/>
        <v>5.5700000000000074</v>
      </c>
      <c r="EH72" s="141">
        <f t="shared" si="57"/>
        <v>0.22888018865280604</v>
      </c>
      <c r="EI72" s="96">
        <f t="shared" si="58"/>
        <v>5.7988801886528138</v>
      </c>
      <c r="EJ72" s="104">
        <f t="shared" si="59"/>
        <v>5.7988801886528138</v>
      </c>
      <c r="EK72" s="104">
        <f t="shared" si="60"/>
        <v>0</v>
      </c>
      <c r="EL72" s="104">
        <f t="shared" si="61"/>
        <v>10.495973141461594</v>
      </c>
      <c r="EM72" s="355">
        <f t="shared" si="62"/>
        <v>0</v>
      </c>
      <c r="EN72" s="143">
        <f t="shared" si="63"/>
        <v>10.495973141461594</v>
      </c>
      <c r="EO72" s="104">
        <f t="shared" si="64"/>
        <v>1.0979504794068891</v>
      </c>
      <c r="EP72" s="379">
        <f t="shared" si="65"/>
        <v>11.593923620868482</v>
      </c>
      <c r="EQ72" s="380">
        <f t="shared" si="66"/>
        <v>-493.14034891068036</v>
      </c>
      <c r="ER72" s="285">
        <v>1</v>
      </c>
      <c r="ES72" s="104" t="s">
        <v>52</v>
      </c>
      <c r="ET72" s="1">
        <v>24</v>
      </c>
      <c r="EU72" s="1" t="s">
        <v>77</v>
      </c>
      <c r="EV72" s="1" t="s">
        <v>29</v>
      </c>
      <c r="EW72" s="398"/>
      <c r="EX72" s="89">
        <v>44013</v>
      </c>
      <c r="EY72" s="104">
        <v>115.96000000000001</v>
      </c>
      <c r="EZ72" s="104"/>
      <c r="FA72" s="104"/>
      <c r="FB72" s="104"/>
      <c r="FC72" s="104"/>
      <c r="FD72" s="137">
        <f t="shared" si="67"/>
        <v>115.96000000000001</v>
      </c>
      <c r="FE72" s="138">
        <f t="shared" si="117"/>
        <v>3.5600000000000023</v>
      </c>
      <c r="FF72" s="141">
        <f t="shared" si="68"/>
        <v>0.16705564207502374</v>
      </c>
      <c r="FG72" s="96">
        <f t="shared" si="69"/>
        <v>3.727055642075026</v>
      </c>
      <c r="FH72" s="104">
        <f t="shared" si="70"/>
        <v>3.727055642075026</v>
      </c>
      <c r="FI72" s="104">
        <f t="shared" si="71"/>
        <v>0</v>
      </c>
      <c r="FJ72" s="104">
        <f t="shared" si="72"/>
        <v>6.7459707121557972</v>
      </c>
      <c r="FK72" s="104"/>
      <c r="FL72" s="143">
        <f t="shared" si="73"/>
        <v>6.7459707121557972</v>
      </c>
      <c r="FM72" s="104">
        <f t="shared" si="74"/>
        <v>0.77296005215312891</v>
      </c>
      <c r="FN72" s="379">
        <f t="shared" si="75"/>
        <v>7.5189307643089265</v>
      </c>
      <c r="FO72" s="234">
        <f t="shared" si="76"/>
        <v>-485.62141814637141</v>
      </c>
      <c r="FP72" s="139">
        <v>1</v>
      </c>
      <c r="FQ72" s="1" t="s">
        <v>52</v>
      </c>
      <c r="FR72" s="1">
        <v>24</v>
      </c>
      <c r="FS72" s="1" t="s">
        <v>77</v>
      </c>
      <c r="FT72" s="1" t="s">
        <v>29</v>
      </c>
      <c r="FU72" s="89">
        <v>44042</v>
      </c>
      <c r="FV72" s="90"/>
      <c r="FW72" s="104">
        <v>119.69</v>
      </c>
      <c r="FX72" s="104"/>
      <c r="FY72" s="104"/>
      <c r="FZ72" s="104"/>
      <c r="GA72" s="104"/>
      <c r="GB72" s="411">
        <f t="shared" si="77"/>
        <v>119.69</v>
      </c>
      <c r="GC72" s="138">
        <f t="shared" si="13"/>
        <v>3.7299999999999898</v>
      </c>
      <c r="GD72" s="141">
        <f t="shared" si="78"/>
        <v>1.1622543171716218</v>
      </c>
      <c r="GE72" s="142">
        <f t="shared" si="79"/>
        <v>4.8922543171716111</v>
      </c>
      <c r="GF72" s="104">
        <f t="shared" si="80"/>
        <v>4.8922543171716111</v>
      </c>
      <c r="GG72" s="104">
        <v>0</v>
      </c>
      <c r="GH72" s="104">
        <f t="shared" si="81"/>
        <v>9.2952832026260612</v>
      </c>
      <c r="GI72" s="104"/>
      <c r="GJ72" s="143">
        <f t="shared" si="82"/>
        <v>9.2952832026260612</v>
      </c>
      <c r="GK72" s="103">
        <f t="shared" si="83"/>
        <v>0</v>
      </c>
      <c r="GL72" s="104">
        <f t="shared" si="14"/>
        <v>0</v>
      </c>
      <c r="GM72" s="90">
        <f t="shared" si="84"/>
        <v>9.2952832026260612</v>
      </c>
      <c r="GN72" s="380">
        <f t="shared" si="85"/>
        <v>-476.32613494374533</v>
      </c>
      <c r="GO72" s="139">
        <v>1</v>
      </c>
      <c r="GP72" s="415" t="s">
        <v>52</v>
      </c>
      <c r="GQ72" s="1">
        <v>24</v>
      </c>
      <c r="GR72" s="1" t="s">
        <v>77</v>
      </c>
      <c r="GS72" s="1" t="s">
        <v>29</v>
      </c>
      <c r="GT72" s="89">
        <v>44081</v>
      </c>
      <c r="GU72" s="90"/>
      <c r="GV72" s="104">
        <v>124.17</v>
      </c>
      <c r="GW72" s="104"/>
      <c r="GX72" s="104"/>
      <c r="GY72" s="104"/>
      <c r="GZ72" s="104"/>
      <c r="HA72" s="137">
        <v>124.17</v>
      </c>
      <c r="HB72" s="138">
        <f t="shared" si="118"/>
        <v>4.480000000000004</v>
      </c>
      <c r="HC72" s="141">
        <f t="shared" si="86"/>
        <v>-1.6215123972409653</v>
      </c>
      <c r="HD72" s="142">
        <f t="shared" si="87"/>
        <v>2.8584876027590385</v>
      </c>
      <c r="HE72" s="104">
        <f t="shared" si="88"/>
        <v>2.8584876027590385</v>
      </c>
      <c r="HF72" s="104">
        <v>0</v>
      </c>
      <c r="HG72" s="104">
        <f t="shared" si="89"/>
        <v>5.4311264452421728</v>
      </c>
      <c r="HH72" s="104"/>
      <c r="HI72" s="143">
        <f t="shared" si="90"/>
        <v>5.4311264452421728</v>
      </c>
      <c r="HJ72" s="104">
        <f t="shared" si="91"/>
        <v>0</v>
      </c>
      <c r="HK72" s="104">
        <f t="shared" si="15"/>
        <v>0</v>
      </c>
      <c r="HL72" s="90">
        <f t="shared" si="92"/>
        <v>5.4311264452421728</v>
      </c>
      <c r="HM72" s="380">
        <f t="shared" si="93"/>
        <v>-470.89500849850316</v>
      </c>
      <c r="HN72" s="1">
        <v>1</v>
      </c>
      <c r="HO72" s="1" t="s">
        <v>52</v>
      </c>
      <c r="HP72" s="1">
        <v>24</v>
      </c>
      <c r="HQ72" s="1" t="s">
        <v>77</v>
      </c>
      <c r="HR72" s="1" t="s">
        <v>29</v>
      </c>
      <c r="HS72" s="89">
        <v>44104</v>
      </c>
      <c r="HT72" s="104">
        <v>124.17</v>
      </c>
      <c r="HU72" s="90"/>
      <c r="HV72" s="104"/>
      <c r="HW72" s="104"/>
      <c r="HX72" s="104"/>
      <c r="HY72" s="104"/>
      <c r="HZ72" s="137">
        <f t="shared" si="94"/>
        <v>124.17</v>
      </c>
      <c r="IA72" s="138">
        <f t="shared" si="95"/>
        <v>0</v>
      </c>
      <c r="IB72" s="141">
        <f t="shared" si="96"/>
        <v>0</v>
      </c>
      <c r="IC72" s="142">
        <f t="shared" si="97"/>
        <v>0</v>
      </c>
      <c r="ID72" s="104">
        <f t="shared" si="98"/>
        <v>0</v>
      </c>
      <c r="IE72" s="104">
        <f t="shared" si="99"/>
        <v>0</v>
      </c>
      <c r="IF72" s="104">
        <f t="shared" si="100"/>
        <v>0</v>
      </c>
      <c r="IG72" s="425">
        <f t="shared" si="101"/>
        <v>0</v>
      </c>
      <c r="IH72" s="143">
        <f t="shared" si="102"/>
        <v>0</v>
      </c>
      <c r="II72" s="104">
        <f t="shared" si="103"/>
        <v>0</v>
      </c>
      <c r="IJ72" s="104">
        <f t="shared" si="104"/>
        <v>0</v>
      </c>
      <c r="IK72" s="90">
        <f t="shared" si="105"/>
        <v>0</v>
      </c>
      <c r="IL72" s="234">
        <f t="shared" si="106"/>
        <v>-470.89500849850316</v>
      </c>
      <c r="IM72" s="139">
        <v>1</v>
      </c>
      <c r="IN72" s="1" t="s">
        <v>52</v>
      </c>
      <c r="IO72" s="1">
        <v>24</v>
      </c>
      <c r="IP72" s="1" t="s">
        <v>77</v>
      </c>
      <c r="IQ72" s="1" t="s">
        <v>29</v>
      </c>
      <c r="IR72" s="89">
        <v>44143</v>
      </c>
      <c r="IS72" s="90"/>
      <c r="IT72" s="1">
        <v>124.39</v>
      </c>
      <c r="IU72" s="1"/>
      <c r="IV72" s="1"/>
      <c r="IW72" s="1"/>
      <c r="IX72" s="1"/>
      <c r="IY72" s="98">
        <v>124.39</v>
      </c>
      <c r="IZ72" s="138">
        <f t="shared" si="107"/>
        <v>0.21999999999999886</v>
      </c>
      <c r="JA72" s="141">
        <f t="shared" si="108"/>
        <v>-5.915472359948272E-2</v>
      </c>
      <c r="JB72" s="142">
        <f t="shared" si="109"/>
        <v>0.16084527640051616</v>
      </c>
      <c r="JC72" s="104">
        <f t="shared" si="110"/>
        <v>0.16084527640051616</v>
      </c>
      <c r="JD72" s="104">
        <f t="shared" si="111"/>
        <v>0</v>
      </c>
      <c r="JE72" s="104">
        <f t="shared" si="112"/>
        <v>0.30560602516098068</v>
      </c>
      <c r="JF72" s="425">
        <f t="shared" si="16"/>
        <v>0</v>
      </c>
      <c r="JG72" s="143">
        <f t="shared" si="113"/>
        <v>0.30560602516098068</v>
      </c>
      <c r="JH72" s="104">
        <f t="shared" si="114"/>
        <v>0</v>
      </c>
      <c r="JI72" s="104">
        <f t="shared" si="115"/>
        <v>0</v>
      </c>
      <c r="JJ72" s="90">
        <f t="shared" si="116"/>
        <v>0.30560602516098068</v>
      </c>
      <c r="JK72" s="234">
        <f t="shared" si="17"/>
        <v>-470.5894024733422</v>
      </c>
      <c r="JL72" s="139">
        <v>1</v>
      </c>
      <c r="JM72" s="1" t="s">
        <v>52</v>
      </c>
    </row>
    <row r="73" spans="1:273" ht="30" customHeight="1" x14ac:dyDescent="0.25">
      <c r="A73" s="1">
        <v>25</v>
      </c>
      <c r="B73" s="1" t="s">
        <v>78</v>
      </c>
      <c r="C73" s="1" t="s">
        <v>30</v>
      </c>
      <c r="D73" s="89">
        <v>43830</v>
      </c>
      <c r="E73" s="153"/>
      <c r="F73" s="104">
        <v>4279.13</v>
      </c>
      <c r="G73" s="104"/>
      <c r="H73" s="104"/>
      <c r="I73" s="104"/>
      <c r="J73" s="104"/>
      <c r="K73" s="137">
        <v>4279.13</v>
      </c>
      <c r="L73" s="138">
        <v>140.53999999999996</v>
      </c>
      <c r="M73" s="141">
        <v>16.864787946080948</v>
      </c>
      <c r="N73" s="96">
        <v>157.40478794608092</v>
      </c>
      <c r="O73" s="104">
        <v>110</v>
      </c>
      <c r="P73" s="104">
        <v>47.404787946080916</v>
      </c>
      <c r="Q73" s="104">
        <v>199.1</v>
      </c>
      <c r="R73" s="104">
        <v>111.05560527347559</v>
      </c>
      <c r="S73" s="143">
        <v>310.1556052734756</v>
      </c>
      <c r="T73" s="104"/>
      <c r="U73" s="104"/>
      <c r="V73" s="104">
        <v>15.585228493798354</v>
      </c>
      <c r="W73" s="203">
        <v>325.74083376727395</v>
      </c>
      <c r="X73" s="144">
        <v>-1456.5098249276869</v>
      </c>
      <c r="Y73" s="285">
        <v>1</v>
      </c>
      <c r="Z73" s="104" t="s">
        <v>52</v>
      </c>
      <c r="AA73" s="1">
        <v>25</v>
      </c>
      <c r="AB73" s="1" t="s">
        <v>78</v>
      </c>
      <c r="AC73" s="1" t="s">
        <v>30</v>
      </c>
      <c r="AD73" s="89">
        <v>43861</v>
      </c>
      <c r="AE73" s="284"/>
      <c r="AF73" s="1">
        <v>4712.34</v>
      </c>
      <c r="AG73" s="1"/>
      <c r="AH73" s="1"/>
      <c r="AI73" s="1"/>
      <c r="AJ73" s="1"/>
      <c r="AK73" s="98">
        <f t="shared" si="11"/>
        <v>4712.34</v>
      </c>
      <c r="AL73" s="138">
        <f t="shared" si="18"/>
        <v>433.21000000000004</v>
      </c>
      <c r="AM73" s="141">
        <f t="shared" si="19"/>
        <v>-385.14634293859575</v>
      </c>
      <c r="AN73" s="96">
        <f t="shared" si="20"/>
        <v>48.063657061404285</v>
      </c>
      <c r="AO73" s="104">
        <f t="shared" si="21"/>
        <v>48.063657061404285</v>
      </c>
      <c r="AP73" s="104">
        <f t="shared" si="22"/>
        <v>0</v>
      </c>
      <c r="AQ73" s="104">
        <f t="shared" si="23"/>
        <v>86.995219281141758</v>
      </c>
      <c r="AR73" s="104"/>
      <c r="AS73" s="143">
        <f t="shared" si="24"/>
        <v>86.995219281141758</v>
      </c>
      <c r="AT73" s="104">
        <f t="shared" si="25"/>
        <v>311.80211243042197</v>
      </c>
      <c r="AU73" s="104">
        <f t="shared" si="12"/>
        <v>55.432993497477597</v>
      </c>
      <c r="AV73" s="203">
        <f t="shared" si="26"/>
        <v>454.23032520904133</v>
      </c>
      <c r="AW73" s="144">
        <f t="shared" si="27"/>
        <v>-1002.2794997186455</v>
      </c>
      <c r="AX73" s="285">
        <v>1</v>
      </c>
      <c r="AY73" s="104" t="s">
        <v>52</v>
      </c>
      <c r="AZ73" s="1">
        <v>25</v>
      </c>
      <c r="BA73" s="1" t="s">
        <v>78</v>
      </c>
      <c r="BB73" s="1" t="s">
        <v>30</v>
      </c>
      <c r="BC73" s="89">
        <v>43890</v>
      </c>
      <c r="BD73" s="153"/>
      <c r="BE73" s="1">
        <v>4907.04</v>
      </c>
      <c r="BF73" s="1"/>
      <c r="BG73" s="1"/>
      <c r="BH73" s="1"/>
      <c r="BI73" s="1"/>
      <c r="BJ73" s="98">
        <v>4907.04</v>
      </c>
      <c r="BK73" s="138">
        <f t="shared" si="28"/>
        <v>194.69999999999982</v>
      </c>
      <c r="BL73" s="141">
        <f t="shared" si="29"/>
        <v>3.6841512689848956</v>
      </c>
      <c r="BM73" s="96">
        <f t="shared" si="30"/>
        <v>198.38415126898471</v>
      </c>
      <c r="BN73" s="104">
        <f t="shared" si="31"/>
        <v>110</v>
      </c>
      <c r="BO73" s="104">
        <f t="shared" si="32"/>
        <v>88.384151268984709</v>
      </c>
      <c r="BP73" s="104">
        <f t="shared" si="33"/>
        <v>199.1</v>
      </c>
      <c r="BQ73" s="355">
        <f t="shared" si="34"/>
        <v>195.53905482567984</v>
      </c>
      <c r="BR73" s="143">
        <f t="shared" si="35"/>
        <v>394.63905482567986</v>
      </c>
      <c r="BS73" s="104">
        <f t="shared" si="36"/>
        <v>26.551831675298395</v>
      </c>
      <c r="BT73" s="203">
        <f t="shared" si="37"/>
        <v>421.19088650097825</v>
      </c>
      <c r="BU73" s="144">
        <f t="shared" si="38"/>
        <v>-581.08861321766722</v>
      </c>
      <c r="BV73" s="285">
        <v>1</v>
      </c>
      <c r="BW73" s="104" t="s">
        <v>52</v>
      </c>
      <c r="BX73" s="1">
        <v>25</v>
      </c>
      <c r="BY73" s="1" t="s">
        <v>78</v>
      </c>
      <c r="BZ73" s="1" t="s">
        <v>30</v>
      </c>
      <c r="CA73" s="89">
        <v>43890</v>
      </c>
      <c r="CB73" s="153"/>
      <c r="CC73" s="137">
        <v>4907.04</v>
      </c>
      <c r="CD73" s="137"/>
      <c r="CE73" s="137"/>
      <c r="CF73" s="137"/>
      <c r="CG73" s="137"/>
      <c r="CH73" s="137">
        <v>4907.04</v>
      </c>
      <c r="CI73" s="137">
        <v>194.69999999999982</v>
      </c>
      <c r="CJ73" s="137">
        <v>3.6841512689848956</v>
      </c>
      <c r="CK73" s="137">
        <v>198.38415126898471</v>
      </c>
      <c r="CL73" s="137">
        <v>110</v>
      </c>
      <c r="CM73" s="137">
        <v>88.384151268984709</v>
      </c>
      <c r="CN73" s="137">
        <v>199.1</v>
      </c>
      <c r="CO73" s="137">
        <v>195.53905482567984</v>
      </c>
      <c r="CP73" s="143">
        <f t="shared" si="39"/>
        <v>438.5692499019321</v>
      </c>
      <c r="CQ73" s="104">
        <f t="shared" si="40"/>
        <v>26.551831675298395</v>
      </c>
      <c r="CR73" s="203">
        <f t="shared" si="41"/>
        <v>465.12108157723048</v>
      </c>
      <c r="CS73" s="144">
        <f t="shared" si="42"/>
        <v>-115.96753164043673</v>
      </c>
      <c r="CT73" s="139" t="s">
        <v>251</v>
      </c>
      <c r="CU73" s="1" t="s">
        <v>422</v>
      </c>
      <c r="CV73" s="1">
        <v>25</v>
      </c>
      <c r="CW73" s="1" t="s">
        <v>78</v>
      </c>
      <c r="CX73" s="1" t="s">
        <v>30</v>
      </c>
      <c r="CY73" s="89">
        <v>43951</v>
      </c>
      <c r="CZ73" s="153"/>
      <c r="DA73" s="104">
        <v>5965.84</v>
      </c>
      <c r="DB73" s="104"/>
      <c r="DC73" s="104"/>
      <c r="DD73" s="104"/>
      <c r="DE73" s="104"/>
      <c r="DF73" s="137">
        <v>5965.84</v>
      </c>
      <c r="DG73" s="138">
        <f t="shared" si="43"/>
        <v>1058.8000000000002</v>
      </c>
      <c r="DH73" s="141">
        <f t="shared" si="44"/>
        <v>162.57285629271576</v>
      </c>
      <c r="DI73" s="142">
        <f t="shared" si="45"/>
        <v>1221.3728562927158</v>
      </c>
      <c r="DJ73" s="104">
        <f t="shared" si="46"/>
        <v>110</v>
      </c>
      <c r="DK73" s="104">
        <f t="shared" si="47"/>
        <v>1111.3728562927158</v>
      </c>
      <c r="DL73" s="104">
        <f t="shared" si="48"/>
        <v>199.1</v>
      </c>
      <c r="DM73" s="365">
        <f t="shared" si="49"/>
        <v>2474.2219931447094</v>
      </c>
      <c r="DN73" s="366">
        <f t="shared" si="50"/>
        <v>2673.3219931447093</v>
      </c>
      <c r="DO73" s="367">
        <f t="shared" si="51"/>
        <v>2234.7527432427773</v>
      </c>
      <c r="DP73" s="367">
        <f t="shared" si="52"/>
        <v>2147.1430214775769</v>
      </c>
      <c r="DQ73" s="368">
        <f t="shared" si="53"/>
        <v>153.94921566528492</v>
      </c>
      <c r="DR73" s="49">
        <f t="shared" si="54"/>
        <v>2388.7019589080624</v>
      </c>
      <c r="DS73" s="369">
        <f t="shared" si="55"/>
        <v>2272.7344272676255</v>
      </c>
      <c r="DT73" s="139">
        <v>1</v>
      </c>
      <c r="DU73" s="1" t="s">
        <v>52</v>
      </c>
      <c r="DV73" s="1">
        <v>25</v>
      </c>
      <c r="DW73" s="1" t="s">
        <v>78</v>
      </c>
      <c r="DX73" s="1" t="s">
        <v>30</v>
      </c>
      <c r="DY73" s="89">
        <v>43982</v>
      </c>
      <c r="DZ73" s="90"/>
      <c r="EA73" s="1">
        <v>6125.9000000000005</v>
      </c>
      <c r="EB73" s="1"/>
      <c r="EC73" s="1"/>
      <c r="ED73" s="1"/>
      <c r="EE73" s="1"/>
      <c r="EF73" s="98">
        <v>6125.9000000000005</v>
      </c>
      <c r="EG73" s="138">
        <f t="shared" si="56"/>
        <v>160.0600000000004</v>
      </c>
      <c r="EH73" s="141">
        <f t="shared" si="57"/>
        <v>6.5771208250930302</v>
      </c>
      <c r="EI73" s="96">
        <f t="shared" si="58"/>
        <v>166.63712082509343</v>
      </c>
      <c r="EJ73" s="104">
        <f t="shared" si="59"/>
        <v>110</v>
      </c>
      <c r="EK73" s="104">
        <f t="shared" si="60"/>
        <v>56.637120825093433</v>
      </c>
      <c r="EL73" s="104">
        <f t="shared" si="61"/>
        <v>199.1</v>
      </c>
      <c r="EM73" s="355">
        <f t="shared" si="62"/>
        <v>109.60145035209629</v>
      </c>
      <c r="EN73" s="143">
        <f t="shared" si="63"/>
        <v>308.70145035209629</v>
      </c>
      <c r="EO73" s="104">
        <f t="shared" si="64"/>
        <v>32.292280176365608</v>
      </c>
      <c r="EP73" s="379">
        <f t="shared" si="65"/>
        <v>340.99373052846192</v>
      </c>
      <c r="EQ73" s="380">
        <f t="shared" si="66"/>
        <v>2613.7281577960875</v>
      </c>
      <c r="ER73" s="285">
        <v>1</v>
      </c>
      <c r="ES73" s="104" t="s">
        <v>52</v>
      </c>
      <c r="ET73" s="1">
        <v>25</v>
      </c>
      <c r="EU73" s="1" t="s">
        <v>78</v>
      </c>
      <c r="EV73" s="1" t="s">
        <v>30</v>
      </c>
      <c r="EW73" s="398">
        <v>9000</v>
      </c>
      <c r="EX73" s="89">
        <v>44013</v>
      </c>
      <c r="EY73" s="104">
        <v>6285.32</v>
      </c>
      <c r="EZ73" s="104"/>
      <c r="FA73" s="104"/>
      <c r="FB73" s="104"/>
      <c r="FC73" s="104"/>
      <c r="FD73" s="137">
        <f t="shared" si="67"/>
        <v>6285.32</v>
      </c>
      <c r="FE73" s="138">
        <f t="shared" si="117"/>
        <v>159.41999999999916</v>
      </c>
      <c r="FF73" s="141">
        <f t="shared" si="68"/>
        <v>7.4809018144944179</v>
      </c>
      <c r="FG73" s="96">
        <f t="shared" si="69"/>
        <v>166.90090181449358</v>
      </c>
      <c r="FH73" s="104">
        <f t="shared" si="70"/>
        <v>166.90090181449358</v>
      </c>
      <c r="FI73" s="104">
        <f t="shared" si="71"/>
        <v>0</v>
      </c>
      <c r="FJ73" s="104">
        <f t="shared" si="72"/>
        <v>302.09063228423338</v>
      </c>
      <c r="FK73" s="104"/>
      <c r="FL73" s="143">
        <f t="shared" si="73"/>
        <v>302.09063228423338</v>
      </c>
      <c r="FM73" s="104">
        <f t="shared" si="74"/>
        <v>34.613845930969404</v>
      </c>
      <c r="FN73" s="379">
        <f t="shared" si="75"/>
        <v>336.70447821520281</v>
      </c>
      <c r="FO73" s="234">
        <f t="shared" si="76"/>
        <v>-6049.56736398871</v>
      </c>
      <c r="FP73" s="139">
        <v>1</v>
      </c>
      <c r="FQ73" s="1" t="s">
        <v>52</v>
      </c>
      <c r="FR73" s="1">
        <v>25</v>
      </c>
      <c r="FS73" s="1" t="s">
        <v>78</v>
      </c>
      <c r="FT73" s="1" t="s">
        <v>30</v>
      </c>
      <c r="FU73" s="89">
        <v>44042</v>
      </c>
      <c r="FV73" s="90"/>
      <c r="FW73" s="104">
        <v>6331.35</v>
      </c>
      <c r="FX73" s="104"/>
      <c r="FY73" s="104"/>
      <c r="FZ73" s="104"/>
      <c r="GA73" s="104"/>
      <c r="GB73" s="411">
        <f t="shared" si="77"/>
        <v>6331.35</v>
      </c>
      <c r="GC73" s="138">
        <f t="shared" si="13"/>
        <v>46.030000000000655</v>
      </c>
      <c r="GD73" s="141">
        <f t="shared" si="78"/>
        <v>14.342779147295081</v>
      </c>
      <c r="GE73" s="142">
        <f t="shared" si="79"/>
        <v>60.372779147295738</v>
      </c>
      <c r="GF73" s="104">
        <f t="shared" si="80"/>
        <v>60.372779147295738</v>
      </c>
      <c r="GG73" s="104">
        <v>0</v>
      </c>
      <c r="GH73" s="104">
        <f t="shared" si="81"/>
        <v>114.70828037986189</v>
      </c>
      <c r="GI73" s="104"/>
      <c r="GJ73" s="143">
        <f t="shared" si="82"/>
        <v>114.70828037986189</v>
      </c>
      <c r="GK73" s="103">
        <f t="shared" si="83"/>
        <v>0</v>
      </c>
      <c r="GL73" s="104">
        <f t="shared" si="14"/>
        <v>0</v>
      </c>
      <c r="GM73" s="90">
        <f t="shared" si="84"/>
        <v>114.70828037986189</v>
      </c>
      <c r="GN73" s="380">
        <f t="shared" si="85"/>
        <v>-5934.8590836088479</v>
      </c>
      <c r="GO73" s="139">
        <v>1</v>
      </c>
      <c r="GP73" s="415" t="s">
        <v>52</v>
      </c>
      <c r="GQ73" s="1">
        <v>25</v>
      </c>
      <c r="GR73" s="1" t="s">
        <v>78</v>
      </c>
      <c r="GS73" s="1" t="s">
        <v>30</v>
      </c>
      <c r="GT73" s="89">
        <v>44081</v>
      </c>
      <c r="GU73" s="90"/>
      <c r="GV73" s="104">
        <v>6419.3</v>
      </c>
      <c r="GW73" s="104"/>
      <c r="GX73" s="104"/>
      <c r="GY73" s="104"/>
      <c r="GZ73" s="104"/>
      <c r="HA73" s="137">
        <v>6419.3</v>
      </c>
      <c r="HB73" s="138">
        <f t="shared" si="118"/>
        <v>87.949999999999818</v>
      </c>
      <c r="HC73" s="141">
        <f t="shared" si="86"/>
        <v>-31.833039137799659</v>
      </c>
      <c r="HD73" s="142">
        <f t="shared" si="87"/>
        <v>56.116960862200159</v>
      </c>
      <c r="HE73" s="104">
        <f t="shared" si="88"/>
        <v>56.116960862200159</v>
      </c>
      <c r="HF73" s="104">
        <v>0</v>
      </c>
      <c r="HG73" s="104">
        <f t="shared" si="89"/>
        <v>106.6222256381803</v>
      </c>
      <c r="HH73" s="104"/>
      <c r="HI73" s="143">
        <f t="shared" si="90"/>
        <v>106.6222256381803</v>
      </c>
      <c r="HJ73" s="104">
        <f t="shared" si="91"/>
        <v>0</v>
      </c>
      <c r="HK73" s="104">
        <f t="shared" si="15"/>
        <v>0</v>
      </c>
      <c r="HL73" s="90">
        <f t="shared" si="92"/>
        <v>106.6222256381803</v>
      </c>
      <c r="HM73" s="380">
        <f t="shared" si="93"/>
        <v>-5828.2368579706672</v>
      </c>
      <c r="HN73" s="1">
        <v>1</v>
      </c>
      <c r="HO73" s="1" t="s">
        <v>52</v>
      </c>
      <c r="HP73" s="1">
        <v>25</v>
      </c>
      <c r="HQ73" s="1" t="s">
        <v>78</v>
      </c>
      <c r="HR73" s="1" t="s">
        <v>30</v>
      </c>
      <c r="HS73" s="89">
        <v>44104</v>
      </c>
      <c r="HT73" s="104">
        <v>6709.67</v>
      </c>
      <c r="HU73" s="90"/>
      <c r="HV73" s="104"/>
      <c r="HW73" s="104"/>
      <c r="HX73" s="104"/>
      <c r="HY73" s="104"/>
      <c r="HZ73" s="137">
        <f t="shared" si="94"/>
        <v>6709.67</v>
      </c>
      <c r="IA73" s="138">
        <f t="shared" si="95"/>
        <v>290.36999999999989</v>
      </c>
      <c r="IB73" s="141">
        <f t="shared" si="96"/>
        <v>54.126580665214931</v>
      </c>
      <c r="IC73" s="142">
        <f t="shared" si="97"/>
        <v>344.49658066521482</v>
      </c>
      <c r="ID73" s="104">
        <f t="shared" si="98"/>
        <v>110</v>
      </c>
      <c r="IE73" s="104">
        <f t="shared" si="99"/>
        <v>234.49658066521482</v>
      </c>
      <c r="IF73" s="104">
        <f t="shared" si="100"/>
        <v>209</v>
      </c>
      <c r="IG73" s="425">
        <f t="shared" si="101"/>
        <v>456.86656640352879</v>
      </c>
      <c r="IH73" s="143">
        <f t="shared" si="102"/>
        <v>665.86656640352885</v>
      </c>
      <c r="II73" s="104">
        <f t="shared" si="103"/>
        <v>344.49658066521482</v>
      </c>
      <c r="IJ73" s="104">
        <f t="shared" si="104"/>
        <v>92.753031876849363</v>
      </c>
      <c r="IK73" s="90">
        <f t="shared" si="105"/>
        <v>758.61959828037823</v>
      </c>
      <c r="IL73" s="234">
        <f t="shared" si="106"/>
        <v>-5069.6172596902888</v>
      </c>
      <c r="IM73" s="139">
        <v>1</v>
      </c>
      <c r="IN73" s="1" t="s">
        <v>52</v>
      </c>
      <c r="IO73" s="1">
        <v>25</v>
      </c>
      <c r="IP73" s="1" t="s">
        <v>78</v>
      </c>
      <c r="IQ73" s="1" t="s">
        <v>30</v>
      </c>
      <c r="IR73" s="89">
        <v>44143</v>
      </c>
      <c r="IS73" s="90"/>
      <c r="IT73" s="1">
        <v>7695.08</v>
      </c>
      <c r="IU73" s="1"/>
      <c r="IV73" s="1"/>
      <c r="IW73" s="1"/>
      <c r="IX73" s="1"/>
      <c r="IY73" s="98">
        <v>7695.08</v>
      </c>
      <c r="IZ73" s="138">
        <f t="shared" si="107"/>
        <v>985.40999999999985</v>
      </c>
      <c r="JA73" s="141">
        <f t="shared" si="108"/>
        <v>-264.96207355530254</v>
      </c>
      <c r="JB73" s="142">
        <f t="shared" si="109"/>
        <v>720.44792644469726</v>
      </c>
      <c r="JC73" s="104">
        <f t="shared" si="110"/>
        <v>110</v>
      </c>
      <c r="JD73" s="104">
        <f t="shared" si="111"/>
        <v>610.44792644469726</v>
      </c>
      <c r="JE73" s="104">
        <f t="shared" si="112"/>
        <v>209</v>
      </c>
      <c r="JF73" s="425">
        <f t="shared" si="16"/>
        <v>1434.6754184886584</v>
      </c>
      <c r="JG73" s="143">
        <f t="shared" si="113"/>
        <v>1643.6754184886584</v>
      </c>
      <c r="JH73" s="104">
        <f t="shared" si="114"/>
        <v>1643.6754184886584</v>
      </c>
      <c r="JI73" s="104">
        <f t="shared" si="115"/>
        <v>127.94657865249903</v>
      </c>
      <c r="JJ73" s="90">
        <f t="shared" si="116"/>
        <v>1771.6219971411574</v>
      </c>
      <c r="JK73" s="234">
        <f t="shared" si="17"/>
        <v>-3297.9952625491314</v>
      </c>
      <c r="JL73" s="139">
        <v>1</v>
      </c>
      <c r="JM73" s="1" t="s">
        <v>52</v>
      </c>
    </row>
    <row r="74" spans="1:273" ht="30" customHeight="1" x14ac:dyDescent="0.25">
      <c r="A74" s="1">
        <v>26</v>
      </c>
      <c r="B74" s="1" t="s">
        <v>79</v>
      </c>
      <c r="C74" s="1" t="s">
        <v>179</v>
      </c>
      <c r="D74" s="89">
        <v>43830</v>
      </c>
      <c r="E74" s="153"/>
      <c r="F74" s="104">
        <v>0.38</v>
      </c>
      <c r="G74" s="104"/>
      <c r="H74" s="104"/>
      <c r="I74" s="104"/>
      <c r="J74" s="104">
        <v>25620.32</v>
      </c>
      <c r="K74" s="137">
        <v>0.38</v>
      </c>
      <c r="L74" s="138">
        <v>0</v>
      </c>
      <c r="M74" s="141">
        <v>0</v>
      </c>
      <c r="N74" s="96">
        <v>0</v>
      </c>
      <c r="O74" s="104">
        <v>0</v>
      </c>
      <c r="P74" s="104">
        <v>0</v>
      </c>
      <c r="Q74" s="104">
        <v>0</v>
      </c>
      <c r="R74" s="104">
        <v>0</v>
      </c>
      <c r="S74" s="143">
        <v>0</v>
      </c>
      <c r="T74" s="104"/>
      <c r="U74" s="104"/>
      <c r="V74" s="104">
        <v>0</v>
      </c>
      <c r="W74" s="203">
        <v>0</v>
      </c>
      <c r="X74" s="144">
        <v>-14.337639250649536</v>
      </c>
      <c r="Y74" s="285">
        <v>2</v>
      </c>
      <c r="Z74" s="104" t="s">
        <v>52</v>
      </c>
      <c r="AA74" s="1">
        <v>26</v>
      </c>
      <c r="AB74" s="1" t="s">
        <v>79</v>
      </c>
      <c r="AC74" s="1" t="s">
        <v>179</v>
      </c>
      <c r="AD74" s="89">
        <v>43861</v>
      </c>
      <c r="AE74" s="284"/>
      <c r="AF74" s="1">
        <v>0.38</v>
      </c>
      <c r="AG74" s="1"/>
      <c r="AH74" s="1"/>
      <c r="AI74" s="1"/>
      <c r="AJ74" s="1">
        <v>25620.32</v>
      </c>
      <c r="AK74" s="98">
        <f t="shared" si="11"/>
        <v>0.38</v>
      </c>
      <c r="AL74" s="138">
        <f t="shared" si="18"/>
        <v>0</v>
      </c>
      <c r="AM74" s="141">
        <f t="shared" si="19"/>
        <v>0</v>
      </c>
      <c r="AN74" s="96">
        <f t="shared" si="20"/>
        <v>0</v>
      </c>
      <c r="AO74" s="104">
        <f t="shared" si="21"/>
        <v>0</v>
      </c>
      <c r="AP74" s="104">
        <f t="shared" si="22"/>
        <v>0</v>
      </c>
      <c r="AQ74" s="104">
        <f t="shared" si="23"/>
        <v>0</v>
      </c>
      <c r="AR74" s="104"/>
      <c r="AS74" s="143">
        <f t="shared" si="24"/>
        <v>0</v>
      </c>
      <c r="AT74" s="104">
        <f t="shared" si="25"/>
        <v>0</v>
      </c>
      <c r="AU74" s="104">
        <f t="shared" si="12"/>
        <v>0</v>
      </c>
      <c r="AV74" s="203">
        <f t="shared" si="26"/>
        <v>0</v>
      </c>
      <c r="AW74" s="144">
        <f t="shared" si="27"/>
        <v>-14.337639250649536</v>
      </c>
      <c r="AX74" s="285">
        <v>2</v>
      </c>
      <c r="AY74" s="104" t="s">
        <v>52</v>
      </c>
      <c r="AZ74" s="1">
        <v>26</v>
      </c>
      <c r="BA74" s="1" t="s">
        <v>79</v>
      </c>
      <c r="BB74" s="1" t="s">
        <v>179</v>
      </c>
      <c r="BC74" s="89">
        <v>43890</v>
      </c>
      <c r="BD74" s="153"/>
      <c r="BE74" s="1">
        <v>0.38</v>
      </c>
      <c r="BF74" s="1"/>
      <c r="BG74" s="1"/>
      <c r="BH74" s="1"/>
      <c r="BI74" s="1">
        <v>25620.32</v>
      </c>
      <c r="BJ74" s="98">
        <v>0.38</v>
      </c>
      <c r="BK74" s="138">
        <f t="shared" si="28"/>
        <v>0</v>
      </c>
      <c r="BL74" s="141">
        <f t="shared" si="29"/>
        <v>0</v>
      </c>
      <c r="BM74" s="96">
        <f t="shared" si="30"/>
        <v>0</v>
      </c>
      <c r="BN74" s="104">
        <f t="shared" si="31"/>
        <v>0</v>
      </c>
      <c r="BO74" s="104">
        <f t="shared" si="32"/>
        <v>0</v>
      </c>
      <c r="BP74" s="104">
        <f t="shared" si="33"/>
        <v>0</v>
      </c>
      <c r="BQ74" s="355">
        <f t="shared" si="34"/>
        <v>0</v>
      </c>
      <c r="BR74" s="143">
        <f t="shared" si="35"/>
        <v>0</v>
      </c>
      <c r="BS74" s="104">
        <f t="shared" si="36"/>
        <v>0</v>
      </c>
      <c r="BT74" s="203">
        <f t="shared" si="37"/>
        <v>0</v>
      </c>
      <c r="BU74" s="144">
        <f t="shared" si="38"/>
        <v>-14.337639250649536</v>
      </c>
      <c r="BV74" s="285">
        <v>2</v>
      </c>
      <c r="BW74" s="104" t="s">
        <v>52</v>
      </c>
      <c r="BX74" s="1">
        <v>26</v>
      </c>
      <c r="BY74" s="1" t="s">
        <v>79</v>
      </c>
      <c r="BZ74" s="1" t="s">
        <v>179</v>
      </c>
      <c r="CA74" s="89">
        <v>43890</v>
      </c>
      <c r="CB74" s="153"/>
      <c r="CC74" s="137">
        <v>0.38</v>
      </c>
      <c r="CD74" s="137"/>
      <c r="CE74" s="137"/>
      <c r="CF74" s="137"/>
      <c r="CG74" s="137">
        <v>25620.32</v>
      </c>
      <c r="CH74" s="137">
        <v>0.38</v>
      </c>
      <c r="CI74" s="137">
        <v>0</v>
      </c>
      <c r="CJ74" s="137">
        <v>0</v>
      </c>
      <c r="CK74" s="137">
        <v>0</v>
      </c>
      <c r="CL74" s="137">
        <v>0</v>
      </c>
      <c r="CM74" s="137">
        <v>0</v>
      </c>
      <c r="CN74" s="137">
        <v>0</v>
      </c>
      <c r="CO74" s="137">
        <v>0</v>
      </c>
      <c r="CP74" s="143">
        <f t="shared" si="39"/>
        <v>0</v>
      </c>
      <c r="CQ74" s="104">
        <f t="shared" si="40"/>
        <v>0</v>
      </c>
      <c r="CR74" s="203">
        <f t="shared" si="41"/>
        <v>0</v>
      </c>
      <c r="CS74" s="144">
        <f t="shared" si="42"/>
        <v>-14.337639250649536</v>
      </c>
      <c r="CT74" s="139" t="s">
        <v>251</v>
      </c>
      <c r="CU74" s="1" t="s">
        <v>422</v>
      </c>
      <c r="CV74" s="1">
        <v>26</v>
      </c>
      <c r="CW74" s="1" t="s">
        <v>79</v>
      </c>
      <c r="CX74" s="1" t="s">
        <v>179</v>
      </c>
      <c r="CY74" s="89">
        <v>43951</v>
      </c>
      <c r="CZ74" s="153"/>
      <c r="DA74" s="104">
        <v>0.39</v>
      </c>
      <c r="DB74" s="104"/>
      <c r="DC74" s="104"/>
      <c r="DD74" s="104"/>
      <c r="DE74" s="104">
        <v>25620.32</v>
      </c>
      <c r="DF74" s="137">
        <v>0.39</v>
      </c>
      <c r="DG74" s="138">
        <f t="shared" si="43"/>
        <v>1.0000000000000009E-2</v>
      </c>
      <c r="DH74" s="141">
        <f t="shared" si="44"/>
        <v>1.535444430418548E-3</v>
      </c>
      <c r="DI74" s="142">
        <f t="shared" si="45"/>
        <v>1.1535444430418557E-2</v>
      </c>
      <c r="DJ74" s="104">
        <f t="shared" si="46"/>
        <v>1.1535444430418557E-2</v>
      </c>
      <c r="DK74" s="104">
        <f t="shared" si="47"/>
        <v>0</v>
      </c>
      <c r="DL74" s="104">
        <f t="shared" si="48"/>
        <v>2.0879154419057588E-2</v>
      </c>
      <c r="DM74" s="365">
        <f t="shared" si="49"/>
        <v>0</v>
      </c>
      <c r="DN74" s="366">
        <f t="shared" si="50"/>
        <v>2.0879154419057588E-2</v>
      </c>
      <c r="DO74" s="367">
        <f t="shared" si="51"/>
        <v>2.0879154419057588E-2</v>
      </c>
      <c r="DP74" s="367">
        <f t="shared" si="52"/>
        <v>2.0060622295144867E-2</v>
      </c>
      <c r="DQ74" s="368">
        <f t="shared" si="53"/>
        <v>1.4383378457806808E-3</v>
      </c>
      <c r="DR74" s="49">
        <f t="shared" si="54"/>
        <v>2.2317492264838267E-2</v>
      </c>
      <c r="DS74" s="369">
        <f t="shared" si="55"/>
        <v>-14.315321758384698</v>
      </c>
      <c r="DT74" s="139">
        <v>2</v>
      </c>
      <c r="DU74" s="1" t="s">
        <v>52</v>
      </c>
      <c r="DV74" s="1">
        <v>26</v>
      </c>
      <c r="DW74" s="1" t="s">
        <v>79</v>
      </c>
      <c r="DX74" s="1" t="s">
        <v>179</v>
      </c>
      <c r="DY74" s="89">
        <v>43982</v>
      </c>
      <c r="DZ74" s="90"/>
      <c r="EA74" s="1">
        <v>0.39</v>
      </c>
      <c r="EB74" s="1"/>
      <c r="EC74" s="1"/>
      <c r="ED74" s="1"/>
      <c r="EE74" s="1">
        <v>25620.32</v>
      </c>
      <c r="EF74" s="98">
        <v>0.39</v>
      </c>
      <c r="EG74" s="138">
        <f t="shared" si="56"/>
        <v>0</v>
      </c>
      <c r="EH74" s="141">
        <f t="shared" si="57"/>
        <v>0</v>
      </c>
      <c r="EI74" s="96">
        <f t="shared" si="58"/>
        <v>0</v>
      </c>
      <c r="EJ74" s="104">
        <f t="shared" si="59"/>
        <v>0</v>
      </c>
      <c r="EK74" s="104">
        <f t="shared" si="60"/>
        <v>0</v>
      </c>
      <c r="EL74" s="104">
        <f t="shared" si="61"/>
        <v>0</v>
      </c>
      <c r="EM74" s="355">
        <f t="shared" si="62"/>
        <v>0</v>
      </c>
      <c r="EN74" s="143">
        <f t="shared" si="63"/>
        <v>0</v>
      </c>
      <c r="EO74" s="104">
        <f t="shared" si="64"/>
        <v>0</v>
      </c>
      <c r="EP74" s="379">
        <f t="shared" si="65"/>
        <v>0</v>
      </c>
      <c r="EQ74" s="380">
        <f t="shared" si="66"/>
        <v>-14.315321758384698</v>
      </c>
      <c r="ER74" s="285">
        <v>2</v>
      </c>
      <c r="ES74" s="104" t="s">
        <v>52</v>
      </c>
      <c r="ET74" s="1">
        <v>26</v>
      </c>
      <c r="EU74" s="1" t="s">
        <v>79</v>
      </c>
      <c r="EV74" s="1" t="s">
        <v>179</v>
      </c>
      <c r="EW74" s="398"/>
      <c r="EX74" s="89">
        <v>44013</v>
      </c>
      <c r="EY74" s="104">
        <v>1.68</v>
      </c>
      <c r="EZ74" s="104"/>
      <c r="FA74" s="104"/>
      <c r="FB74" s="104"/>
      <c r="FC74" s="104">
        <v>25620.32</v>
      </c>
      <c r="FD74" s="137">
        <f t="shared" si="67"/>
        <v>1.68</v>
      </c>
      <c r="FE74" s="138">
        <f t="shared" si="117"/>
        <v>1.29</v>
      </c>
      <c r="FF74" s="141">
        <f t="shared" si="68"/>
        <v>6.0534207381118116E-2</v>
      </c>
      <c r="FG74" s="96">
        <f t="shared" si="69"/>
        <v>1.3505342073811182</v>
      </c>
      <c r="FH74" s="104">
        <f t="shared" si="70"/>
        <v>1.3505342073811182</v>
      </c>
      <c r="FI74" s="104">
        <f t="shared" si="71"/>
        <v>0</v>
      </c>
      <c r="FJ74" s="104">
        <f t="shared" si="72"/>
        <v>2.4444669153598242</v>
      </c>
      <c r="FK74" s="104"/>
      <c r="FL74" s="143">
        <f t="shared" si="73"/>
        <v>2.4444669153598242</v>
      </c>
      <c r="FM74" s="104">
        <f t="shared" si="74"/>
        <v>0.28008945710043143</v>
      </c>
      <c r="FN74" s="379">
        <f t="shared" si="75"/>
        <v>2.7245563724602557</v>
      </c>
      <c r="FO74" s="234">
        <f t="shared" si="76"/>
        <v>-11.590765385924442</v>
      </c>
      <c r="FP74" s="139">
        <v>2</v>
      </c>
      <c r="FQ74" s="1" t="s">
        <v>52</v>
      </c>
      <c r="FR74" s="1">
        <v>26</v>
      </c>
      <c r="FS74" s="1" t="s">
        <v>79</v>
      </c>
      <c r="FT74" s="1" t="s">
        <v>179</v>
      </c>
      <c r="FU74" s="89">
        <v>44042</v>
      </c>
      <c r="FV74" s="90"/>
      <c r="FW74" s="104">
        <v>1.68</v>
      </c>
      <c r="FX74" s="104"/>
      <c r="FY74" s="104"/>
      <c r="FZ74" s="104"/>
      <c r="GA74" s="104">
        <v>25620.32</v>
      </c>
      <c r="GB74" s="411">
        <f t="shared" si="77"/>
        <v>1.68</v>
      </c>
      <c r="GC74" s="138">
        <f t="shared" si="13"/>
        <v>0</v>
      </c>
      <c r="GD74" s="141">
        <f t="shared" si="78"/>
        <v>0</v>
      </c>
      <c r="GE74" s="142">
        <f t="shared" si="79"/>
        <v>0</v>
      </c>
      <c r="GF74" s="104">
        <f t="shared" si="80"/>
        <v>0</v>
      </c>
      <c r="GG74" s="104">
        <v>0</v>
      </c>
      <c r="GH74" s="104">
        <f t="shared" si="81"/>
        <v>0</v>
      </c>
      <c r="GI74" s="104"/>
      <c r="GJ74" s="143">
        <f t="shared" si="82"/>
        <v>0</v>
      </c>
      <c r="GK74" s="103">
        <f t="shared" si="83"/>
        <v>0</v>
      </c>
      <c r="GL74" s="104">
        <f t="shared" si="14"/>
        <v>0</v>
      </c>
      <c r="GM74" s="90">
        <f t="shared" si="84"/>
        <v>0</v>
      </c>
      <c r="GN74" s="380">
        <f t="shared" si="85"/>
        <v>-11.590765385924442</v>
      </c>
      <c r="GO74" s="139">
        <v>2</v>
      </c>
      <c r="GP74" s="415" t="s">
        <v>52</v>
      </c>
      <c r="GQ74" s="1">
        <v>26</v>
      </c>
      <c r="GR74" s="1" t="s">
        <v>79</v>
      </c>
      <c r="GS74" s="1" t="s">
        <v>179</v>
      </c>
      <c r="GT74" s="89">
        <v>44081</v>
      </c>
      <c r="GU74" s="90"/>
      <c r="GV74" s="104">
        <v>1.77</v>
      </c>
      <c r="GW74" s="104"/>
      <c r="GX74" s="104"/>
      <c r="GY74" s="104"/>
      <c r="GZ74" s="104">
        <v>25620.32</v>
      </c>
      <c r="HA74" s="137">
        <v>1.77</v>
      </c>
      <c r="HB74" s="138">
        <f t="shared" si="118"/>
        <v>9.000000000000008E-2</v>
      </c>
      <c r="HC74" s="141">
        <f t="shared" si="86"/>
        <v>-3.2575025837430105E-2</v>
      </c>
      <c r="HD74" s="142">
        <f t="shared" si="87"/>
        <v>5.7424974162569975E-2</v>
      </c>
      <c r="HE74" s="104">
        <f t="shared" si="88"/>
        <v>5.7424974162569975E-2</v>
      </c>
      <c r="HF74" s="104">
        <v>0</v>
      </c>
      <c r="HG74" s="104">
        <f t="shared" si="89"/>
        <v>0.10910745090888295</v>
      </c>
      <c r="HH74" s="104"/>
      <c r="HI74" s="143">
        <f t="shared" si="90"/>
        <v>0.10910745090888295</v>
      </c>
      <c r="HJ74" s="104">
        <f t="shared" si="91"/>
        <v>0</v>
      </c>
      <c r="HK74" s="104">
        <f t="shared" si="15"/>
        <v>0</v>
      </c>
      <c r="HL74" s="90">
        <f t="shared" si="92"/>
        <v>0.10910745090888295</v>
      </c>
      <c r="HM74" s="380">
        <f t="shared" si="93"/>
        <v>-11.481657935015559</v>
      </c>
      <c r="HN74" s="1">
        <v>2</v>
      </c>
      <c r="HO74" s="1" t="s">
        <v>52</v>
      </c>
      <c r="HP74" s="1">
        <v>26</v>
      </c>
      <c r="HQ74" s="1" t="s">
        <v>79</v>
      </c>
      <c r="HR74" s="1" t="s">
        <v>179</v>
      </c>
      <c r="HS74" s="89">
        <v>44104</v>
      </c>
      <c r="HT74" s="104">
        <v>2.3000000000000003</v>
      </c>
      <c r="HU74" s="90"/>
      <c r="HV74" s="104"/>
      <c r="HW74" s="104"/>
      <c r="HX74" s="104"/>
      <c r="HY74" s="104">
        <v>25620.32</v>
      </c>
      <c r="HZ74" s="137">
        <f t="shared" si="94"/>
        <v>2.3000000000000003</v>
      </c>
      <c r="IA74" s="138">
        <f t="shared" si="95"/>
        <v>0.53000000000000025</v>
      </c>
      <c r="IB74" s="141">
        <f t="shared" si="96"/>
        <v>9.8794943529166013E-2</v>
      </c>
      <c r="IC74" s="142">
        <f t="shared" si="97"/>
        <v>0.62879494352916621</v>
      </c>
      <c r="ID74" s="104">
        <f t="shared" si="98"/>
        <v>0.62879494352916621</v>
      </c>
      <c r="IE74" s="104">
        <f t="shared" si="99"/>
        <v>0</v>
      </c>
      <c r="IF74" s="104">
        <f t="shared" si="100"/>
        <v>1.1947103927054157</v>
      </c>
      <c r="IG74" s="425">
        <f t="shared" si="101"/>
        <v>0</v>
      </c>
      <c r="IH74" s="143">
        <f t="shared" si="102"/>
        <v>1.1947103927054157</v>
      </c>
      <c r="II74" s="104">
        <f t="shared" si="103"/>
        <v>0</v>
      </c>
      <c r="IJ74" s="104">
        <f t="shared" si="104"/>
        <v>0</v>
      </c>
      <c r="IK74" s="90">
        <f t="shared" si="105"/>
        <v>1.1947103927054157</v>
      </c>
      <c r="IL74" s="234">
        <f t="shared" si="106"/>
        <v>-10.286947542310143</v>
      </c>
      <c r="IM74" s="139">
        <v>2</v>
      </c>
      <c r="IN74" s="1" t="s">
        <v>52</v>
      </c>
      <c r="IO74" s="1">
        <v>26</v>
      </c>
      <c r="IP74" s="1" t="s">
        <v>79</v>
      </c>
      <c r="IQ74" s="1" t="s">
        <v>179</v>
      </c>
      <c r="IR74" s="89">
        <v>44143</v>
      </c>
      <c r="IS74" s="90"/>
      <c r="IT74" s="1">
        <v>2.31</v>
      </c>
      <c r="IU74" s="1"/>
      <c r="IV74" s="1"/>
      <c r="IW74" s="1"/>
      <c r="IX74" s="1">
        <v>25620.32</v>
      </c>
      <c r="IY74" s="98">
        <v>2.31</v>
      </c>
      <c r="IZ74" s="138">
        <f t="shared" si="107"/>
        <v>9.9999999999997868E-3</v>
      </c>
      <c r="JA74" s="141">
        <f t="shared" si="108"/>
        <v>-2.6888510727037167E-3</v>
      </c>
      <c r="JB74" s="142">
        <f t="shared" si="109"/>
        <v>7.3111489272960697E-3</v>
      </c>
      <c r="JC74" s="104">
        <f t="shared" si="110"/>
        <v>7.3111489272960697E-3</v>
      </c>
      <c r="JD74" s="104">
        <f t="shared" si="111"/>
        <v>0</v>
      </c>
      <c r="JE74" s="104">
        <f t="shared" si="112"/>
        <v>1.3891182961862533E-2</v>
      </c>
      <c r="JF74" s="425">
        <f t="shared" si="16"/>
        <v>0</v>
      </c>
      <c r="JG74" s="143">
        <f t="shared" si="113"/>
        <v>1.3891182961862533E-2</v>
      </c>
      <c r="JH74" s="104">
        <f t="shared" si="114"/>
        <v>0</v>
      </c>
      <c r="JI74" s="104">
        <f t="shared" si="115"/>
        <v>0</v>
      </c>
      <c r="JJ74" s="90">
        <f t="shared" si="116"/>
        <v>1.3891182961862533E-2</v>
      </c>
      <c r="JK74" s="234">
        <f t="shared" si="17"/>
        <v>-10.273056359348281</v>
      </c>
      <c r="JL74" s="139">
        <v>2</v>
      </c>
      <c r="JM74" s="1" t="s">
        <v>52</v>
      </c>
    </row>
    <row r="75" spans="1:273" ht="30" customHeight="1" x14ac:dyDescent="0.25">
      <c r="A75" s="1">
        <v>27</v>
      </c>
      <c r="B75" s="1" t="s">
        <v>80</v>
      </c>
      <c r="C75" s="1" t="s">
        <v>31</v>
      </c>
      <c r="D75" s="89">
        <v>43830</v>
      </c>
      <c r="E75" s="153"/>
      <c r="F75" s="104">
        <v>2477.8200000000002</v>
      </c>
      <c r="G75" s="104"/>
      <c r="H75" s="104"/>
      <c r="I75" s="104"/>
      <c r="J75" s="104"/>
      <c r="K75" s="137">
        <v>2477.8200000000002</v>
      </c>
      <c r="L75" s="138">
        <v>5.3000000000001819</v>
      </c>
      <c r="M75" s="141">
        <v>0.63599954542644177</v>
      </c>
      <c r="N75" s="96">
        <v>5.9359995454266237</v>
      </c>
      <c r="O75" s="104">
        <v>5.9359995454266237</v>
      </c>
      <c r="P75" s="104">
        <v>0</v>
      </c>
      <c r="Q75" s="104">
        <v>10.744159177222189</v>
      </c>
      <c r="R75" s="104">
        <v>0</v>
      </c>
      <c r="S75" s="143">
        <v>10.744159177222189</v>
      </c>
      <c r="T75" s="104"/>
      <c r="U75" s="104"/>
      <c r="V75" s="104">
        <v>0.53989085769738498</v>
      </c>
      <c r="W75" s="203">
        <v>11.284050034919574</v>
      </c>
      <c r="X75" s="144">
        <v>475.15080975038717</v>
      </c>
      <c r="Y75" s="285">
        <v>1</v>
      </c>
      <c r="Z75" s="104" t="s">
        <v>52</v>
      </c>
      <c r="AA75" s="1">
        <v>27</v>
      </c>
      <c r="AB75" s="1" t="s">
        <v>80</v>
      </c>
      <c r="AC75" s="1" t="s">
        <v>31</v>
      </c>
      <c r="AD75" s="89">
        <v>43861</v>
      </c>
      <c r="AE75" s="284"/>
      <c r="AF75" s="1">
        <v>2477.98</v>
      </c>
      <c r="AG75" s="1"/>
      <c r="AH75" s="1"/>
      <c r="AI75" s="1"/>
      <c r="AJ75" s="1"/>
      <c r="AK75" s="98">
        <f t="shared" si="11"/>
        <v>2477.98</v>
      </c>
      <c r="AL75" s="138">
        <f t="shared" si="18"/>
        <v>0.15999999999985448</v>
      </c>
      <c r="AM75" s="141">
        <f t="shared" si="19"/>
        <v>-0.14224836654306056</v>
      </c>
      <c r="AN75" s="96">
        <f t="shared" si="20"/>
        <v>1.7751633456793925E-2</v>
      </c>
      <c r="AO75" s="104">
        <f t="shared" si="21"/>
        <v>1.7751633456793925E-2</v>
      </c>
      <c r="AP75" s="104">
        <f t="shared" si="22"/>
        <v>0</v>
      </c>
      <c r="AQ75" s="104">
        <f t="shared" si="23"/>
        <v>3.2130456556797006E-2</v>
      </c>
      <c r="AR75" s="104"/>
      <c r="AS75" s="143">
        <f t="shared" si="24"/>
        <v>3.2130456556797006E-2</v>
      </c>
      <c r="AT75" s="104">
        <f t="shared" si="25"/>
        <v>0.11515971004552567</v>
      </c>
      <c r="AU75" s="104">
        <f t="shared" si="12"/>
        <v>2.0473393872690739E-2</v>
      </c>
      <c r="AV75" s="203">
        <f t="shared" si="26"/>
        <v>0.1677635604750134</v>
      </c>
      <c r="AW75" s="144">
        <f t="shared" si="27"/>
        <v>475.31857331086218</v>
      </c>
      <c r="AX75" s="285">
        <v>1</v>
      </c>
      <c r="AY75" s="104" t="s">
        <v>52</v>
      </c>
      <c r="AZ75" s="1">
        <v>27</v>
      </c>
      <c r="BA75" s="1" t="s">
        <v>80</v>
      </c>
      <c r="BB75" s="1" t="s">
        <v>31</v>
      </c>
      <c r="BC75" s="89">
        <v>43890</v>
      </c>
      <c r="BD75" s="153"/>
      <c r="BE75" s="1">
        <v>2478</v>
      </c>
      <c r="BF75" s="1"/>
      <c r="BG75" s="1"/>
      <c r="BH75" s="1"/>
      <c r="BI75" s="1"/>
      <c r="BJ75" s="98">
        <v>2478</v>
      </c>
      <c r="BK75" s="138">
        <f t="shared" si="28"/>
        <v>1.999999999998181E-2</v>
      </c>
      <c r="BL75" s="141">
        <f t="shared" si="29"/>
        <v>3.7844388998269633E-4</v>
      </c>
      <c r="BM75" s="96">
        <f t="shared" si="30"/>
        <v>2.0378443889964508E-2</v>
      </c>
      <c r="BN75" s="104">
        <f t="shared" si="31"/>
        <v>2.0378443889964508E-2</v>
      </c>
      <c r="BO75" s="104">
        <f t="shared" si="32"/>
        <v>0</v>
      </c>
      <c r="BP75" s="104">
        <f t="shared" si="33"/>
        <v>3.688498344083576E-2</v>
      </c>
      <c r="BQ75" s="355">
        <f t="shared" si="34"/>
        <v>0</v>
      </c>
      <c r="BR75" s="143">
        <f t="shared" si="35"/>
        <v>3.688498344083576E-2</v>
      </c>
      <c r="BS75" s="104">
        <f t="shared" si="36"/>
        <v>2.4816699201244659E-3</v>
      </c>
      <c r="BT75" s="203">
        <f t="shared" si="37"/>
        <v>3.9366653360960228E-2</v>
      </c>
      <c r="BU75" s="144">
        <f t="shared" si="38"/>
        <v>475.35793996422314</v>
      </c>
      <c r="BV75" s="285">
        <v>1</v>
      </c>
      <c r="BW75" s="104" t="s">
        <v>52</v>
      </c>
      <c r="BX75" s="1">
        <v>27</v>
      </c>
      <c r="BY75" s="1" t="s">
        <v>80</v>
      </c>
      <c r="BZ75" s="1" t="s">
        <v>31</v>
      </c>
      <c r="CA75" s="89">
        <v>43890</v>
      </c>
      <c r="CB75" s="153"/>
      <c r="CC75" s="137">
        <v>2478</v>
      </c>
      <c r="CD75" s="137"/>
      <c r="CE75" s="137"/>
      <c r="CF75" s="137"/>
      <c r="CG75" s="137"/>
      <c r="CH75" s="137">
        <v>2478</v>
      </c>
      <c r="CI75" s="137">
        <v>1.999999999998181E-2</v>
      </c>
      <c r="CJ75" s="137">
        <v>3.7844388998269633E-4</v>
      </c>
      <c r="CK75" s="137">
        <v>2.0378443889964508E-2</v>
      </c>
      <c r="CL75" s="137">
        <v>2.0378443889964508E-2</v>
      </c>
      <c r="CM75" s="137">
        <v>0</v>
      </c>
      <c r="CN75" s="137">
        <v>3.688498344083576E-2</v>
      </c>
      <c r="CO75" s="137">
        <v>0</v>
      </c>
      <c r="CP75" s="143">
        <f t="shared" si="39"/>
        <v>4.0990924041813523E-2</v>
      </c>
      <c r="CQ75" s="104">
        <f t="shared" si="40"/>
        <v>2.4816699201244659E-3</v>
      </c>
      <c r="CR75" s="203">
        <f t="shared" si="41"/>
        <v>4.3472593961937991E-2</v>
      </c>
      <c r="CS75" s="144">
        <f t="shared" si="42"/>
        <v>475.40141255818509</v>
      </c>
      <c r="CT75" s="139" t="s">
        <v>251</v>
      </c>
      <c r="CU75" s="1" t="s">
        <v>422</v>
      </c>
      <c r="CV75" s="1">
        <v>27</v>
      </c>
      <c r="CW75" s="1" t="s">
        <v>80</v>
      </c>
      <c r="CX75" s="1" t="s">
        <v>31</v>
      </c>
      <c r="CY75" s="89">
        <v>43951</v>
      </c>
      <c r="CZ75" s="153"/>
      <c r="DA75" s="104">
        <v>2511.61</v>
      </c>
      <c r="DB75" s="104"/>
      <c r="DC75" s="104"/>
      <c r="DD75" s="104"/>
      <c r="DE75" s="104"/>
      <c r="DF75" s="137">
        <v>2511.61</v>
      </c>
      <c r="DG75" s="138">
        <f t="shared" si="43"/>
        <v>33.610000000000127</v>
      </c>
      <c r="DH75" s="141">
        <f t="shared" si="44"/>
        <v>5.1606287306367546</v>
      </c>
      <c r="DI75" s="142">
        <f t="shared" si="45"/>
        <v>38.770628730636879</v>
      </c>
      <c r="DJ75" s="104">
        <f t="shared" si="46"/>
        <v>38.770628730636879</v>
      </c>
      <c r="DK75" s="104">
        <f t="shared" si="47"/>
        <v>0</v>
      </c>
      <c r="DL75" s="104">
        <f t="shared" si="48"/>
        <v>70.174838002452759</v>
      </c>
      <c r="DM75" s="365">
        <f t="shared" si="49"/>
        <v>0</v>
      </c>
      <c r="DN75" s="366">
        <f t="shared" si="50"/>
        <v>70.174838002452759</v>
      </c>
      <c r="DO75" s="367">
        <f t="shared" si="51"/>
        <v>70.133847078410952</v>
      </c>
      <c r="DP75" s="367">
        <f t="shared" si="52"/>
        <v>67.384367590158149</v>
      </c>
      <c r="DQ75" s="368">
        <f t="shared" si="53"/>
        <v>4.8314296881198366</v>
      </c>
      <c r="DR75" s="49">
        <f t="shared" si="54"/>
        <v>74.965276766530792</v>
      </c>
      <c r="DS75" s="369">
        <f t="shared" si="55"/>
        <v>550.36668932471594</v>
      </c>
      <c r="DT75" s="139">
        <v>1</v>
      </c>
      <c r="DU75" s="1" t="s">
        <v>52</v>
      </c>
      <c r="DV75" s="1">
        <v>27</v>
      </c>
      <c r="DW75" s="1" t="s">
        <v>80</v>
      </c>
      <c r="DX75" s="1" t="s">
        <v>31</v>
      </c>
      <c r="DY75" s="89">
        <v>43982</v>
      </c>
      <c r="DZ75" s="90">
        <v>1000</v>
      </c>
      <c r="EA75" s="1">
        <v>2697.19</v>
      </c>
      <c r="EB75" s="1"/>
      <c r="EC75" s="1"/>
      <c r="ED75" s="1"/>
      <c r="EE75" s="1"/>
      <c r="EF75" s="98">
        <v>2697.19</v>
      </c>
      <c r="EG75" s="138">
        <f t="shared" si="56"/>
        <v>185.57999999999993</v>
      </c>
      <c r="EH75" s="141">
        <f t="shared" si="57"/>
        <v>7.6257783501234604</v>
      </c>
      <c r="EI75" s="96">
        <f t="shared" si="58"/>
        <v>193.20577835012338</v>
      </c>
      <c r="EJ75" s="104">
        <f t="shared" si="59"/>
        <v>110</v>
      </c>
      <c r="EK75" s="104">
        <f t="shared" si="60"/>
        <v>83.205778350123381</v>
      </c>
      <c r="EL75" s="104">
        <f t="shared" si="61"/>
        <v>199.1</v>
      </c>
      <c r="EM75" s="355">
        <f t="shared" si="62"/>
        <v>161.01584706276483</v>
      </c>
      <c r="EN75" s="143">
        <f t="shared" si="63"/>
        <v>360.11584706276483</v>
      </c>
      <c r="EO75" s="104">
        <f t="shared" si="64"/>
        <v>37.67057723906499</v>
      </c>
      <c r="EP75" s="379">
        <f t="shared" si="65"/>
        <v>397.78642430182981</v>
      </c>
      <c r="EQ75" s="380">
        <f t="shared" si="66"/>
        <v>-51.846886373454254</v>
      </c>
      <c r="ER75" s="285">
        <v>1</v>
      </c>
      <c r="ES75" s="104" t="s">
        <v>52</v>
      </c>
      <c r="ET75" s="1">
        <v>27</v>
      </c>
      <c r="EU75" s="1" t="s">
        <v>80</v>
      </c>
      <c r="EV75" s="1" t="s">
        <v>31</v>
      </c>
      <c r="EW75" s="398">
        <v>1500</v>
      </c>
      <c r="EX75" s="89">
        <v>44013</v>
      </c>
      <c r="EY75" s="104">
        <v>2936.57</v>
      </c>
      <c r="EZ75" s="104"/>
      <c r="FA75" s="104"/>
      <c r="FB75" s="104"/>
      <c r="FC75" s="104"/>
      <c r="FD75" s="137">
        <f t="shared" si="67"/>
        <v>2936.57</v>
      </c>
      <c r="FE75" s="138">
        <f t="shared" si="117"/>
        <v>239.38000000000011</v>
      </c>
      <c r="FF75" s="141">
        <f t="shared" si="68"/>
        <v>11.233084157280668</v>
      </c>
      <c r="FG75" s="96">
        <f t="shared" si="69"/>
        <v>250.61308415728078</v>
      </c>
      <c r="FH75" s="104">
        <f t="shared" si="70"/>
        <v>250.61308415728078</v>
      </c>
      <c r="FI75" s="104">
        <f t="shared" si="71"/>
        <v>0</v>
      </c>
      <c r="FJ75" s="104">
        <f t="shared" si="72"/>
        <v>453.6096823246782</v>
      </c>
      <c r="FK75" s="104"/>
      <c r="FL75" s="143">
        <f t="shared" si="73"/>
        <v>453.6096823246782</v>
      </c>
      <c r="FM75" s="104">
        <f t="shared" si="74"/>
        <v>51.975049798993247</v>
      </c>
      <c r="FN75" s="379">
        <f t="shared" si="75"/>
        <v>505.58473212367147</v>
      </c>
      <c r="FO75" s="234">
        <f t="shared" si="76"/>
        <v>-1046.2621542497827</v>
      </c>
      <c r="FP75" s="139">
        <v>1</v>
      </c>
      <c r="FQ75" s="1" t="s">
        <v>52</v>
      </c>
      <c r="FR75" s="1">
        <v>27</v>
      </c>
      <c r="FS75" s="1" t="s">
        <v>80</v>
      </c>
      <c r="FT75" s="1" t="s">
        <v>31</v>
      </c>
      <c r="FU75" s="89">
        <v>44042</v>
      </c>
      <c r="FV75" s="90">
        <v>1000</v>
      </c>
      <c r="FW75" s="104">
        <v>3198</v>
      </c>
      <c r="FX75" s="104"/>
      <c r="FY75" s="104"/>
      <c r="FZ75" s="104"/>
      <c r="GA75" s="104"/>
      <c r="GB75" s="411">
        <f t="shared" si="77"/>
        <v>3198</v>
      </c>
      <c r="GC75" s="138">
        <f t="shared" si="13"/>
        <v>261.42999999999984</v>
      </c>
      <c r="GD75" s="141">
        <f t="shared" si="78"/>
        <v>81.460628991468553</v>
      </c>
      <c r="GE75" s="142">
        <f t="shared" si="79"/>
        <v>342.89062899146836</v>
      </c>
      <c r="GF75" s="104">
        <f t="shared" si="80"/>
        <v>342.89062899146836</v>
      </c>
      <c r="GG75" s="104">
        <v>0</v>
      </c>
      <c r="GH75" s="104">
        <f t="shared" si="81"/>
        <v>651.49219508378985</v>
      </c>
      <c r="GI75" s="104"/>
      <c r="GJ75" s="143">
        <f t="shared" si="82"/>
        <v>651.49219508378985</v>
      </c>
      <c r="GK75" s="103">
        <f t="shared" si="83"/>
        <v>342.89062899146836</v>
      </c>
      <c r="GL75" s="104">
        <f t="shared" si="14"/>
        <v>95.318541313191133</v>
      </c>
      <c r="GM75" s="90">
        <f t="shared" si="84"/>
        <v>746.81073639698093</v>
      </c>
      <c r="GN75" s="380">
        <f t="shared" si="85"/>
        <v>-1299.4514178528018</v>
      </c>
      <c r="GO75" s="139">
        <v>1</v>
      </c>
      <c r="GP75" s="415" t="s">
        <v>52</v>
      </c>
      <c r="GQ75" s="1">
        <v>27</v>
      </c>
      <c r="GR75" s="1" t="s">
        <v>80</v>
      </c>
      <c r="GS75" s="1" t="s">
        <v>31</v>
      </c>
      <c r="GT75" s="89">
        <v>44081</v>
      </c>
      <c r="GU75" s="90"/>
      <c r="GV75" s="104">
        <v>3390.2000000000003</v>
      </c>
      <c r="GW75" s="104"/>
      <c r="GX75" s="104"/>
      <c r="GY75" s="104"/>
      <c r="GZ75" s="104"/>
      <c r="HA75" s="137">
        <v>3390.2000000000003</v>
      </c>
      <c r="HB75" s="138">
        <f t="shared" si="118"/>
        <v>192.20000000000027</v>
      </c>
      <c r="HC75" s="141">
        <f t="shared" si="86"/>
        <v>-69.565777399489662</v>
      </c>
      <c r="HD75" s="142">
        <f t="shared" si="87"/>
        <v>122.63422260051061</v>
      </c>
      <c r="HE75" s="104">
        <f t="shared" si="88"/>
        <v>122.63422260051061</v>
      </c>
      <c r="HF75" s="104">
        <v>0</v>
      </c>
      <c r="HG75" s="104">
        <f t="shared" si="89"/>
        <v>233.00502294097015</v>
      </c>
      <c r="HH75" s="104"/>
      <c r="HI75" s="143">
        <f t="shared" si="90"/>
        <v>233.00502294097015</v>
      </c>
      <c r="HJ75" s="104">
        <f t="shared" si="91"/>
        <v>122.63422260051061</v>
      </c>
      <c r="HK75" s="104">
        <f t="shared" si="15"/>
        <v>55.506133618342837</v>
      </c>
      <c r="HL75" s="90">
        <f t="shared" si="92"/>
        <v>288.51115655931301</v>
      </c>
      <c r="HM75" s="380">
        <f t="shared" si="93"/>
        <v>-1010.9402612934888</v>
      </c>
      <c r="HN75" s="1">
        <v>1</v>
      </c>
      <c r="HO75" s="1" t="s">
        <v>52</v>
      </c>
      <c r="HP75" s="1">
        <v>27</v>
      </c>
      <c r="HQ75" s="1" t="s">
        <v>80</v>
      </c>
      <c r="HR75" s="1" t="s">
        <v>31</v>
      </c>
      <c r="HS75" s="89">
        <v>44104</v>
      </c>
      <c r="HT75" s="104">
        <v>3450.33</v>
      </c>
      <c r="HU75" s="90"/>
      <c r="HV75" s="104"/>
      <c r="HW75" s="104"/>
      <c r="HX75" s="104"/>
      <c r="HY75" s="104"/>
      <c r="HZ75" s="137">
        <f t="shared" si="94"/>
        <v>3450.33</v>
      </c>
      <c r="IA75" s="138">
        <f t="shared" si="95"/>
        <v>60.129999999999654</v>
      </c>
      <c r="IB75" s="141">
        <f t="shared" si="96"/>
        <v>11.208565951714558</v>
      </c>
      <c r="IC75" s="142">
        <f t="shared" si="97"/>
        <v>71.338565951714216</v>
      </c>
      <c r="ID75" s="104">
        <f t="shared" si="98"/>
        <v>71.338565951714216</v>
      </c>
      <c r="IE75" s="104">
        <f t="shared" si="99"/>
        <v>0</v>
      </c>
      <c r="IF75" s="104">
        <f t="shared" si="100"/>
        <v>135.54327530825699</v>
      </c>
      <c r="IG75" s="425">
        <f t="shared" si="101"/>
        <v>0</v>
      </c>
      <c r="IH75" s="143">
        <f t="shared" si="102"/>
        <v>135.54327530825699</v>
      </c>
      <c r="II75" s="104">
        <f t="shared" si="103"/>
        <v>0</v>
      </c>
      <c r="IJ75" s="104">
        <f t="shared" si="104"/>
        <v>0</v>
      </c>
      <c r="IK75" s="90">
        <f t="shared" si="105"/>
        <v>135.54327530825699</v>
      </c>
      <c r="IL75" s="234">
        <f t="shared" si="106"/>
        <v>-875.39698598523182</v>
      </c>
      <c r="IM75" s="139">
        <v>1</v>
      </c>
      <c r="IN75" s="1" t="s">
        <v>52</v>
      </c>
      <c r="IO75" s="1">
        <v>27</v>
      </c>
      <c r="IP75" s="1" t="s">
        <v>80</v>
      </c>
      <c r="IQ75" s="1" t="s">
        <v>31</v>
      </c>
      <c r="IR75" s="89">
        <v>44143</v>
      </c>
      <c r="IS75" s="90"/>
      <c r="IT75" s="1">
        <v>3507.34</v>
      </c>
      <c r="IU75" s="1"/>
      <c r="IV75" s="1"/>
      <c r="IW75" s="1"/>
      <c r="IX75" s="1"/>
      <c r="IY75" s="98">
        <v>3507.34</v>
      </c>
      <c r="IZ75" s="138">
        <f t="shared" si="107"/>
        <v>57.010000000000218</v>
      </c>
      <c r="JA75" s="141">
        <f t="shared" si="108"/>
        <v>-15.329139965484273</v>
      </c>
      <c r="JB75" s="142">
        <f t="shared" si="109"/>
        <v>41.680860034515945</v>
      </c>
      <c r="JC75" s="104">
        <f t="shared" si="110"/>
        <v>41.680860034515945</v>
      </c>
      <c r="JD75" s="104">
        <f t="shared" si="111"/>
        <v>0</v>
      </c>
      <c r="JE75" s="104">
        <f t="shared" si="112"/>
        <v>79.193634065580298</v>
      </c>
      <c r="JF75" s="425">
        <f t="shared" si="16"/>
        <v>0</v>
      </c>
      <c r="JG75" s="143">
        <f t="shared" si="113"/>
        <v>79.193634065580298</v>
      </c>
      <c r="JH75" s="104">
        <f t="shared" si="114"/>
        <v>0</v>
      </c>
      <c r="JI75" s="104">
        <f t="shared" si="115"/>
        <v>0</v>
      </c>
      <c r="JJ75" s="90">
        <f t="shared" si="116"/>
        <v>79.193634065580298</v>
      </c>
      <c r="JK75" s="234">
        <f t="shared" si="17"/>
        <v>-796.20335191965148</v>
      </c>
      <c r="JL75" s="139">
        <v>1</v>
      </c>
      <c r="JM75" s="1" t="s">
        <v>52</v>
      </c>
    </row>
    <row r="76" spans="1:273" ht="30" customHeight="1" x14ac:dyDescent="0.25">
      <c r="A76" s="1">
        <v>28</v>
      </c>
      <c r="B76" s="1" t="s">
        <v>167</v>
      </c>
      <c r="C76" s="1" t="s">
        <v>168</v>
      </c>
      <c r="D76" s="89">
        <v>43830</v>
      </c>
      <c r="E76" s="153"/>
      <c r="F76" s="104">
        <v>585.96</v>
      </c>
      <c r="G76" s="104"/>
      <c r="H76" s="104"/>
      <c r="I76" s="104"/>
      <c r="J76" s="104">
        <v>-581.27</v>
      </c>
      <c r="K76" s="137">
        <v>585.96</v>
      </c>
      <c r="L76" s="138">
        <v>0</v>
      </c>
      <c r="M76" s="141">
        <v>0</v>
      </c>
      <c r="N76" s="96">
        <v>0</v>
      </c>
      <c r="O76" s="104">
        <v>0</v>
      </c>
      <c r="P76" s="104">
        <v>0</v>
      </c>
      <c r="Q76" s="104">
        <v>0</v>
      </c>
      <c r="R76" s="104">
        <v>0</v>
      </c>
      <c r="S76" s="143">
        <v>0</v>
      </c>
      <c r="T76" s="104"/>
      <c r="U76" s="104"/>
      <c r="V76" s="104">
        <v>0</v>
      </c>
      <c r="W76" s="203">
        <v>0</v>
      </c>
      <c r="X76" s="144">
        <v>208.57541726438285</v>
      </c>
      <c r="Y76" s="285">
        <v>2</v>
      </c>
      <c r="Z76" s="104" t="s">
        <v>52</v>
      </c>
      <c r="AA76" s="1">
        <v>28</v>
      </c>
      <c r="AB76" s="1" t="s">
        <v>167</v>
      </c>
      <c r="AC76" s="1" t="s">
        <v>168</v>
      </c>
      <c r="AD76" s="89">
        <v>43861</v>
      </c>
      <c r="AE76" s="284"/>
      <c r="AF76" s="1">
        <v>585.96</v>
      </c>
      <c r="AG76" s="1"/>
      <c r="AH76" s="1"/>
      <c r="AI76" s="1"/>
      <c r="AJ76" s="1">
        <v>-581.27</v>
      </c>
      <c r="AK76" s="98">
        <f t="shared" si="11"/>
        <v>585.96</v>
      </c>
      <c r="AL76" s="138">
        <f t="shared" si="18"/>
        <v>0</v>
      </c>
      <c r="AM76" s="141">
        <f t="shared" si="19"/>
        <v>0</v>
      </c>
      <c r="AN76" s="96">
        <f t="shared" si="20"/>
        <v>0</v>
      </c>
      <c r="AO76" s="104">
        <f t="shared" si="21"/>
        <v>0</v>
      </c>
      <c r="AP76" s="104">
        <f t="shared" si="22"/>
        <v>0</v>
      </c>
      <c r="AQ76" s="104">
        <f t="shared" si="23"/>
        <v>0</v>
      </c>
      <c r="AR76" s="104"/>
      <c r="AS76" s="143">
        <f t="shared" si="24"/>
        <v>0</v>
      </c>
      <c r="AT76" s="104">
        <f t="shared" si="25"/>
        <v>0</v>
      </c>
      <c r="AU76" s="104">
        <f t="shared" si="12"/>
        <v>0</v>
      </c>
      <c r="AV76" s="203">
        <f t="shared" si="26"/>
        <v>0</v>
      </c>
      <c r="AW76" s="144">
        <f t="shared" si="27"/>
        <v>208.57541726438285</v>
      </c>
      <c r="AX76" s="285">
        <v>2</v>
      </c>
      <c r="AY76" s="104" t="s">
        <v>52</v>
      </c>
      <c r="AZ76" s="1">
        <v>28</v>
      </c>
      <c r="BA76" s="1" t="s">
        <v>167</v>
      </c>
      <c r="BB76" s="1" t="s">
        <v>168</v>
      </c>
      <c r="BC76" s="89">
        <v>43890</v>
      </c>
      <c r="BD76" s="153"/>
      <c r="BE76" s="1">
        <v>585.96</v>
      </c>
      <c r="BF76" s="1"/>
      <c r="BG76" s="1"/>
      <c r="BH76" s="1"/>
      <c r="BI76" s="1">
        <v>-581.27</v>
      </c>
      <c r="BJ76" s="98">
        <v>585.96</v>
      </c>
      <c r="BK76" s="138">
        <f t="shared" si="28"/>
        <v>0</v>
      </c>
      <c r="BL76" s="141">
        <f t="shared" si="29"/>
        <v>0</v>
      </c>
      <c r="BM76" s="96">
        <f t="shared" si="30"/>
        <v>0</v>
      </c>
      <c r="BN76" s="104">
        <f t="shared" si="31"/>
        <v>0</v>
      </c>
      <c r="BO76" s="104">
        <f t="shared" si="32"/>
        <v>0</v>
      </c>
      <c r="BP76" s="104">
        <f t="shared" si="33"/>
        <v>0</v>
      </c>
      <c r="BQ76" s="355">
        <f t="shared" si="34"/>
        <v>0</v>
      </c>
      <c r="BR76" s="143">
        <f t="shared" si="35"/>
        <v>0</v>
      </c>
      <c r="BS76" s="104">
        <f t="shared" si="36"/>
        <v>0</v>
      </c>
      <c r="BT76" s="203">
        <f t="shared" si="37"/>
        <v>0</v>
      </c>
      <c r="BU76" s="144">
        <f t="shared" si="38"/>
        <v>208.57541726438285</v>
      </c>
      <c r="BV76" s="285">
        <v>2</v>
      </c>
      <c r="BW76" s="104" t="s">
        <v>52</v>
      </c>
      <c r="BX76" s="1">
        <v>28</v>
      </c>
      <c r="BY76" s="1" t="s">
        <v>167</v>
      </c>
      <c r="BZ76" s="1" t="s">
        <v>168</v>
      </c>
      <c r="CA76" s="89">
        <v>43890</v>
      </c>
      <c r="CB76" s="153"/>
      <c r="CC76" s="137">
        <v>585.96</v>
      </c>
      <c r="CD76" s="137"/>
      <c r="CE76" s="137"/>
      <c r="CF76" s="137"/>
      <c r="CG76" s="137">
        <v>-581.27</v>
      </c>
      <c r="CH76" s="137">
        <v>585.96</v>
      </c>
      <c r="CI76" s="137">
        <v>0</v>
      </c>
      <c r="CJ76" s="137">
        <v>0</v>
      </c>
      <c r="CK76" s="137">
        <v>0</v>
      </c>
      <c r="CL76" s="137">
        <v>0</v>
      </c>
      <c r="CM76" s="137">
        <v>0</v>
      </c>
      <c r="CN76" s="137">
        <v>0</v>
      </c>
      <c r="CO76" s="137">
        <v>0</v>
      </c>
      <c r="CP76" s="143">
        <f t="shared" si="39"/>
        <v>0</v>
      </c>
      <c r="CQ76" s="104">
        <f t="shared" si="40"/>
        <v>0</v>
      </c>
      <c r="CR76" s="203">
        <f t="shared" si="41"/>
        <v>0</v>
      </c>
      <c r="CS76" s="144">
        <f t="shared" si="42"/>
        <v>208.57541726438285</v>
      </c>
      <c r="CT76" s="139" t="s">
        <v>251</v>
      </c>
      <c r="CU76" s="1" t="s">
        <v>422</v>
      </c>
      <c r="CV76" s="1">
        <v>28</v>
      </c>
      <c r="CW76" s="1" t="s">
        <v>167</v>
      </c>
      <c r="CX76" s="1" t="s">
        <v>168</v>
      </c>
      <c r="CY76" s="89">
        <v>43951</v>
      </c>
      <c r="CZ76" s="153"/>
      <c r="DA76" s="104">
        <v>585.96</v>
      </c>
      <c r="DB76" s="104"/>
      <c r="DC76" s="104"/>
      <c r="DD76" s="104"/>
      <c r="DE76" s="104">
        <v>-581.27</v>
      </c>
      <c r="DF76" s="137">
        <v>585.96</v>
      </c>
      <c r="DG76" s="138">
        <f t="shared" si="43"/>
        <v>0</v>
      </c>
      <c r="DH76" s="141">
        <f t="shared" si="44"/>
        <v>0</v>
      </c>
      <c r="DI76" s="142">
        <f t="shared" si="45"/>
        <v>0</v>
      </c>
      <c r="DJ76" s="104">
        <f t="shared" si="46"/>
        <v>0</v>
      </c>
      <c r="DK76" s="104">
        <f t="shared" si="47"/>
        <v>0</v>
      </c>
      <c r="DL76" s="104">
        <f t="shared" si="48"/>
        <v>0</v>
      </c>
      <c r="DM76" s="365">
        <f t="shared" si="49"/>
        <v>0</v>
      </c>
      <c r="DN76" s="366">
        <f t="shared" si="50"/>
        <v>0</v>
      </c>
      <c r="DO76" s="367">
        <f t="shared" si="51"/>
        <v>0</v>
      </c>
      <c r="DP76" s="367">
        <f t="shared" si="52"/>
        <v>0</v>
      </c>
      <c r="DQ76" s="368">
        <f t="shared" si="53"/>
        <v>0</v>
      </c>
      <c r="DR76" s="49">
        <f t="shared" si="54"/>
        <v>0</v>
      </c>
      <c r="DS76" s="369">
        <f t="shared" si="55"/>
        <v>208.57541726438285</v>
      </c>
      <c r="DT76" s="139">
        <v>2</v>
      </c>
      <c r="DU76" s="1" t="s">
        <v>52</v>
      </c>
      <c r="DV76" s="1">
        <v>28</v>
      </c>
      <c r="DW76" s="1" t="s">
        <v>167</v>
      </c>
      <c r="DX76" s="1" t="s">
        <v>168</v>
      </c>
      <c r="DY76" s="89">
        <v>43982</v>
      </c>
      <c r="DZ76" s="90"/>
      <c r="EA76" s="1">
        <v>585.97</v>
      </c>
      <c r="EB76" s="1"/>
      <c r="EC76" s="1"/>
      <c r="ED76" s="1"/>
      <c r="EE76" s="1">
        <v>-581.27</v>
      </c>
      <c r="EF76" s="98">
        <v>585.97</v>
      </c>
      <c r="EG76" s="138">
        <f t="shared" si="56"/>
        <v>9.9999999999909051E-3</v>
      </c>
      <c r="EH76" s="141">
        <f t="shared" si="57"/>
        <v>4.1091595808365812E-4</v>
      </c>
      <c r="EI76" s="96">
        <f t="shared" si="58"/>
        <v>1.0410915958074564E-2</v>
      </c>
      <c r="EJ76" s="104">
        <f t="shared" si="59"/>
        <v>1.0410915958074564E-2</v>
      </c>
      <c r="EK76" s="104">
        <f t="shared" si="60"/>
        <v>0</v>
      </c>
      <c r="EL76" s="104">
        <f t="shared" si="61"/>
        <v>1.8843757884114961E-2</v>
      </c>
      <c r="EM76" s="355">
        <f t="shared" si="62"/>
        <v>0</v>
      </c>
      <c r="EN76" s="143">
        <f t="shared" si="63"/>
        <v>1.8843757884114961E-2</v>
      </c>
      <c r="EO76" s="104">
        <f t="shared" si="64"/>
        <v>1.9711857799028527E-3</v>
      </c>
      <c r="EP76" s="379">
        <f t="shared" si="65"/>
        <v>2.0814943664017815E-2</v>
      </c>
      <c r="EQ76" s="380">
        <f t="shared" si="66"/>
        <v>208.59623220804687</v>
      </c>
      <c r="ER76" s="285">
        <v>2</v>
      </c>
      <c r="ES76" s="104" t="s">
        <v>52</v>
      </c>
      <c r="ET76" s="1">
        <v>28</v>
      </c>
      <c r="EU76" s="1" t="s">
        <v>167</v>
      </c>
      <c r="EV76" s="1" t="s">
        <v>168</v>
      </c>
      <c r="EW76" s="398"/>
      <c r="EX76" s="89">
        <v>44013</v>
      </c>
      <c r="EY76" s="104">
        <v>585.98</v>
      </c>
      <c r="EZ76" s="104"/>
      <c r="FA76" s="104"/>
      <c r="FB76" s="104"/>
      <c r="FC76" s="104">
        <v>-581.27</v>
      </c>
      <c r="FD76" s="137">
        <f t="shared" si="67"/>
        <v>585.98</v>
      </c>
      <c r="FE76" s="138">
        <f t="shared" si="117"/>
        <v>9.9999999999909051E-3</v>
      </c>
      <c r="FF76" s="141">
        <f t="shared" si="68"/>
        <v>4.6925742155862839E-4</v>
      </c>
      <c r="FG76" s="96">
        <f t="shared" si="69"/>
        <v>1.0469257421549534E-2</v>
      </c>
      <c r="FH76" s="104">
        <f t="shared" si="70"/>
        <v>1.0469257421549534E-2</v>
      </c>
      <c r="FI76" s="104">
        <f t="shared" si="71"/>
        <v>0</v>
      </c>
      <c r="FJ76" s="104">
        <f t="shared" si="72"/>
        <v>1.8949355933004657E-2</v>
      </c>
      <c r="FK76" s="104"/>
      <c r="FL76" s="143">
        <f t="shared" si="73"/>
        <v>1.8949355933004657E-2</v>
      </c>
      <c r="FM76" s="104">
        <f t="shared" si="74"/>
        <v>2.171236101551757E-3</v>
      </c>
      <c r="FN76" s="379">
        <f t="shared" si="75"/>
        <v>2.1120592034556414E-2</v>
      </c>
      <c r="FO76" s="234">
        <f t="shared" si="76"/>
        <v>208.61735280008142</v>
      </c>
      <c r="FP76" s="139">
        <v>2</v>
      </c>
      <c r="FQ76" s="1" t="s">
        <v>52</v>
      </c>
      <c r="FR76" s="1">
        <v>28</v>
      </c>
      <c r="FS76" s="1" t="s">
        <v>167</v>
      </c>
      <c r="FT76" s="1" t="s">
        <v>168</v>
      </c>
      <c r="FU76" s="89">
        <v>44042</v>
      </c>
      <c r="FV76" s="90"/>
      <c r="FW76" s="104">
        <v>585.98</v>
      </c>
      <c r="FX76" s="104"/>
      <c r="FY76" s="104"/>
      <c r="FZ76" s="104"/>
      <c r="GA76" s="104">
        <v>-581.27</v>
      </c>
      <c r="GB76" s="411">
        <f t="shared" si="77"/>
        <v>585.98</v>
      </c>
      <c r="GC76" s="138">
        <f t="shared" si="13"/>
        <v>0</v>
      </c>
      <c r="GD76" s="141">
        <f t="shared" si="78"/>
        <v>0</v>
      </c>
      <c r="GE76" s="142">
        <f t="shared" si="79"/>
        <v>0</v>
      </c>
      <c r="GF76" s="104">
        <f t="shared" si="80"/>
        <v>0</v>
      </c>
      <c r="GG76" s="104">
        <v>0</v>
      </c>
      <c r="GH76" s="104">
        <f t="shared" si="81"/>
        <v>0</v>
      </c>
      <c r="GI76" s="104"/>
      <c r="GJ76" s="143">
        <f t="shared" si="82"/>
        <v>0</v>
      </c>
      <c r="GK76" s="103">
        <f t="shared" si="83"/>
        <v>0</v>
      </c>
      <c r="GL76" s="104">
        <f t="shared" si="14"/>
        <v>0</v>
      </c>
      <c r="GM76" s="90">
        <f t="shared" si="84"/>
        <v>0</v>
      </c>
      <c r="GN76" s="380">
        <f t="shared" si="85"/>
        <v>208.61735280008142</v>
      </c>
      <c r="GO76" s="139">
        <v>2</v>
      </c>
      <c r="GP76" s="415" t="s">
        <v>52</v>
      </c>
      <c r="GQ76" s="1">
        <v>28</v>
      </c>
      <c r="GR76" s="1" t="s">
        <v>167</v>
      </c>
      <c r="GS76" s="1" t="s">
        <v>168</v>
      </c>
      <c r="GT76" s="89">
        <v>44081</v>
      </c>
      <c r="GU76" s="90"/>
      <c r="GV76" s="104">
        <v>585.98</v>
      </c>
      <c r="GW76" s="104"/>
      <c r="GX76" s="104"/>
      <c r="GY76" s="104"/>
      <c r="GZ76" s="104">
        <v>-581.27</v>
      </c>
      <c r="HA76" s="137">
        <v>585.98</v>
      </c>
      <c r="HB76" s="138">
        <f t="shared" si="118"/>
        <v>0</v>
      </c>
      <c r="HC76" s="141">
        <f t="shared" si="86"/>
        <v>0</v>
      </c>
      <c r="HD76" s="142">
        <f t="shared" si="87"/>
        <v>0</v>
      </c>
      <c r="HE76" s="104">
        <f t="shared" si="88"/>
        <v>0</v>
      </c>
      <c r="HF76" s="104">
        <v>0</v>
      </c>
      <c r="HG76" s="104">
        <f t="shared" si="89"/>
        <v>0</v>
      </c>
      <c r="HH76" s="104"/>
      <c r="HI76" s="143">
        <f t="shared" si="90"/>
        <v>0</v>
      </c>
      <c r="HJ76" s="104">
        <f t="shared" si="91"/>
        <v>0</v>
      </c>
      <c r="HK76" s="104">
        <f t="shared" si="15"/>
        <v>0</v>
      </c>
      <c r="HL76" s="90">
        <f t="shared" si="92"/>
        <v>0</v>
      </c>
      <c r="HM76" s="380">
        <f t="shared" si="93"/>
        <v>208.61735280008142</v>
      </c>
      <c r="HN76" s="1">
        <v>2</v>
      </c>
      <c r="HO76" s="1" t="s">
        <v>52</v>
      </c>
      <c r="HP76" s="1">
        <v>28</v>
      </c>
      <c r="HQ76" s="1" t="s">
        <v>167</v>
      </c>
      <c r="HR76" s="1" t="s">
        <v>168</v>
      </c>
      <c r="HS76" s="89">
        <v>44104</v>
      </c>
      <c r="HT76" s="104">
        <v>585.98</v>
      </c>
      <c r="HU76" s="90"/>
      <c r="HV76" s="104"/>
      <c r="HW76" s="104"/>
      <c r="HX76" s="104"/>
      <c r="HY76" s="104">
        <v>-581.27</v>
      </c>
      <c r="HZ76" s="137">
        <f t="shared" si="94"/>
        <v>585.98</v>
      </c>
      <c r="IA76" s="138">
        <f t="shared" si="95"/>
        <v>0</v>
      </c>
      <c r="IB76" s="141">
        <f t="shared" si="96"/>
        <v>0</v>
      </c>
      <c r="IC76" s="142">
        <f t="shared" si="97"/>
        <v>0</v>
      </c>
      <c r="ID76" s="104">
        <f t="shared" si="98"/>
        <v>0</v>
      </c>
      <c r="IE76" s="104">
        <f t="shared" si="99"/>
        <v>0</v>
      </c>
      <c r="IF76" s="104">
        <f t="shared" si="100"/>
        <v>0</v>
      </c>
      <c r="IG76" s="425">
        <f t="shared" si="101"/>
        <v>0</v>
      </c>
      <c r="IH76" s="143">
        <f t="shared" si="102"/>
        <v>0</v>
      </c>
      <c r="II76" s="104">
        <f t="shared" si="103"/>
        <v>0</v>
      </c>
      <c r="IJ76" s="104">
        <f t="shared" si="104"/>
        <v>0</v>
      </c>
      <c r="IK76" s="90">
        <f t="shared" si="105"/>
        <v>0</v>
      </c>
      <c r="IL76" s="234">
        <f t="shared" si="106"/>
        <v>208.61735280008142</v>
      </c>
      <c r="IM76" s="139">
        <v>2</v>
      </c>
      <c r="IN76" s="1" t="s">
        <v>52</v>
      </c>
      <c r="IO76" s="1">
        <v>28</v>
      </c>
      <c r="IP76" s="1" t="s">
        <v>167</v>
      </c>
      <c r="IQ76" s="1" t="s">
        <v>168</v>
      </c>
      <c r="IR76" s="89">
        <v>44143</v>
      </c>
      <c r="IS76" s="90"/>
      <c r="IT76" s="1">
        <v>585.99</v>
      </c>
      <c r="IU76" s="1"/>
      <c r="IV76" s="1"/>
      <c r="IW76" s="1"/>
      <c r="IX76" s="1">
        <v>-581.27</v>
      </c>
      <c r="IY76" s="98">
        <v>585.99</v>
      </c>
      <c r="IZ76" s="138">
        <f t="shared" si="107"/>
        <v>9.9999999999909051E-3</v>
      </c>
      <c r="JA76" s="141">
        <f t="shared" si="108"/>
        <v>-2.6888510727013284E-3</v>
      </c>
      <c r="JB76" s="142">
        <f t="shared" si="109"/>
        <v>7.3111489272895767E-3</v>
      </c>
      <c r="JC76" s="104">
        <f t="shared" si="110"/>
        <v>7.3111489272895767E-3</v>
      </c>
      <c r="JD76" s="104">
        <f t="shared" si="111"/>
        <v>0</v>
      </c>
      <c r="JE76" s="104">
        <f t="shared" si="112"/>
        <v>1.3891182961850195E-2</v>
      </c>
      <c r="JF76" s="425">
        <f t="shared" si="16"/>
        <v>0</v>
      </c>
      <c r="JG76" s="143">
        <f t="shared" si="113"/>
        <v>1.3891182961850195E-2</v>
      </c>
      <c r="JH76" s="104">
        <f t="shared" si="114"/>
        <v>0</v>
      </c>
      <c r="JI76" s="104">
        <f t="shared" si="115"/>
        <v>0</v>
      </c>
      <c r="JJ76" s="90">
        <f t="shared" si="116"/>
        <v>1.3891182961850195E-2</v>
      </c>
      <c r="JK76" s="234">
        <f t="shared" si="17"/>
        <v>208.63124398304328</v>
      </c>
      <c r="JL76" s="139">
        <v>2</v>
      </c>
      <c r="JM76" s="1" t="s">
        <v>52</v>
      </c>
    </row>
    <row r="77" spans="1:273" ht="30" customHeight="1" x14ac:dyDescent="0.25">
      <c r="A77" s="1">
        <v>29</v>
      </c>
      <c r="B77" s="1" t="s">
        <v>81</v>
      </c>
      <c r="C77" s="1" t="s">
        <v>32</v>
      </c>
      <c r="D77" s="89">
        <v>43830</v>
      </c>
      <c r="E77" s="153"/>
      <c r="F77" s="104">
        <v>16.79</v>
      </c>
      <c r="G77" s="104"/>
      <c r="H77" s="104"/>
      <c r="I77" s="104"/>
      <c r="J77" s="104"/>
      <c r="K77" s="137">
        <v>16.79</v>
      </c>
      <c r="L77" s="138">
        <v>0</v>
      </c>
      <c r="M77" s="141">
        <v>0</v>
      </c>
      <c r="N77" s="96">
        <v>0</v>
      </c>
      <c r="O77" s="104">
        <v>0</v>
      </c>
      <c r="P77" s="104">
        <v>0</v>
      </c>
      <c r="Q77" s="104">
        <v>0</v>
      </c>
      <c r="R77" s="104">
        <v>0</v>
      </c>
      <c r="S77" s="143">
        <v>0</v>
      </c>
      <c r="T77" s="104"/>
      <c r="U77" s="104"/>
      <c r="V77" s="104">
        <v>0</v>
      </c>
      <c r="W77" s="203">
        <v>0</v>
      </c>
      <c r="X77" s="144">
        <v>-2.5346448883302912</v>
      </c>
      <c r="Y77" s="285">
        <v>1</v>
      </c>
      <c r="Z77" s="104" t="s">
        <v>52</v>
      </c>
      <c r="AA77" s="1">
        <v>29</v>
      </c>
      <c r="AB77" s="1" t="s">
        <v>81</v>
      </c>
      <c r="AC77" s="1" t="s">
        <v>32</v>
      </c>
      <c r="AD77" s="89">
        <v>43861</v>
      </c>
      <c r="AE77" s="284"/>
      <c r="AF77" s="1">
        <v>16.79</v>
      </c>
      <c r="AG77" s="1"/>
      <c r="AH77" s="1"/>
      <c r="AI77" s="1"/>
      <c r="AJ77" s="1"/>
      <c r="AK77" s="98">
        <f t="shared" si="11"/>
        <v>16.79</v>
      </c>
      <c r="AL77" s="138">
        <f t="shared" si="18"/>
        <v>0</v>
      </c>
      <c r="AM77" s="141">
        <f t="shared" si="19"/>
        <v>0</v>
      </c>
      <c r="AN77" s="96">
        <f t="shared" si="20"/>
        <v>0</v>
      </c>
      <c r="AO77" s="104">
        <f t="shared" si="21"/>
        <v>0</v>
      </c>
      <c r="AP77" s="104">
        <f t="shared" si="22"/>
        <v>0</v>
      </c>
      <c r="AQ77" s="104">
        <f t="shared" si="23"/>
        <v>0</v>
      </c>
      <c r="AR77" s="104"/>
      <c r="AS77" s="143">
        <f t="shared" si="24"/>
        <v>0</v>
      </c>
      <c r="AT77" s="104">
        <f t="shared" si="25"/>
        <v>0</v>
      </c>
      <c r="AU77" s="104">
        <f t="shared" si="12"/>
        <v>0</v>
      </c>
      <c r="AV77" s="203">
        <f t="shared" si="26"/>
        <v>0</v>
      </c>
      <c r="AW77" s="144">
        <f t="shared" si="27"/>
        <v>-2.5346448883302912</v>
      </c>
      <c r="AX77" s="285">
        <v>1</v>
      </c>
      <c r="AY77" s="104" t="s">
        <v>52</v>
      </c>
      <c r="AZ77" s="1">
        <v>29</v>
      </c>
      <c r="BA77" s="1" t="s">
        <v>81</v>
      </c>
      <c r="BB77" s="1" t="s">
        <v>32</v>
      </c>
      <c r="BC77" s="89">
        <v>43890</v>
      </c>
      <c r="BD77" s="153"/>
      <c r="BE77" s="1">
        <v>16.79</v>
      </c>
      <c r="BF77" s="1"/>
      <c r="BG77" s="1"/>
      <c r="BH77" s="1"/>
      <c r="BI77" s="1"/>
      <c r="BJ77" s="98">
        <v>16.79</v>
      </c>
      <c r="BK77" s="138">
        <f t="shared" si="28"/>
        <v>0</v>
      </c>
      <c r="BL77" s="141">
        <f t="shared" si="29"/>
        <v>0</v>
      </c>
      <c r="BM77" s="96">
        <f t="shared" si="30"/>
        <v>0</v>
      </c>
      <c r="BN77" s="104">
        <f t="shared" si="31"/>
        <v>0</v>
      </c>
      <c r="BO77" s="104">
        <f t="shared" si="32"/>
        <v>0</v>
      </c>
      <c r="BP77" s="104">
        <f t="shared" si="33"/>
        <v>0</v>
      </c>
      <c r="BQ77" s="355">
        <f t="shared" si="34"/>
        <v>0</v>
      </c>
      <c r="BR77" s="143">
        <f t="shared" si="35"/>
        <v>0</v>
      </c>
      <c r="BS77" s="104">
        <f t="shared" si="36"/>
        <v>0</v>
      </c>
      <c r="BT77" s="203">
        <f t="shared" si="37"/>
        <v>0</v>
      </c>
      <c r="BU77" s="144">
        <f t="shared" si="38"/>
        <v>-2.5346448883302912</v>
      </c>
      <c r="BV77" s="285">
        <v>1</v>
      </c>
      <c r="BW77" s="104" t="s">
        <v>52</v>
      </c>
      <c r="BX77" s="1">
        <v>29</v>
      </c>
      <c r="BY77" s="1" t="s">
        <v>81</v>
      </c>
      <c r="BZ77" s="1" t="s">
        <v>32</v>
      </c>
      <c r="CA77" s="89">
        <v>43890</v>
      </c>
      <c r="CB77" s="153"/>
      <c r="CC77" s="137">
        <v>16.79</v>
      </c>
      <c r="CD77" s="137"/>
      <c r="CE77" s="137"/>
      <c r="CF77" s="137"/>
      <c r="CG77" s="137"/>
      <c r="CH77" s="137">
        <v>16.79</v>
      </c>
      <c r="CI77" s="137">
        <v>0</v>
      </c>
      <c r="CJ77" s="137">
        <v>0</v>
      </c>
      <c r="CK77" s="137">
        <v>0</v>
      </c>
      <c r="CL77" s="137">
        <v>0</v>
      </c>
      <c r="CM77" s="137">
        <v>0</v>
      </c>
      <c r="CN77" s="137">
        <v>0</v>
      </c>
      <c r="CO77" s="137">
        <v>0</v>
      </c>
      <c r="CP77" s="143">
        <f t="shared" si="39"/>
        <v>0</v>
      </c>
      <c r="CQ77" s="104">
        <f t="shared" si="40"/>
        <v>0</v>
      </c>
      <c r="CR77" s="203">
        <f t="shared" si="41"/>
        <v>0</v>
      </c>
      <c r="CS77" s="144">
        <f t="shared" si="42"/>
        <v>-2.5346448883302912</v>
      </c>
      <c r="CT77" s="139" t="s">
        <v>251</v>
      </c>
      <c r="CU77" s="1" t="s">
        <v>422</v>
      </c>
      <c r="CV77" s="1">
        <v>29</v>
      </c>
      <c r="CW77" s="1" t="s">
        <v>81</v>
      </c>
      <c r="CX77" s="1" t="s">
        <v>32</v>
      </c>
      <c r="CY77" s="89">
        <v>43951</v>
      </c>
      <c r="CZ77" s="153"/>
      <c r="DA77" s="104">
        <v>16.79</v>
      </c>
      <c r="DB77" s="104"/>
      <c r="DC77" s="104"/>
      <c r="DD77" s="104"/>
      <c r="DE77" s="104"/>
      <c r="DF77" s="137">
        <v>16.79</v>
      </c>
      <c r="DG77" s="138">
        <f t="shared" si="43"/>
        <v>0</v>
      </c>
      <c r="DH77" s="141">
        <f t="shared" si="44"/>
        <v>0</v>
      </c>
      <c r="DI77" s="142">
        <f t="shared" si="45"/>
        <v>0</v>
      </c>
      <c r="DJ77" s="104">
        <f t="shared" si="46"/>
        <v>0</v>
      </c>
      <c r="DK77" s="104">
        <f t="shared" si="47"/>
        <v>0</v>
      </c>
      <c r="DL77" s="104">
        <f t="shared" si="48"/>
        <v>0</v>
      </c>
      <c r="DM77" s="365">
        <f t="shared" si="49"/>
        <v>0</v>
      </c>
      <c r="DN77" s="366">
        <f t="shared" si="50"/>
        <v>0</v>
      </c>
      <c r="DO77" s="367">
        <f t="shared" si="51"/>
        <v>0</v>
      </c>
      <c r="DP77" s="367">
        <f t="shared" si="52"/>
        <v>0</v>
      </c>
      <c r="DQ77" s="368">
        <f t="shared" si="53"/>
        <v>0</v>
      </c>
      <c r="DR77" s="49">
        <f t="shared" si="54"/>
        <v>0</v>
      </c>
      <c r="DS77" s="369">
        <f t="shared" si="55"/>
        <v>-2.5346448883302912</v>
      </c>
      <c r="DT77" s="139">
        <v>1</v>
      </c>
      <c r="DU77" s="1" t="s">
        <v>52</v>
      </c>
      <c r="DV77" s="1">
        <v>29</v>
      </c>
      <c r="DW77" s="1" t="s">
        <v>81</v>
      </c>
      <c r="DX77" s="1" t="s">
        <v>32</v>
      </c>
      <c r="DY77" s="89">
        <v>43982</v>
      </c>
      <c r="DZ77" s="90"/>
      <c r="EA77" s="1">
        <v>16.79</v>
      </c>
      <c r="EB77" s="1"/>
      <c r="EC77" s="1"/>
      <c r="ED77" s="1"/>
      <c r="EE77" s="1"/>
      <c r="EF77" s="98">
        <v>16.79</v>
      </c>
      <c r="EG77" s="138">
        <f t="shared" si="56"/>
        <v>0</v>
      </c>
      <c r="EH77" s="141">
        <f t="shared" si="57"/>
        <v>0</v>
      </c>
      <c r="EI77" s="96">
        <f t="shared" si="58"/>
        <v>0</v>
      </c>
      <c r="EJ77" s="104">
        <f t="shared" si="59"/>
        <v>0</v>
      </c>
      <c r="EK77" s="104">
        <f t="shared" si="60"/>
        <v>0</v>
      </c>
      <c r="EL77" s="104">
        <f t="shared" si="61"/>
        <v>0</v>
      </c>
      <c r="EM77" s="355">
        <f t="shared" si="62"/>
        <v>0</v>
      </c>
      <c r="EN77" s="143">
        <f t="shared" si="63"/>
        <v>0</v>
      </c>
      <c r="EO77" s="104">
        <f t="shared" si="64"/>
        <v>0</v>
      </c>
      <c r="EP77" s="379">
        <f t="shared" si="65"/>
        <v>0</v>
      </c>
      <c r="EQ77" s="380">
        <f t="shared" si="66"/>
        <v>-2.5346448883302912</v>
      </c>
      <c r="ER77" s="285">
        <v>1</v>
      </c>
      <c r="ES77" s="104" t="s">
        <v>52</v>
      </c>
      <c r="ET77" s="1">
        <v>29</v>
      </c>
      <c r="EU77" s="1" t="s">
        <v>81</v>
      </c>
      <c r="EV77" s="1" t="s">
        <v>32</v>
      </c>
      <c r="EW77" s="398"/>
      <c r="EX77" s="89">
        <v>44013</v>
      </c>
      <c r="EY77" s="104">
        <v>16.8</v>
      </c>
      <c r="EZ77" s="104"/>
      <c r="FA77" s="104"/>
      <c r="FB77" s="104"/>
      <c r="FC77" s="104"/>
      <c r="FD77" s="137">
        <f t="shared" si="67"/>
        <v>16.8</v>
      </c>
      <c r="FE77" s="138">
        <f t="shared" si="117"/>
        <v>1.0000000000001563E-2</v>
      </c>
      <c r="FF77" s="141">
        <f t="shared" si="68"/>
        <v>4.6925742155912853E-4</v>
      </c>
      <c r="FG77" s="96">
        <f t="shared" si="69"/>
        <v>1.0469257421560692E-2</v>
      </c>
      <c r="FH77" s="104">
        <f t="shared" si="70"/>
        <v>1.0469257421560692E-2</v>
      </c>
      <c r="FI77" s="104">
        <f t="shared" si="71"/>
        <v>0</v>
      </c>
      <c r="FJ77" s="104">
        <f t="shared" si="72"/>
        <v>1.8949355933024853E-2</v>
      </c>
      <c r="FK77" s="104"/>
      <c r="FL77" s="143">
        <f t="shared" si="73"/>
        <v>1.8949355933024853E-2</v>
      </c>
      <c r="FM77" s="104">
        <f t="shared" si="74"/>
        <v>2.1712361015540711E-3</v>
      </c>
      <c r="FN77" s="379">
        <f t="shared" si="75"/>
        <v>2.1120592034578924E-2</v>
      </c>
      <c r="FO77" s="234">
        <f t="shared" si="76"/>
        <v>-2.5135242962957123</v>
      </c>
      <c r="FP77" s="139">
        <v>1</v>
      </c>
      <c r="FQ77" s="1" t="s">
        <v>52</v>
      </c>
      <c r="FR77" s="1">
        <v>29</v>
      </c>
      <c r="FS77" s="1" t="s">
        <v>81</v>
      </c>
      <c r="FT77" s="1" t="s">
        <v>32</v>
      </c>
      <c r="FU77" s="89">
        <v>44042</v>
      </c>
      <c r="FV77" s="90"/>
      <c r="FW77" s="104">
        <v>16.8</v>
      </c>
      <c r="FX77" s="104"/>
      <c r="FY77" s="104"/>
      <c r="FZ77" s="104"/>
      <c r="GA77" s="104"/>
      <c r="GB77" s="411">
        <f t="shared" si="77"/>
        <v>16.8</v>
      </c>
      <c r="GC77" s="138">
        <f t="shared" si="13"/>
        <v>0</v>
      </c>
      <c r="GD77" s="141">
        <f t="shared" si="78"/>
        <v>0</v>
      </c>
      <c r="GE77" s="142">
        <f t="shared" si="79"/>
        <v>0</v>
      </c>
      <c r="GF77" s="104">
        <f t="shared" si="80"/>
        <v>0</v>
      </c>
      <c r="GG77" s="104">
        <v>0</v>
      </c>
      <c r="GH77" s="104">
        <f t="shared" si="81"/>
        <v>0</v>
      </c>
      <c r="GI77" s="104"/>
      <c r="GJ77" s="143">
        <f t="shared" si="82"/>
        <v>0</v>
      </c>
      <c r="GK77" s="103">
        <f t="shared" si="83"/>
        <v>0</v>
      </c>
      <c r="GL77" s="104">
        <f t="shared" si="14"/>
        <v>0</v>
      </c>
      <c r="GM77" s="90">
        <f t="shared" si="84"/>
        <v>0</v>
      </c>
      <c r="GN77" s="380">
        <f t="shared" si="85"/>
        <v>-2.5135242962957123</v>
      </c>
      <c r="GO77" s="139">
        <v>1</v>
      </c>
      <c r="GP77" s="415" t="s">
        <v>52</v>
      </c>
      <c r="GQ77" s="1">
        <v>29</v>
      </c>
      <c r="GR77" s="1" t="s">
        <v>81</v>
      </c>
      <c r="GS77" s="1" t="s">
        <v>32</v>
      </c>
      <c r="GT77" s="89">
        <v>44081</v>
      </c>
      <c r="GU77" s="90"/>
      <c r="GV77" s="104">
        <v>16.8</v>
      </c>
      <c r="GW77" s="104"/>
      <c r="GX77" s="104"/>
      <c r="GY77" s="104"/>
      <c r="GZ77" s="104"/>
      <c r="HA77" s="137">
        <v>16.8</v>
      </c>
      <c r="HB77" s="138">
        <f t="shared" si="118"/>
        <v>0</v>
      </c>
      <c r="HC77" s="141">
        <f t="shared" si="86"/>
        <v>0</v>
      </c>
      <c r="HD77" s="142">
        <f t="shared" si="87"/>
        <v>0</v>
      </c>
      <c r="HE77" s="104">
        <f t="shared" si="88"/>
        <v>0</v>
      </c>
      <c r="HF77" s="104">
        <v>0</v>
      </c>
      <c r="HG77" s="104">
        <f t="shared" si="89"/>
        <v>0</v>
      </c>
      <c r="HH77" s="104"/>
      <c r="HI77" s="143">
        <f t="shared" si="90"/>
        <v>0</v>
      </c>
      <c r="HJ77" s="104">
        <f t="shared" si="91"/>
        <v>0</v>
      </c>
      <c r="HK77" s="104">
        <f t="shared" si="15"/>
        <v>0</v>
      </c>
      <c r="HL77" s="90">
        <f t="shared" si="92"/>
        <v>0</v>
      </c>
      <c r="HM77" s="380">
        <f t="shared" si="93"/>
        <v>-2.5135242962957123</v>
      </c>
      <c r="HN77" s="1">
        <v>1</v>
      </c>
      <c r="HO77" s="1" t="s">
        <v>52</v>
      </c>
      <c r="HP77" s="1">
        <v>29</v>
      </c>
      <c r="HQ77" s="1" t="s">
        <v>81</v>
      </c>
      <c r="HR77" s="1" t="s">
        <v>32</v>
      </c>
      <c r="HS77" s="89">
        <v>44104</v>
      </c>
      <c r="HT77" s="104">
        <v>16.8</v>
      </c>
      <c r="HU77" s="90"/>
      <c r="HV77" s="104"/>
      <c r="HW77" s="104"/>
      <c r="HX77" s="104"/>
      <c r="HY77" s="104"/>
      <c r="HZ77" s="137">
        <f t="shared" si="94"/>
        <v>16.8</v>
      </c>
      <c r="IA77" s="138">
        <f t="shared" si="95"/>
        <v>0</v>
      </c>
      <c r="IB77" s="141">
        <f t="shared" si="96"/>
        <v>0</v>
      </c>
      <c r="IC77" s="142">
        <f t="shared" si="97"/>
        <v>0</v>
      </c>
      <c r="ID77" s="104">
        <f t="shared" si="98"/>
        <v>0</v>
      </c>
      <c r="IE77" s="104">
        <f t="shared" si="99"/>
        <v>0</v>
      </c>
      <c r="IF77" s="104">
        <f t="shared" si="100"/>
        <v>0</v>
      </c>
      <c r="IG77" s="425">
        <f t="shared" si="101"/>
        <v>0</v>
      </c>
      <c r="IH77" s="143">
        <f t="shared" si="102"/>
        <v>0</v>
      </c>
      <c r="II77" s="104">
        <f t="shared" si="103"/>
        <v>0</v>
      </c>
      <c r="IJ77" s="104">
        <f t="shared" si="104"/>
        <v>0</v>
      </c>
      <c r="IK77" s="90">
        <f t="shared" si="105"/>
        <v>0</v>
      </c>
      <c r="IL77" s="234">
        <f t="shared" si="106"/>
        <v>-2.5135242962957123</v>
      </c>
      <c r="IM77" s="139">
        <v>1</v>
      </c>
      <c r="IN77" s="1" t="s">
        <v>52</v>
      </c>
      <c r="IO77" s="1">
        <v>29</v>
      </c>
      <c r="IP77" s="1" t="s">
        <v>81</v>
      </c>
      <c r="IQ77" s="1" t="s">
        <v>32</v>
      </c>
      <c r="IR77" s="89">
        <v>44143</v>
      </c>
      <c r="IS77" s="90"/>
      <c r="IT77" s="1">
        <v>16.8</v>
      </c>
      <c r="IU77" s="1"/>
      <c r="IV77" s="1"/>
      <c r="IW77" s="1"/>
      <c r="IX77" s="1"/>
      <c r="IY77" s="98">
        <v>16.8</v>
      </c>
      <c r="IZ77" s="138">
        <f t="shared" si="107"/>
        <v>0</v>
      </c>
      <c r="JA77" s="141">
        <f t="shared" si="108"/>
        <v>0</v>
      </c>
      <c r="JB77" s="142">
        <f t="shared" si="109"/>
        <v>0</v>
      </c>
      <c r="JC77" s="104">
        <f t="shared" si="110"/>
        <v>0</v>
      </c>
      <c r="JD77" s="104">
        <f t="shared" si="111"/>
        <v>0</v>
      </c>
      <c r="JE77" s="104">
        <f t="shared" si="112"/>
        <v>0</v>
      </c>
      <c r="JF77" s="425">
        <f t="shared" si="16"/>
        <v>0</v>
      </c>
      <c r="JG77" s="143">
        <f t="shared" si="113"/>
        <v>0</v>
      </c>
      <c r="JH77" s="104">
        <f t="shared" si="114"/>
        <v>0</v>
      </c>
      <c r="JI77" s="104">
        <f t="shared" si="115"/>
        <v>0</v>
      </c>
      <c r="JJ77" s="90">
        <f t="shared" si="116"/>
        <v>0</v>
      </c>
      <c r="JK77" s="234">
        <f t="shared" si="17"/>
        <v>-2.5135242962957123</v>
      </c>
      <c r="JL77" s="139">
        <v>1</v>
      </c>
      <c r="JM77" s="1" t="s">
        <v>52</v>
      </c>
    </row>
    <row r="78" spans="1:273" ht="30" customHeight="1" x14ac:dyDescent="0.25">
      <c r="A78" s="1">
        <v>30</v>
      </c>
      <c r="B78" s="1" t="s">
        <v>82</v>
      </c>
      <c r="C78" s="1" t="s">
        <v>50</v>
      </c>
      <c r="D78" s="89">
        <v>43830</v>
      </c>
      <c r="E78" s="153"/>
      <c r="F78" s="104">
        <v>1365.82</v>
      </c>
      <c r="G78" s="104"/>
      <c r="H78" s="104"/>
      <c r="I78" s="104"/>
      <c r="J78" s="104"/>
      <c r="K78" s="137">
        <v>1365.82</v>
      </c>
      <c r="L78" s="138">
        <v>0</v>
      </c>
      <c r="M78" s="141">
        <v>0</v>
      </c>
      <c r="N78" s="96">
        <v>0</v>
      </c>
      <c r="O78" s="104">
        <v>0</v>
      </c>
      <c r="P78" s="104">
        <v>0</v>
      </c>
      <c r="Q78" s="104">
        <v>0</v>
      </c>
      <c r="R78" s="104">
        <v>0</v>
      </c>
      <c r="S78" s="143">
        <v>0</v>
      </c>
      <c r="T78" s="104"/>
      <c r="U78" s="104"/>
      <c r="V78" s="104">
        <v>0</v>
      </c>
      <c r="W78" s="203">
        <v>0</v>
      </c>
      <c r="X78" s="144">
        <v>-89.618165239357666</v>
      </c>
      <c r="Y78" s="285">
        <v>1</v>
      </c>
      <c r="Z78" s="104" t="s">
        <v>52</v>
      </c>
      <c r="AA78" s="1">
        <v>30</v>
      </c>
      <c r="AB78" s="1" t="s">
        <v>82</v>
      </c>
      <c r="AC78" s="1" t="s">
        <v>50</v>
      </c>
      <c r="AD78" s="89">
        <v>43861</v>
      </c>
      <c r="AE78" s="284"/>
      <c r="AF78" s="1">
        <v>1365.92</v>
      </c>
      <c r="AG78" s="1"/>
      <c r="AH78" s="1"/>
      <c r="AI78" s="1"/>
      <c r="AJ78" s="1"/>
      <c r="AK78" s="98">
        <f t="shared" si="11"/>
        <v>1365.92</v>
      </c>
      <c r="AL78" s="138">
        <f t="shared" si="18"/>
        <v>0.10000000000013642</v>
      </c>
      <c r="AM78" s="141">
        <f t="shared" si="19"/>
        <v>-8.8905229089614998E-2</v>
      </c>
      <c r="AN78" s="96">
        <f t="shared" si="20"/>
        <v>1.1094770910521426E-2</v>
      </c>
      <c r="AO78" s="104">
        <f t="shared" si="21"/>
        <v>1.1094770910521426E-2</v>
      </c>
      <c r="AP78" s="104">
        <f t="shared" si="22"/>
        <v>0</v>
      </c>
      <c r="AQ78" s="104">
        <f t="shared" si="23"/>
        <v>2.0081535348043782E-2</v>
      </c>
      <c r="AR78" s="104"/>
      <c r="AS78" s="143">
        <f t="shared" si="24"/>
        <v>2.0081535348043782E-2</v>
      </c>
      <c r="AT78" s="104">
        <f t="shared" si="25"/>
        <v>7.1974818778617167E-2</v>
      </c>
      <c r="AU78" s="104">
        <f t="shared" si="12"/>
        <v>1.2795871170460802E-2</v>
      </c>
      <c r="AV78" s="203">
        <f t="shared" si="26"/>
        <v>0.10485222529712175</v>
      </c>
      <c r="AW78" s="144">
        <f t="shared" si="27"/>
        <v>-89.513313014060543</v>
      </c>
      <c r="AX78" s="285">
        <v>1</v>
      </c>
      <c r="AY78" s="104" t="s">
        <v>52</v>
      </c>
      <c r="AZ78" s="1">
        <v>30</v>
      </c>
      <c r="BA78" s="1" t="s">
        <v>82</v>
      </c>
      <c r="BB78" s="1" t="s">
        <v>50</v>
      </c>
      <c r="BC78" s="89">
        <v>43890</v>
      </c>
      <c r="BD78" s="153"/>
      <c r="BE78" s="1">
        <v>1365.92</v>
      </c>
      <c r="BF78" s="1"/>
      <c r="BG78" s="1"/>
      <c r="BH78" s="1"/>
      <c r="BI78" s="1"/>
      <c r="BJ78" s="98">
        <v>1365.92</v>
      </c>
      <c r="BK78" s="138">
        <f t="shared" si="28"/>
        <v>0</v>
      </c>
      <c r="BL78" s="141">
        <f t="shared" si="29"/>
        <v>0</v>
      </c>
      <c r="BM78" s="96">
        <f t="shared" si="30"/>
        <v>0</v>
      </c>
      <c r="BN78" s="104">
        <f t="shared" si="31"/>
        <v>0</v>
      </c>
      <c r="BO78" s="104">
        <f t="shared" si="32"/>
        <v>0</v>
      </c>
      <c r="BP78" s="104">
        <f t="shared" si="33"/>
        <v>0</v>
      </c>
      <c r="BQ78" s="355">
        <f t="shared" si="34"/>
        <v>0</v>
      </c>
      <c r="BR78" s="143">
        <f t="shared" si="35"/>
        <v>0</v>
      </c>
      <c r="BS78" s="104">
        <f t="shared" si="36"/>
        <v>0</v>
      </c>
      <c r="BT78" s="203">
        <f t="shared" si="37"/>
        <v>0</v>
      </c>
      <c r="BU78" s="144">
        <f t="shared" si="38"/>
        <v>-89.513313014060543</v>
      </c>
      <c r="BV78" s="285">
        <v>1</v>
      </c>
      <c r="BW78" s="104" t="s">
        <v>52</v>
      </c>
      <c r="BX78" s="1">
        <v>30</v>
      </c>
      <c r="BY78" s="1" t="s">
        <v>82</v>
      </c>
      <c r="BZ78" s="1" t="s">
        <v>50</v>
      </c>
      <c r="CA78" s="89">
        <v>43890</v>
      </c>
      <c r="CB78" s="153"/>
      <c r="CC78" s="137">
        <v>1365.92</v>
      </c>
      <c r="CD78" s="137"/>
      <c r="CE78" s="137"/>
      <c r="CF78" s="137"/>
      <c r="CG78" s="137"/>
      <c r="CH78" s="137">
        <v>1365.92</v>
      </c>
      <c r="CI78" s="137">
        <v>0</v>
      </c>
      <c r="CJ78" s="137">
        <v>0</v>
      </c>
      <c r="CK78" s="137">
        <v>0</v>
      </c>
      <c r="CL78" s="137">
        <v>0</v>
      </c>
      <c r="CM78" s="137">
        <v>0</v>
      </c>
      <c r="CN78" s="137">
        <v>0</v>
      </c>
      <c r="CO78" s="137">
        <v>0</v>
      </c>
      <c r="CP78" s="143">
        <f t="shared" si="39"/>
        <v>0</v>
      </c>
      <c r="CQ78" s="104">
        <f t="shared" si="40"/>
        <v>0</v>
      </c>
      <c r="CR78" s="203">
        <f t="shared" si="41"/>
        <v>0</v>
      </c>
      <c r="CS78" s="144">
        <f t="shared" si="42"/>
        <v>-89.513313014060543</v>
      </c>
      <c r="CT78" s="139" t="s">
        <v>251</v>
      </c>
      <c r="CU78" s="1" t="s">
        <v>422</v>
      </c>
      <c r="CV78" s="1">
        <v>30</v>
      </c>
      <c r="CW78" s="1" t="s">
        <v>82</v>
      </c>
      <c r="CX78" s="1" t="s">
        <v>50</v>
      </c>
      <c r="CY78" s="89">
        <v>43951</v>
      </c>
      <c r="CZ78" s="153"/>
      <c r="DA78" s="104">
        <v>1383.14</v>
      </c>
      <c r="DB78" s="104"/>
      <c r="DC78" s="104"/>
      <c r="DD78" s="104"/>
      <c r="DE78" s="104"/>
      <c r="DF78" s="137">
        <v>1383.14</v>
      </c>
      <c r="DG78" s="138">
        <f t="shared" si="43"/>
        <v>17.220000000000027</v>
      </c>
      <c r="DH78" s="141">
        <f t="shared" si="44"/>
        <v>2.6440353091807416</v>
      </c>
      <c r="DI78" s="142">
        <f t="shared" si="45"/>
        <v>19.864035309180768</v>
      </c>
      <c r="DJ78" s="104">
        <f t="shared" si="46"/>
        <v>19.864035309180768</v>
      </c>
      <c r="DK78" s="104">
        <f t="shared" si="47"/>
        <v>0</v>
      </c>
      <c r="DL78" s="104">
        <f t="shared" si="48"/>
        <v>35.953903909617189</v>
      </c>
      <c r="DM78" s="365">
        <f t="shared" si="49"/>
        <v>0</v>
      </c>
      <c r="DN78" s="366">
        <f t="shared" si="50"/>
        <v>35.953903909617189</v>
      </c>
      <c r="DO78" s="367">
        <f t="shared" si="51"/>
        <v>35.953903909617189</v>
      </c>
      <c r="DP78" s="367">
        <f t="shared" si="52"/>
        <v>34.544391592239485</v>
      </c>
      <c r="DQ78" s="368">
        <f t="shared" si="53"/>
        <v>2.4768177704343342</v>
      </c>
      <c r="DR78" s="49">
        <f t="shared" si="54"/>
        <v>38.430721680051526</v>
      </c>
      <c r="DS78" s="369">
        <f t="shared" si="55"/>
        <v>-51.082591334009017</v>
      </c>
      <c r="DT78" s="139">
        <v>1</v>
      </c>
      <c r="DU78" s="1" t="s">
        <v>52</v>
      </c>
      <c r="DV78" s="1">
        <v>30</v>
      </c>
      <c r="DW78" s="1" t="s">
        <v>82</v>
      </c>
      <c r="DX78" s="1" t="s">
        <v>50</v>
      </c>
      <c r="DY78" s="89">
        <v>43982</v>
      </c>
      <c r="DZ78" s="90"/>
      <c r="EA78" s="1">
        <v>1425.57</v>
      </c>
      <c r="EB78" s="1"/>
      <c r="EC78" s="1"/>
      <c r="ED78" s="1"/>
      <c r="EE78" s="1"/>
      <c r="EF78" s="98">
        <v>1425.57</v>
      </c>
      <c r="EG78" s="138">
        <f t="shared" si="56"/>
        <v>42.429999999999836</v>
      </c>
      <c r="EH78" s="141">
        <f t="shared" si="57"/>
        <v>1.7435164101505405</v>
      </c>
      <c r="EI78" s="96">
        <f t="shared" si="58"/>
        <v>44.173516410150377</v>
      </c>
      <c r="EJ78" s="104">
        <f t="shared" si="59"/>
        <v>44.173516410150377</v>
      </c>
      <c r="EK78" s="104">
        <f t="shared" si="60"/>
        <v>0</v>
      </c>
      <c r="EL78" s="104">
        <f t="shared" si="61"/>
        <v>79.954064702372179</v>
      </c>
      <c r="EM78" s="355">
        <f t="shared" si="62"/>
        <v>0</v>
      </c>
      <c r="EN78" s="143">
        <f t="shared" si="63"/>
        <v>79.954064702372179</v>
      </c>
      <c r="EO78" s="104">
        <f t="shared" si="64"/>
        <v>8.3637412641353777</v>
      </c>
      <c r="EP78" s="379">
        <f t="shared" si="65"/>
        <v>88.317805966507564</v>
      </c>
      <c r="EQ78" s="380">
        <f t="shared" si="66"/>
        <v>37.235214632498547</v>
      </c>
      <c r="ER78" s="285">
        <v>1</v>
      </c>
      <c r="ES78" s="104" t="s">
        <v>52</v>
      </c>
      <c r="ET78" s="1">
        <v>30</v>
      </c>
      <c r="EU78" s="1" t="s">
        <v>82</v>
      </c>
      <c r="EV78" s="1" t="s">
        <v>50</v>
      </c>
      <c r="EW78" s="398">
        <v>500</v>
      </c>
      <c r="EX78" s="89">
        <v>44013</v>
      </c>
      <c r="EY78" s="104">
        <v>1449.94</v>
      </c>
      <c r="EZ78" s="104"/>
      <c r="FA78" s="104"/>
      <c r="FB78" s="104"/>
      <c r="FC78" s="104"/>
      <c r="FD78" s="137">
        <f t="shared" si="67"/>
        <v>1449.94</v>
      </c>
      <c r="FE78" s="138">
        <f t="shared" si="117"/>
        <v>24.370000000000118</v>
      </c>
      <c r="FF78" s="141">
        <f t="shared" si="68"/>
        <v>1.143580336339423</v>
      </c>
      <c r="FG78" s="96">
        <f t="shared" si="69"/>
        <v>25.51358033633954</v>
      </c>
      <c r="FH78" s="104">
        <f t="shared" si="70"/>
        <v>25.51358033633954</v>
      </c>
      <c r="FI78" s="104">
        <f t="shared" si="71"/>
        <v>0</v>
      </c>
      <c r="FJ78" s="104">
        <f t="shared" si="72"/>
        <v>46.179580408774569</v>
      </c>
      <c r="FK78" s="104"/>
      <c r="FL78" s="143">
        <f t="shared" si="73"/>
        <v>46.179580408774569</v>
      </c>
      <c r="FM78" s="104">
        <f t="shared" si="74"/>
        <v>5.2913023794864698</v>
      </c>
      <c r="FN78" s="379">
        <f t="shared" si="75"/>
        <v>51.470882788261036</v>
      </c>
      <c r="FO78" s="234">
        <f t="shared" si="76"/>
        <v>-411.29390257924047</v>
      </c>
      <c r="FP78" s="139">
        <v>1</v>
      </c>
      <c r="FQ78" s="1" t="s">
        <v>52</v>
      </c>
      <c r="FR78" s="1">
        <v>30</v>
      </c>
      <c r="FS78" s="1" t="s">
        <v>82</v>
      </c>
      <c r="FT78" s="1" t="s">
        <v>50</v>
      </c>
      <c r="FU78" s="89">
        <v>44042</v>
      </c>
      <c r="FV78" s="90"/>
      <c r="FW78" s="104">
        <v>1477.55</v>
      </c>
      <c r="FX78" s="104"/>
      <c r="FY78" s="104"/>
      <c r="FZ78" s="104"/>
      <c r="GA78" s="104"/>
      <c r="GB78" s="411">
        <f t="shared" si="77"/>
        <v>1477.55</v>
      </c>
      <c r="GC78" s="138">
        <f t="shared" si="13"/>
        <v>27.6099999999999</v>
      </c>
      <c r="GD78" s="141">
        <f t="shared" si="78"/>
        <v>8.6031747177234443</v>
      </c>
      <c r="GE78" s="142">
        <f t="shared" si="79"/>
        <v>36.213174717723348</v>
      </c>
      <c r="GF78" s="104">
        <f t="shared" si="80"/>
        <v>36.213174717723348</v>
      </c>
      <c r="GG78" s="104">
        <v>0</v>
      </c>
      <c r="GH78" s="104">
        <f t="shared" si="81"/>
        <v>68.805031963674352</v>
      </c>
      <c r="GI78" s="104"/>
      <c r="GJ78" s="143">
        <f t="shared" si="82"/>
        <v>68.805031963674352</v>
      </c>
      <c r="GK78" s="103">
        <f t="shared" si="83"/>
        <v>0</v>
      </c>
      <c r="GL78" s="104">
        <f t="shared" si="14"/>
        <v>0</v>
      </c>
      <c r="GM78" s="90">
        <f t="shared" si="84"/>
        <v>68.805031963674352</v>
      </c>
      <c r="GN78" s="380">
        <f t="shared" si="85"/>
        <v>-342.4888706155661</v>
      </c>
      <c r="GO78" s="139">
        <v>1</v>
      </c>
      <c r="GP78" s="415" t="s">
        <v>52</v>
      </c>
      <c r="GQ78" s="1">
        <v>30</v>
      </c>
      <c r="GR78" s="1" t="s">
        <v>82</v>
      </c>
      <c r="GS78" s="1" t="s">
        <v>50</v>
      </c>
      <c r="GT78" s="89">
        <v>44081</v>
      </c>
      <c r="GU78" s="90"/>
      <c r="GV78" s="104">
        <v>1540.98</v>
      </c>
      <c r="GW78" s="104"/>
      <c r="GX78" s="104"/>
      <c r="GY78" s="104"/>
      <c r="GZ78" s="104"/>
      <c r="HA78" s="137">
        <v>1540.98</v>
      </c>
      <c r="HB78" s="138">
        <f t="shared" si="118"/>
        <v>63.430000000000064</v>
      </c>
      <c r="HC78" s="141">
        <f t="shared" si="86"/>
        <v>-22.958154320757686</v>
      </c>
      <c r="HD78" s="142">
        <f t="shared" si="87"/>
        <v>40.471845679242378</v>
      </c>
      <c r="HE78" s="104">
        <f t="shared" si="88"/>
        <v>40.471845679242378</v>
      </c>
      <c r="HF78" s="104">
        <v>0</v>
      </c>
      <c r="HG78" s="104">
        <f t="shared" si="89"/>
        <v>76.896506790560508</v>
      </c>
      <c r="HH78" s="104"/>
      <c r="HI78" s="143">
        <f t="shared" si="90"/>
        <v>76.896506790560508</v>
      </c>
      <c r="HJ78" s="104">
        <f t="shared" si="91"/>
        <v>0</v>
      </c>
      <c r="HK78" s="104">
        <f t="shared" si="15"/>
        <v>0</v>
      </c>
      <c r="HL78" s="90">
        <f t="shared" si="92"/>
        <v>76.896506790560508</v>
      </c>
      <c r="HM78" s="380">
        <f t="shared" si="93"/>
        <v>-265.59236382500558</v>
      </c>
      <c r="HN78" s="1">
        <v>1</v>
      </c>
      <c r="HO78" s="1" t="s">
        <v>52</v>
      </c>
      <c r="HP78" s="1">
        <v>30</v>
      </c>
      <c r="HQ78" s="1" t="s">
        <v>82</v>
      </c>
      <c r="HR78" s="1" t="s">
        <v>50</v>
      </c>
      <c r="HS78" s="89">
        <v>44104</v>
      </c>
      <c r="HT78" s="104">
        <v>1610.96</v>
      </c>
      <c r="HU78" s="90"/>
      <c r="HV78" s="104"/>
      <c r="HW78" s="104"/>
      <c r="HX78" s="104"/>
      <c r="HY78" s="104"/>
      <c r="HZ78" s="137">
        <f t="shared" si="94"/>
        <v>1610.96</v>
      </c>
      <c r="IA78" s="138">
        <f t="shared" si="95"/>
        <v>69.980000000000018</v>
      </c>
      <c r="IB78" s="141">
        <f t="shared" si="96"/>
        <v>13.044660656926483</v>
      </c>
      <c r="IC78" s="142">
        <f t="shared" si="97"/>
        <v>83.0246606569265</v>
      </c>
      <c r="ID78" s="104">
        <f t="shared" si="98"/>
        <v>83.0246606569265</v>
      </c>
      <c r="IE78" s="104">
        <f t="shared" si="99"/>
        <v>0</v>
      </c>
      <c r="IF78" s="104">
        <f t="shared" si="100"/>
        <v>157.74685524816033</v>
      </c>
      <c r="IG78" s="425">
        <f t="shared" si="101"/>
        <v>0</v>
      </c>
      <c r="IH78" s="143">
        <f t="shared" si="102"/>
        <v>157.74685524816033</v>
      </c>
      <c r="II78" s="104">
        <f t="shared" si="103"/>
        <v>0</v>
      </c>
      <c r="IJ78" s="104">
        <f t="shared" si="104"/>
        <v>0</v>
      </c>
      <c r="IK78" s="90">
        <f t="shared" si="105"/>
        <v>157.74685524816033</v>
      </c>
      <c r="IL78" s="234">
        <f t="shared" si="106"/>
        <v>-107.84550857684525</v>
      </c>
      <c r="IM78" s="139">
        <v>1</v>
      </c>
      <c r="IN78" s="1" t="s">
        <v>52</v>
      </c>
      <c r="IO78" s="1">
        <v>30</v>
      </c>
      <c r="IP78" s="1" t="s">
        <v>82</v>
      </c>
      <c r="IQ78" s="1" t="s">
        <v>50</v>
      </c>
      <c r="IR78" s="89">
        <v>44143</v>
      </c>
      <c r="IS78" s="90"/>
      <c r="IT78" s="1">
        <v>1728.47</v>
      </c>
      <c r="IU78" s="1"/>
      <c r="IV78" s="1"/>
      <c r="IW78" s="1"/>
      <c r="IX78" s="1"/>
      <c r="IY78" s="98">
        <v>1728.47</v>
      </c>
      <c r="IZ78" s="138">
        <f t="shared" si="107"/>
        <v>117.50999999999999</v>
      </c>
      <c r="JA78" s="141">
        <f t="shared" si="108"/>
        <v>-31.596688955342046</v>
      </c>
      <c r="JB78" s="142">
        <f t="shared" si="109"/>
        <v>85.913311044657945</v>
      </c>
      <c r="JC78" s="104">
        <f t="shared" si="110"/>
        <v>85.913311044657945</v>
      </c>
      <c r="JD78" s="104">
        <f t="shared" si="111"/>
        <v>0</v>
      </c>
      <c r="JE78" s="104">
        <f t="shared" si="112"/>
        <v>163.23529098485008</v>
      </c>
      <c r="JF78" s="425">
        <f t="shared" si="16"/>
        <v>0</v>
      </c>
      <c r="JG78" s="143">
        <f t="shared" si="113"/>
        <v>163.23529098485008</v>
      </c>
      <c r="JH78" s="104">
        <f t="shared" si="114"/>
        <v>163.23529098485008</v>
      </c>
      <c r="JI78" s="104">
        <f t="shared" si="115"/>
        <v>12.706521471289374</v>
      </c>
      <c r="JJ78" s="90">
        <f t="shared" si="116"/>
        <v>175.94181245613944</v>
      </c>
      <c r="JK78" s="234">
        <f t="shared" si="17"/>
        <v>68.096303879294197</v>
      </c>
      <c r="JL78" s="139">
        <v>1</v>
      </c>
      <c r="JM78" s="1" t="s">
        <v>52</v>
      </c>
    </row>
    <row r="79" spans="1:273" ht="30" customHeight="1" x14ac:dyDescent="0.25">
      <c r="A79" s="1">
        <v>31</v>
      </c>
      <c r="B79" s="1" t="s">
        <v>83</v>
      </c>
      <c r="C79" s="1" t="s">
        <v>33</v>
      </c>
      <c r="D79" s="89">
        <v>43830</v>
      </c>
      <c r="E79" s="153"/>
      <c r="F79" s="104">
        <v>6985.37</v>
      </c>
      <c r="G79" s="104"/>
      <c r="H79" s="104"/>
      <c r="I79" s="104"/>
      <c r="J79" s="104"/>
      <c r="K79" s="137">
        <v>6985.37</v>
      </c>
      <c r="L79" s="138">
        <v>82.340000000000146</v>
      </c>
      <c r="M79" s="141">
        <v>9.8807929378134922</v>
      </c>
      <c r="N79" s="96">
        <v>92.220792937813641</v>
      </c>
      <c r="O79" s="104">
        <v>92.220792937813641</v>
      </c>
      <c r="P79" s="104">
        <v>0</v>
      </c>
      <c r="Q79" s="104">
        <v>166.9196352174427</v>
      </c>
      <c r="R79" s="104">
        <v>0</v>
      </c>
      <c r="S79" s="143">
        <v>166.9196352174427</v>
      </c>
      <c r="T79" s="104"/>
      <c r="U79" s="104"/>
      <c r="V79" s="104">
        <v>8.3876628722266489</v>
      </c>
      <c r="W79" s="203">
        <v>175.30729808966936</v>
      </c>
      <c r="X79" s="144">
        <v>841.61179834037648</v>
      </c>
      <c r="Y79" s="285">
        <v>1</v>
      </c>
      <c r="Z79" s="104" t="s">
        <v>52</v>
      </c>
      <c r="AA79" s="1">
        <v>31</v>
      </c>
      <c r="AB79" s="1" t="s">
        <v>83</v>
      </c>
      <c r="AC79" s="1" t="s">
        <v>33</v>
      </c>
      <c r="AD79" s="89">
        <v>43861</v>
      </c>
      <c r="AE79" s="284">
        <v>1500</v>
      </c>
      <c r="AF79" s="1">
        <v>7092.78</v>
      </c>
      <c r="AG79" s="1"/>
      <c r="AH79" s="1"/>
      <c r="AI79" s="1"/>
      <c r="AJ79" s="1"/>
      <c r="AK79" s="98">
        <f t="shared" si="11"/>
        <v>7092.78</v>
      </c>
      <c r="AL79" s="138">
        <f t="shared" si="18"/>
        <v>107.40999999999985</v>
      </c>
      <c r="AM79" s="141">
        <f t="shared" si="19"/>
        <v>-95.493106565025059</v>
      </c>
      <c r="AN79" s="96">
        <f t="shared" si="20"/>
        <v>11.916893434974796</v>
      </c>
      <c r="AO79" s="104">
        <f t="shared" si="21"/>
        <v>11.916893434974796</v>
      </c>
      <c r="AP79" s="104">
        <f t="shared" si="22"/>
        <v>0</v>
      </c>
      <c r="AQ79" s="104">
        <f t="shared" si="23"/>
        <v>21.56957711730438</v>
      </c>
      <c r="AR79" s="104"/>
      <c r="AS79" s="143">
        <f t="shared" si="24"/>
        <v>21.56957711730438</v>
      </c>
      <c r="AT79" s="104">
        <f t="shared" si="25"/>
        <v>77.308152850007161</v>
      </c>
      <c r="AU79" s="104">
        <f t="shared" si="12"/>
        <v>13.744045224173183</v>
      </c>
      <c r="AV79" s="203">
        <f t="shared" si="26"/>
        <v>112.62177519148472</v>
      </c>
      <c r="AW79" s="144">
        <f t="shared" si="27"/>
        <v>-545.76642646813877</v>
      </c>
      <c r="AX79" s="285">
        <v>1</v>
      </c>
      <c r="AY79" s="104" t="s">
        <v>52</v>
      </c>
      <c r="AZ79" s="1">
        <v>31</v>
      </c>
      <c r="BA79" s="1" t="s">
        <v>83</v>
      </c>
      <c r="BB79" s="1" t="s">
        <v>33</v>
      </c>
      <c r="BC79" s="89">
        <v>43890</v>
      </c>
      <c r="BD79" s="153"/>
      <c r="BE79" s="1">
        <v>7163</v>
      </c>
      <c r="BF79" s="1"/>
      <c r="BG79" s="1"/>
      <c r="BH79" s="1"/>
      <c r="BI79" s="1"/>
      <c r="BJ79" s="98">
        <v>7163</v>
      </c>
      <c r="BK79" s="138">
        <f t="shared" si="28"/>
        <v>70.220000000000255</v>
      </c>
      <c r="BL79" s="141">
        <f t="shared" si="29"/>
        <v>1.32871649773046</v>
      </c>
      <c r="BM79" s="96">
        <f t="shared" si="30"/>
        <v>71.548716497730709</v>
      </c>
      <c r="BN79" s="104">
        <f t="shared" si="31"/>
        <v>71.548716497730709</v>
      </c>
      <c r="BO79" s="104">
        <f t="shared" si="32"/>
        <v>0</v>
      </c>
      <c r="BP79" s="104">
        <f t="shared" si="33"/>
        <v>129.50317686089258</v>
      </c>
      <c r="BQ79" s="355">
        <f t="shared" si="34"/>
        <v>0</v>
      </c>
      <c r="BR79" s="143">
        <f t="shared" si="35"/>
        <v>129.50317686089258</v>
      </c>
      <c r="BS79" s="104">
        <f t="shared" si="36"/>
        <v>8.7131430895649551</v>
      </c>
      <c r="BT79" s="203">
        <f t="shared" si="37"/>
        <v>138.21631995045755</v>
      </c>
      <c r="BU79" s="144">
        <f t="shared" si="38"/>
        <v>-407.55010651768123</v>
      </c>
      <c r="BV79" s="285">
        <v>1</v>
      </c>
      <c r="BW79" s="104" t="s">
        <v>52</v>
      </c>
      <c r="BX79" s="1">
        <v>31</v>
      </c>
      <c r="BY79" s="1" t="s">
        <v>83</v>
      </c>
      <c r="BZ79" s="1" t="s">
        <v>33</v>
      </c>
      <c r="CA79" s="89">
        <v>43890</v>
      </c>
      <c r="CB79" s="153"/>
      <c r="CC79" s="137">
        <v>7163</v>
      </c>
      <c r="CD79" s="137"/>
      <c r="CE79" s="137"/>
      <c r="CF79" s="137"/>
      <c r="CG79" s="137"/>
      <c r="CH79" s="137">
        <v>7163</v>
      </c>
      <c r="CI79" s="137">
        <v>70.220000000000255</v>
      </c>
      <c r="CJ79" s="137">
        <v>1.32871649773046</v>
      </c>
      <c r="CK79" s="137">
        <v>71.548716497730709</v>
      </c>
      <c r="CL79" s="137">
        <v>71.548716497730709</v>
      </c>
      <c r="CM79" s="137">
        <v>0</v>
      </c>
      <c r="CN79" s="137">
        <v>129.50317686089258</v>
      </c>
      <c r="CO79" s="137">
        <v>0</v>
      </c>
      <c r="CP79" s="143">
        <f t="shared" si="39"/>
        <v>143.91913431093866</v>
      </c>
      <c r="CQ79" s="104">
        <f t="shared" si="40"/>
        <v>8.7131430895649551</v>
      </c>
      <c r="CR79" s="203">
        <f t="shared" si="41"/>
        <v>152.63227740050363</v>
      </c>
      <c r="CS79" s="144">
        <f t="shared" si="42"/>
        <v>-254.9178291171776</v>
      </c>
      <c r="CT79" s="139" t="s">
        <v>251</v>
      </c>
      <c r="CU79" s="1" t="s">
        <v>422</v>
      </c>
      <c r="CV79" s="1">
        <v>31</v>
      </c>
      <c r="CW79" s="1" t="s">
        <v>83</v>
      </c>
      <c r="CX79" s="1" t="s">
        <v>33</v>
      </c>
      <c r="CY79" s="89">
        <v>43951</v>
      </c>
      <c r="CZ79" s="153"/>
      <c r="DA79" s="104">
        <v>7501.1500000000005</v>
      </c>
      <c r="DB79" s="104"/>
      <c r="DC79" s="104"/>
      <c r="DD79" s="104"/>
      <c r="DE79" s="104"/>
      <c r="DF79" s="137">
        <v>7501.1500000000005</v>
      </c>
      <c r="DG79" s="138">
        <f t="shared" si="43"/>
        <v>338.15000000000055</v>
      </c>
      <c r="DH79" s="141">
        <f t="shared" si="44"/>
        <v>51.921053414603236</v>
      </c>
      <c r="DI79" s="142">
        <f t="shared" si="45"/>
        <v>390.0710534146038</v>
      </c>
      <c r="DJ79" s="104">
        <f t="shared" si="46"/>
        <v>110</v>
      </c>
      <c r="DK79" s="104">
        <f t="shared" si="47"/>
        <v>280.0710534146038</v>
      </c>
      <c r="DL79" s="104">
        <f t="shared" si="48"/>
        <v>199.1</v>
      </c>
      <c r="DM79" s="365">
        <f t="shared" si="49"/>
        <v>623.51528209278729</v>
      </c>
      <c r="DN79" s="366">
        <f t="shared" si="50"/>
        <v>822.61528209278731</v>
      </c>
      <c r="DO79" s="367">
        <f t="shared" si="51"/>
        <v>678.69614778184859</v>
      </c>
      <c r="DP79" s="367">
        <f t="shared" si="52"/>
        <v>652.08900708135218</v>
      </c>
      <c r="DQ79" s="368">
        <f t="shared" si="53"/>
        <v>46.754496640398557</v>
      </c>
      <c r="DR79" s="49">
        <f t="shared" si="54"/>
        <v>725.45064442224714</v>
      </c>
      <c r="DS79" s="369">
        <f t="shared" si="55"/>
        <v>470.53281530506956</v>
      </c>
      <c r="DT79" s="139">
        <v>1</v>
      </c>
      <c r="DU79" s="1" t="s">
        <v>52</v>
      </c>
      <c r="DV79" s="1">
        <v>31</v>
      </c>
      <c r="DW79" s="1" t="s">
        <v>83</v>
      </c>
      <c r="DX79" s="1" t="s">
        <v>33</v>
      </c>
      <c r="DY79" s="89">
        <v>43982</v>
      </c>
      <c r="DZ79" s="90"/>
      <c r="EA79" s="1">
        <v>7633.6900000000005</v>
      </c>
      <c r="EB79" s="1"/>
      <c r="EC79" s="1"/>
      <c r="ED79" s="1"/>
      <c r="EE79" s="1"/>
      <c r="EF79" s="98">
        <v>7633.6900000000005</v>
      </c>
      <c r="EG79" s="138">
        <f t="shared" si="56"/>
        <v>132.53999999999996</v>
      </c>
      <c r="EH79" s="141">
        <f t="shared" si="57"/>
        <v>5.4462801084457571</v>
      </c>
      <c r="EI79" s="96">
        <f t="shared" si="58"/>
        <v>137.98628010844573</v>
      </c>
      <c r="EJ79" s="104">
        <f t="shared" si="59"/>
        <v>110</v>
      </c>
      <c r="EK79" s="104">
        <f t="shared" si="60"/>
        <v>27.986280108445726</v>
      </c>
      <c r="EL79" s="104">
        <f t="shared" si="61"/>
        <v>199.1</v>
      </c>
      <c r="EM79" s="355">
        <f t="shared" si="62"/>
        <v>54.157712206420484</v>
      </c>
      <c r="EN79" s="143">
        <f t="shared" si="63"/>
        <v>253.25771220642048</v>
      </c>
      <c r="EO79" s="104">
        <f t="shared" si="64"/>
        <v>26.492486478658236</v>
      </c>
      <c r="EP79" s="379">
        <f t="shared" si="65"/>
        <v>279.75019868507871</v>
      </c>
      <c r="EQ79" s="380">
        <f t="shared" si="66"/>
        <v>750.28301399014822</v>
      </c>
      <c r="ER79" s="285">
        <v>1</v>
      </c>
      <c r="ES79" s="104" t="s">
        <v>52</v>
      </c>
      <c r="ET79" s="1">
        <v>31</v>
      </c>
      <c r="EU79" s="1" t="s">
        <v>83</v>
      </c>
      <c r="EV79" s="1" t="s">
        <v>33</v>
      </c>
      <c r="EW79" s="398">
        <v>1500</v>
      </c>
      <c r="EX79" s="89">
        <v>44013</v>
      </c>
      <c r="EY79" s="104">
        <v>7787.53</v>
      </c>
      <c r="EZ79" s="104"/>
      <c r="FA79" s="104"/>
      <c r="FB79" s="104"/>
      <c r="FC79" s="104"/>
      <c r="FD79" s="137">
        <f t="shared" si="67"/>
        <v>7787.53</v>
      </c>
      <c r="FE79" s="138">
        <f t="shared" si="117"/>
        <v>153.83999999999924</v>
      </c>
      <c r="FF79" s="141">
        <f t="shared" si="68"/>
        <v>7.2190561732644687</v>
      </c>
      <c r="FG79" s="96">
        <f t="shared" si="69"/>
        <v>161.05905617326371</v>
      </c>
      <c r="FH79" s="104">
        <f t="shared" si="70"/>
        <v>161.05905617326371</v>
      </c>
      <c r="FI79" s="104">
        <f t="shared" si="71"/>
        <v>0</v>
      </c>
      <c r="FJ79" s="104">
        <f t="shared" si="72"/>
        <v>291.51689167360735</v>
      </c>
      <c r="FK79" s="104"/>
      <c r="FL79" s="143">
        <f t="shared" si="73"/>
        <v>291.51689167360735</v>
      </c>
      <c r="FM79" s="104">
        <f t="shared" si="74"/>
        <v>33.402296186302443</v>
      </c>
      <c r="FN79" s="379">
        <f t="shared" si="75"/>
        <v>324.91918785990981</v>
      </c>
      <c r="FO79" s="234">
        <f t="shared" si="76"/>
        <v>-424.79779814994197</v>
      </c>
      <c r="FP79" s="139">
        <v>1</v>
      </c>
      <c r="FQ79" s="1" t="s">
        <v>52</v>
      </c>
      <c r="FR79" s="1">
        <v>31</v>
      </c>
      <c r="FS79" s="1" t="s">
        <v>83</v>
      </c>
      <c r="FT79" s="1" t="s">
        <v>33</v>
      </c>
      <c r="FU79" s="89">
        <v>44042</v>
      </c>
      <c r="FV79" s="90">
        <v>160</v>
      </c>
      <c r="FW79" s="104">
        <v>7863.64</v>
      </c>
      <c r="FX79" s="104"/>
      <c r="FY79" s="104"/>
      <c r="FZ79" s="104"/>
      <c r="GA79" s="104"/>
      <c r="GB79" s="411">
        <f t="shared" si="77"/>
        <v>7863.64</v>
      </c>
      <c r="GC79" s="138">
        <f t="shared" si="13"/>
        <v>76.110000000000582</v>
      </c>
      <c r="GD79" s="141">
        <f t="shared" si="78"/>
        <v>23.715596804271595</v>
      </c>
      <c r="GE79" s="142">
        <f t="shared" si="79"/>
        <v>99.82559680427218</v>
      </c>
      <c r="GF79" s="104">
        <f t="shared" si="80"/>
        <v>99.82559680427218</v>
      </c>
      <c r="GG79" s="104">
        <v>0</v>
      </c>
      <c r="GH79" s="104">
        <f t="shared" si="81"/>
        <v>189.66863392811715</v>
      </c>
      <c r="GI79" s="104"/>
      <c r="GJ79" s="143">
        <f t="shared" si="82"/>
        <v>189.66863392811715</v>
      </c>
      <c r="GK79" s="103">
        <f t="shared" si="83"/>
        <v>0</v>
      </c>
      <c r="GL79" s="104">
        <f t="shared" si="14"/>
        <v>0</v>
      </c>
      <c r="GM79" s="90">
        <f t="shared" si="84"/>
        <v>189.66863392811715</v>
      </c>
      <c r="GN79" s="380">
        <f t="shared" si="85"/>
        <v>-395.12916422182479</v>
      </c>
      <c r="GO79" s="139">
        <v>1</v>
      </c>
      <c r="GP79" s="415" t="s">
        <v>52</v>
      </c>
      <c r="GQ79" s="1">
        <v>31</v>
      </c>
      <c r="GR79" s="1" t="s">
        <v>83</v>
      </c>
      <c r="GS79" s="1" t="s">
        <v>33</v>
      </c>
      <c r="GT79" s="89">
        <v>44081</v>
      </c>
      <c r="GU79" s="90"/>
      <c r="GV79" s="104">
        <v>8004.85</v>
      </c>
      <c r="GW79" s="104"/>
      <c r="GX79" s="104"/>
      <c r="GY79" s="104"/>
      <c r="GZ79" s="104"/>
      <c r="HA79" s="137">
        <v>8004.85</v>
      </c>
      <c r="HB79" s="138">
        <f t="shared" si="118"/>
        <v>141.21000000000004</v>
      </c>
      <c r="HC79" s="141">
        <f t="shared" si="86"/>
        <v>-51.110215538927804</v>
      </c>
      <c r="HD79" s="142">
        <f t="shared" si="87"/>
        <v>90.099784461072232</v>
      </c>
      <c r="HE79" s="104">
        <f t="shared" si="88"/>
        <v>90.099784461072232</v>
      </c>
      <c r="HF79" s="104">
        <v>0</v>
      </c>
      <c r="HG79" s="104">
        <f t="shared" si="89"/>
        <v>171.18959047603724</v>
      </c>
      <c r="HH79" s="104"/>
      <c r="HI79" s="143">
        <f t="shared" si="90"/>
        <v>171.18959047603724</v>
      </c>
      <c r="HJ79" s="104">
        <f t="shared" si="91"/>
        <v>0</v>
      </c>
      <c r="HK79" s="104">
        <f t="shared" si="15"/>
        <v>0</v>
      </c>
      <c r="HL79" s="90">
        <f t="shared" si="92"/>
        <v>171.18959047603724</v>
      </c>
      <c r="HM79" s="380">
        <f t="shared" si="93"/>
        <v>-223.93957374578756</v>
      </c>
      <c r="HN79" s="1">
        <v>1</v>
      </c>
      <c r="HO79" s="1" t="s">
        <v>52</v>
      </c>
      <c r="HP79" s="1">
        <v>31</v>
      </c>
      <c r="HQ79" s="1" t="s">
        <v>83</v>
      </c>
      <c r="HR79" s="1" t="s">
        <v>33</v>
      </c>
      <c r="HS79" s="89">
        <v>44104</v>
      </c>
      <c r="HT79" s="104">
        <v>8149.59</v>
      </c>
      <c r="HU79" s="90"/>
      <c r="HV79" s="104"/>
      <c r="HW79" s="104"/>
      <c r="HX79" s="104"/>
      <c r="HY79" s="104"/>
      <c r="HZ79" s="137">
        <f t="shared" si="94"/>
        <v>8149.59</v>
      </c>
      <c r="IA79" s="138">
        <f t="shared" si="95"/>
        <v>144.73999999999978</v>
      </c>
      <c r="IB79" s="141">
        <f t="shared" si="96"/>
        <v>26.980339861153698</v>
      </c>
      <c r="IC79" s="142">
        <f t="shared" si="97"/>
        <v>171.72033986115349</v>
      </c>
      <c r="ID79" s="104">
        <f t="shared" si="98"/>
        <v>110</v>
      </c>
      <c r="IE79" s="104">
        <f t="shared" si="99"/>
        <v>61.720339861153491</v>
      </c>
      <c r="IF79" s="104">
        <f t="shared" si="100"/>
        <v>209</v>
      </c>
      <c r="IG79" s="425">
        <f t="shared" si="101"/>
        <v>120.24891650715197</v>
      </c>
      <c r="IH79" s="143">
        <f t="shared" si="102"/>
        <v>329.24891650715199</v>
      </c>
      <c r="II79" s="104">
        <f t="shared" si="103"/>
        <v>171.72033986115349</v>
      </c>
      <c r="IJ79" s="104">
        <f t="shared" si="104"/>
        <v>46.234369369615195</v>
      </c>
      <c r="IK79" s="90">
        <f t="shared" si="105"/>
        <v>375.48328587676718</v>
      </c>
      <c r="IL79" s="234">
        <f t="shared" si="106"/>
        <v>151.54371213097963</v>
      </c>
      <c r="IM79" s="139">
        <v>1</v>
      </c>
      <c r="IN79" s="1" t="s">
        <v>52</v>
      </c>
      <c r="IO79" s="1">
        <v>31</v>
      </c>
      <c r="IP79" s="1" t="s">
        <v>83</v>
      </c>
      <c r="IQ79" s="1" t="s">
        <v>33</v>
      </c>
      <c r="IR79" s="89">
        <v>44143</v>
      </c>
      <c r="IS79" s="90"/>
      <c r="IT79" s="1">
        <v>8533.36</v>
      </c>
      <c r="IU79" s="1"/>
      <c r="IV79" s="1"/>
      <c r="IW79" s="1"/>
      <c r="IX79" s="1"/>
      <c r="IY79" s="98">
        <v>8533.36</v>
      </c>
      <c r="IZ79" s="138">
        <f t="shared" si="107"/>
        <v>383.77000000000044</v>
      </c>
      <c r="JA79" s="141">
        <f t="shared" si="108"/>
        <v>-103.19003761715285</v>
      </c>
      <c r="JB79" s="142">
        <f t="shared" si="109"/>
        <v>280.57996238284761</v>
      </c>
      <c r="JC79" s="104">
        <f t="shared" si="110"/>
        <v>110</v>
      </c>
      <c r="JD79" s="104">
        <f t="shared" si="111"/>
        <v>170.57996238284761</v>
      </c>
      <c r="JE79" s="104">
        <f t="shared" si="112"/>
        <v>209</v>
      </c>
      <c r="JF79" s="425">
        <f t="shared" si="16"/>
        <v>400.8972236873708</v>
      </c>
      <c r="JG79" s="143">
        <f t="shared" si="113"/>
        <v>609.8972236873708</v>
      </c>
      <c r="JH79" s="104">
        <f t="shared" si="114"/>
        <v>609.8972236873708</v>
      </c>
      <c r="JI79" s="104">
        <f t="shared" si="115"/>
        <v>47.475470048830338</v>
      </c>
      <c r="JJ79" s="90">
        <f t="shared" si="116"/>
        <v>657.37269373620109</v>
      </c>
      <c r="JK79" s="234">
        <f t="shared" si="17"/>
        <v>808.91640586718074</v>
      </c>
      <c r="JL79" s="139">
        <v>1</v>
      </c>
      <c r="JM79" s="1" t="s">
        <v>52</v>
      </c>
    </row>
    <row r="80" spans="1:273" ht="30" customHeight="1" x14ac:dyDescent="0.25">
      <c r="A80" s="1">
        <v>32</v>
      </c>
      <c r="B80" s="1" t="s">
        <v>84</v>
      </c>
      <c r="C80" s="1" t="s">
        <v>222</v>
      </c>
      <c r="D80" s="89">
        <v>43830</v>
      </c>
      <c r="E80" s="153"/>
      <c r="F80" s="104">
        <v>15114.76</v>
      </c>
      <c r="G80" s="104"/>
      <c r="H80" s="104"/>
      <c r="I80" s="104">
        <v>2878.42</v>
      </c>
      <c r="J80" s="104">
        <v>399.12</v>
      </c>
      <c r="K80" s="137">
        <v>17993.18</v>
      </c>
      <c r="L80" s="138">
        <v>1780.0399999999991</v>
      </c>
      <c r="M80" s="141">
        <v>213.60464732846111</v>
      </c>
      <c r="N80" s="96">
        <v>1993.6446473284602</v>
      </c>
      <c r="O80" s="104">
        <v>110</v>
      </c>
      <c r="P80" s="104">
        <v>1883.6446473284602</v>
      </c>
      <c r="Q80" s="104">
        <v>199.1</v>
      </c>
      <c r="R80" s="104">
        <v>4412.8305492504342</v>
      </c>
      <c r="S80" s="143">
        <v>4611.9305492504345</v>
      </c>
      <c r="T80" s="104"/>
      <c r="U80" s="104"/>
      <c r="V80" s="104">
        <v>231.74816184353494</v>
      </c>
      <c r="W80" s="203">
        <v>4843.6787110939695</v>
      </c>
      <c r="X80" s="144">
        <v>288.63579963104166</v>
      </c>
      <c r="Y80" s="285">
        <v>2</v>
      </c>
      <c r="Z80" s="104" t="s">
        <v>52</v>
      </c>
      <c r="AA80" s="1">
        <v>32</v>
      </c>
      <c r="AB80" s="1" t="s">
        <v>84</v>
      </c>
      <c r="AC80" s="1" t="s">
        <v>222</v>
      </c>
      <c r="AD80" s="89">
        <v>43861</v>
      </c>
      <c r="AE80" s="284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98">
        <f t="shared" si="11"/>
        <v>19785.190000000002</v>
      </c>
      <c r="AL80" s="138">
        <f t="shared" si="18"/>
        <v>1792.010000000002</v>
      </c>
      <c r="AM80" s="141">
        <f t="shared" si="19"/>
        <v>-1593.1905958066379</v>
      </c>
      <c r="AN80" s="96">
        <f t="shared" si="20"/>
        <v>198.81940419336411</v>
      </c>
      <c r="AO80" s="104">
        <f t="shared" si="21"/>
        <v>198.81940419336411</v>
      </c>
      <c r="AP80" s="104">
        <f t="shared" si="22"/>
        <v>0</v>
      </c>
      <c r="AQ80" s="104">
        <f t="shared" si="23"/>
        <v>359.86312158998902</v>
      </c>
      <c r="AR80" s="104"/>
      <c r="AS80" s="143">
        <f t="shared" si="24"/>
        <v>359.86312158998902</v>
      </c>
      <c r="AT80" s="104">
        <f t="shared" si="25"/>
        <v>1289.79594999294</v>
      </c>
      <c r="AU80" s="104">
        <f t="shared" si="12"/>
        <v>229.30329096146215</v>
      </c>
      <c r="AV80" s="203">
        <f t="shared" si="26"/>
        <v>1878.9623625443912</v>
      </c>
      <c r="AW80" s="144">
        <f t="shared" si="27"/>
        <v>-3832.4018378245673</v>
      </c>
      <c r="AX80" s="285">
        <v>2</v>
      </c>
      <c r="AY80" s="104" t="s">
        <v>52</v>
      </c>
      <c r="AZ80" s="1">
        <v>32</v>
      </c>
      <c r="BA80" s="1" t="s">
        <v>84</v>
      </c>
      <c r="BB80" s="1" t="s">
        <v>222</v>
      </c>
      <c r="BC80" s="89">
        <v>43890</v>
      </c>
      <c r="BD80" s="153"/>
      <c r="BE80" s="1">
        <v>18529.990000000002</v>
      </c>
      <c r="BF80" s="1"/>
      <c r="BG80" s="1"/>
      <c r="BH80" s="1">
        <v>2878.42</v>
      </c>
      <c r="BI80" s="1">
        <v>399.12</v>
      </c>
      <c r="BJ80" s="98">
        <v>21408.410000000003</v>
      </c>
      <c r="BK80" s="138">
        <f t="shared" si="28"/>
        <v>1623.2200000000012</v>
      </c>
      <c r="BL80" s="141">
        <f t="shared" si="29"/>
        <v>30.714884554913571</v>
      </c>
      <c r="BM80" s="96">
        <f t="shared" si="30"/>
        <v>1653.9348845549148</v>
      </c>
      <c r="BN80" s="104">
        <f t="shared" si="31"/>
        <v>110</v>
      </c>
      <c r="BO80" s="104">
        <f t="shared" si="32"/>
        <v>1543.9348845549148</v>
      </c>
      <c r="BP80" s="104">
        <f t="shared" si="33"/>
        <v>199.1</v>
      </c>
      <c r="BQ80" s="355">
        <f t="shared" si="34"/>
        <v>3415.7658777474071</v>
      </c>
      <c r="BR80" s="143">
        <f t="shared" si="35"/>
        <v>3614.865877747407</v>
      </c>
      <c r="BS80" s="104">
        <f t="shared" si="36"/>
        <v>243.21290338870756</v>
      </c>
      <c r="BT80" s="203">
        <f t="shared" si="37"/>
        <v>3858.0787811361147</v>
      </c>
      <c r="BU80" s="144">
        <f t="shared" si="38"/>
        <v>25.676943311547348</v>
      </c>
      <c r="BV80" s="285">
        <v>2</v>
      </c>
      <c r="BW80" s="104" t="s">
        <v>52</v>
      </c>
      <c r="BX80" s="1">
        <v>32</v>
      </c>
      <c r="BY80" s="1" t="s">
        <v>84</v>
      </c>
      <c r="BZ80" s="1" t="s">
        <v>222</v>
      </c>
      <c r="CA80" s="89">
        <v>43890</v>
      </c>
      <c r="CB80" s="153"/>
      <c r="CC80" s="137">
        <v>18529.990000000002</v>
      </c>
      <c r="CD80" s="137"/>
      <c r="CE80" s="137"/>
      <c r="CF80" s="137">
        <v>2878.42</v>
      </c>
      <c r="CG80" s="137">
        <v>399.12</v>
      </c>
      <c r="CH80" s="137">
        <v>21408.410000000003</v>
      </c>
      <c r="CI80" s="137">
        <v>1623.2200000000012</v>
      </c>
      <c r="CJ80" s="137">
        <v>30.714884554913571</v>
      </c>
      <c r="CK80" s="137">
        <v>1653.9348845549148</v>
      </c>
      <c r="CL80" s="137">
        <v>110</v>
      </c>
      <c r="CM80" s="137">
        <v>1543.9348845549148</v>
      </c>
      <c r="CN80" s="137">
        <v>199.1</v>
      </c>
      <c r="CO80" s="137">
        <v>3415.7658777474071</v>
      </c>
      <c r="CP80" s="143">
        <f t="shared" si="39"/>
        <v>4017.2633628469935</v>
      </c>
      <c r="CQ80" s="104">
        <f t="shared" si="40"/>
        <v>243.21290338870759</v>
      </c>
      <c r="CR80" s="203">
        <f t="shared" si="41"/>
        <v>4260.4762662357007</v>
      </c>
      <c r="CS80" s="144">
        <f t="shared" si="42"/>
        <v>4286.1532095472485</v>
      </c>
      <c r="CT80" s="139" t="s">
        <v>251</v>
      </c>
      <c r="CU80" s="1" t="s">
        <v>422</v>
      </c>
      <c r="CV80" s="1">
        <v>32</v>
      </c>
      <c r="CW80" s="1" t="s">
        <v>84</v>
      </c>
      <c r="CX80" s="1" t="s">
        <v>222</v>
      </c>
      <c r="CY80" s="89">
        <v>43951</v>
      </c>
      <c r="CZ80" s="153">
        <v>5000</v>
      </c>
      <c r="DA80" s="104">
        <v>20320.330000000002</v>
      </c>
      <c r="DB80" s="104"/>
      <c r="DC80" s="104"/>
      <c r="DD80" s="104">
        <v>2878.42</v>
      </c>
      <c r="DE80" s="104">
        <v>399.12</v>
      </c>
      <c r="DF80" s="137">
        <v>23198.75</v>
      </c>
      <c r="DG80" s="138">
        <f t="shared" si="43"/>
        <v>1790.3399999999965</v>
      </c>
      <c r="DH80" s="141">
        <f t="shared" si="44"/>
        <v>274.89675815555353</v>
      </c>
      <c r="DI80" s="142">
        <f t="shared" si="45"/>
        <v>2065.23675815555</v>
      </c>
      <c r="DJ80" s="104">
        <f t="shared" si="46"/>
        <v>110</v>
      </c>
      <c r="DK80" s="104">
        <f t="shared" si="47"/>
        <v>1955.23675815555</v>
      </c>
      <c r="DL80" s="104">
        <f t="shared" si="48"/>
        <v>199.1</v>
      </c>
      <c r="DM80" s="365">
        <f t="shared" si="49"/>
        <v>4352.8953954938625</v>
      </c>
      <c r="DN80" s="366">
        <f t="shared" si="50"/>
        <v>4551.9953954938628</v>
      </c>
      <c r="DO80" s="367">
        <f t="shared" si="51"/>
        <v>534.73203264686936</v>
      </c>
      <c r="DP80" s="367">
        <f t="shared" si="52"/>
        <v>513.76876288882306</v>
      </c>
      <c r="DQ80" s="368">
        <f t="shared" si="53"/>
        <v>36.836995621106112</v>
      </c>
      <c r="DR80" s="49">
        <f t="shared" si="54"/>
        <v>571.56902826797545</v>
      </c>
      <c r="DS80" s="369">
        <f t="shared" si="55"/>
        <v>-142.27776218477607</v>
      </c>
      <c r="DT80" s="139">
        <v>2</v>
      </c>
      <c r="DU80" s="1" t="s">
        <v>52</v>
      </c>
      <c r="DV80" s="1">
        <v>32</v>
      </c>
      <c r="DW80" s="1" t="s">
        <v>84</v>
      </c>
      <c r="DX80" s="1" t="s">
        <v>222</v>
      </c>
      <c r="DY80" s="89">
        <v>43982</v>
      </c>
      <c r="DZ80" s="90">
        <v>1000</v>
      </c>
      <c r="EA80" s="1">
        <v>20443.740000000002</v>
      </c>
      <c r="EB80" s="1"/>
      <c r="EC80" s="1"/>
      <c r="ED80" s="1">
        <v>2878.42</v>
      </c>
      <c r="EE80" s="1">
        <v>399.12</v>
      </c>
      <c r="EF80" s="98">
        <v>23322.160000000003</v>
      </c>
      <c r="EG80" s="138">
        <f t="shared" si="56"/>
        <v>123.41000000000349</v>
      </c>
      <c r="EH80" s="141">
        <f t="shared" si="57"/>
        <v>5.0711138387151804</v>
      </c>
      <c r="EI80" s="96">
        <f t="shared" si="58"/>
        <v>128.48111383871867</v>
      </c>
      <c r="EJ80" s="104">
        <f t="shared" si="59"/>
        <v>110</v>
      </c>
      <c r="EK80" s="104">
        <f t="shared" si="60"/>
        <v>18.48111383871867</v>
      </c>
      <c r="EL80" s="104">
        <f t="shared" si="61"/>
        <v>199.1</v>
      </c>
      <c r="EM80" s="355">
        <f t="shared" si="62"/>
        <v>35.763768555627713</v>
      </c>
      <c r="EN80" s="143">
        <f t="shared" si="63"/>
        <v>234.8637685556277</v>
      </c>
      <c r="EO80" s="104">
        <f t="shared" si="64"/>
        <v>24.568354339848387</v>
      </c>
      <c r="EP80" s="379">
        <f t="shared" si="65"/>
        <v>259.43212289547608</v>
      </c>
      <c r="EQ80" s="380">
        <f t="shared" si="66"/>
        <v>-882.84563928929992</v>
      </c>
      <c r="ER80" s="285">
        <v>2</v>
      </c>
      <c r="ES80" s="104" t="s">
        <v>52</v>
      </c>
      <c r="ET80" s="1">
        <v>32</v>
      </c>
      <c r="EU80" s="1" t="s">
        <v>84</v>
      </c>
      <c r="EV80" s="1" t="s">
        <v>222</v>
      </c>
      <c r="EW80" s="398"/>
      <c r="EX80" s="89">
        <v>44013</v>
      </c>
      <c r="EY80" s="104">
        <v>20576.34</v>
      </c>
      <c r="EZ80" s="104"/>
      <c r="FA80" s="104"/>
      <c r="FB80" s="104">
        <v>2878.42</v>
      </c>
      <c r="FC80" s="104">
        <v>399.12</v>
      </c>
      <c r="FD80" s="137">
        <f t="shared" si="67"/>
        <v>23454.760000000002</v>
      </c>
      <c r="FE80" s="138">
        <f t="shared" si="117"/>
        <v>132.59999999999854</v>
      </c>
      <c r="FF80" s="141">
        <f t="shared" si="68"/>
        <v>6.2223534098730031</v>
      </c>
      <c r="FG80" s="96">
        <f t="shared" si="69"/>
        <v>138.82235340987154</v>
      </c>
      <c r="FH80" s="104">
        <f t="shared" si="70"/>
        <v>138.82235340987154</v>
      </c>
      <c r="FI80" s="104">
        <f t="shared" si="71"/>
        <v>0</v>
      </c>
      <c r="FJ80" s="104">
        <f t="shared" si="72"/>
        <v>251.2684596718675</v>
      </c>
      <c r="FK80" s="104"/>
      <c r="FL80" s="143">
        <f t="shared" si="73"/>
        <v>251.2684596718675</v>
      </c>
      <c r="FM80" s="104">
        <f t="shared" si="74"/>
        <v>28.790590706602163</v>
      </c>
      <c r="FN80" s="379">
        <f t="shared" si="75"/>
        <v>280.05905037846969</v>
      </c>
      <c r="FO80" s="234">
        <f t="shared" si="76"/>
        <v>-602.78658891083023</v>
      </c>
      <c r="FP80" s="139">
        <v>2</v>
      </c>
      <c r="FQ80" s="1" t="s">
        <v>52</v>
      </c>
      <c r="FR80" s="1">
        <v>32</v>
      </c>
      <c r="FS80" s="1" t="s">
        <v>84</v>
      </c>
      <c r="FT80" s="1" t="s">
        <v>222</v>
      </c>
      <c r="FU80" s="89">
        <v>44042</v>
      </c>
      <c r="FV80" s="90"/>
      <c r="FW80" s="104">
        <v>20713.79</v>
      </c>
      <c r="FX80" s="104"/>
      <c r="FY80" s="104"/>
      <c r="FZ80" s="104">
        <v>2878.42</v>
      </c>
      <c r="GA80" s="104">
        <v>399.12</v>
      </c>
      <c r="GB80" s="411">
        <f t="shared" si="77"/>
        <v>23592.21</v>
      </c>
      <c r="GC80" s="138">
        <f t="shared" si="13"/>
        <v>137.44999999999709</v>
      </c>
      <c r="GD80" s="141">
        <f t="shared" si="78"/>
        <v>42.828915789607628</v>
      </c>
      <c r="GE80" s="142">
        <f t="shared" si="79"/>
        <v>180.27891578960472</v>
      </c>
      <c r="GF80" s="104">
        <f t="shared" si="80"/>
        <v>180.27891578960472</v>
      </c>
      <c r="GG80" s="104">
        <v>0</v>
      </c>
      <c r="GH80" s="104">
        <f t="shared" si="81"/>
        <v>342.52994000024898</v>
      </c>
      <c r="GI80" s="104"/>
      <c r="GJ80" s="143">
        <f t="shared" si="82"/>
        <v>342.52994000024898</v>
      </c>
      <c r="GK80" s="103">
        <f t="shared" si="83"/>
        <v>180.27891578960472</v>
      </c>
      <c r="GL80" s="104">
        <f t="shared" si="14"/>
        <v>50.114881626048465</v>
      </c>
      <c r="GM80" s="90">
        <f t="shared" si="84"/>
        <v>392.64482162629747</v>
      </c>
      <c r="GN80" s="380">
        <f t="shared" si="85"/>
        <v>-210.14176728453276</v>
      </c>
      <c r="GO80" s="139">
        <v>2</v>
      </c>
      <c r="GP80" s="415" t="s">
        <v>52</v>
      </c>
      <c r="GQ80" s="1">
        <v>32</v>
      </c>
      <c r="GR80" s="1" t="s">
        <v>84</v>
      </c>
      <c r="GS80" s="1" t="s">
        <v>222</v>
      </c>
      <c r="GT80" s="89">
        <v>44081</v>
      </c>
      <c r="GU80" s="90"/>
      <c r="GV80" s="104">
        <v>20894.93</v>
      </c>
      <c r="GW80" s="104"/>
      <c r="GX80" s="104"/>
      <c r="GY80" s="104">
        <v>2878.42</v>
      </c>
      <c r="GZ80" s="104">
        <v>399.12</v>
      </c>
      <c r="HA80" s="137">
        <v>23773.35</v>
      </c>
      <c r="HB80" s="138">
        <f t="shared" si="118"/>
        <v>181.13999999999942</v>
      </c>
      <c r="HC80" s="141">
        <f t="shared" si="86"/>
        <v>-65.562668668800725</v>
      </c>
      <c r="HD80" s="142">
        <f t="shared" si="87"/>
        <v>115.57733133119869</v>
      </c>
      <c r="HE80" s="104">
        <f t="shared" si="88"/>
        <v>115.57733133119869</v>
      </c>
      <c r="HF80" s="104">
        <v>0</v>
      </c>
      <c r="HG80" s="104">
        <f t="shared" si="89"/>
        <v>219.5969295292775</v>
      </c>
      <c r="HH80" s="104"/>
      <c r="HI80" s="143">
        <f t="shared" si="90"/>
        <v>219.5969295292775</v>
      </c>
      <c r="HJ80" s="104">
        <f t="shared" si="91"/>
        <v>115.57733133119869</v>
      </c>
      <c r="HK80" s="104">
        <f t="shared" si="15"/>
        <v>52.312076189524319</v>
      </c>
      <c r="HL80" s="90">
        <f t="shared" si="92"/>
        <v>271.90900571880184</v>
      </c>
      <c r="HM80" s="380">
        <f t="shared" si="93"/>
        <v>61.767238434269075</v>
      </c>
      <c r="HN80" s="1">
        <v>2</v>
      </c>
      <c r="HO80" s="1" t="s">
        <v>52</v>
      </c>
      <c r="HP80" s="1">
        <v>32</v>
      </c>
      <c r="HQ80" s="1" t="s">
        <v>84</v>
      </c>
      <c r="HR80" s="1" t="s">
        <v>222</v>
      </c>
      <c r="HS80" s="89">
        <v>44104</v>
      </c>
      <c r="HT80" s="104">
        <v>21006.240000000002</v>
      </c>
      <c r="HU80" s="90">
        <v>1000</v>
      </c>
      <c r="HV80" s="104"/>
      <c r="HW80" s="104"/>
      <c r="HX80" s="104">
        <v>2878.42</v>
      </c>
      <c r="HY80" s="104">
        <v>399.12</v>
      </c>
      <c r="HZ80" s="137">
        <f t="shared" si="94"/>
        <v>23884.660000000003</v>
      </c>
      <c r="IA80" s="138">
        <f t="shared" si="95"/>
        <v>111.31000000000495</v>
      </c>
      <c r="IB80" s="141">
        <f t="shared" si="96"/>
        <v>20.748802196664062</v>
      </c>
      <c r="IC80" s="142">
        <f t="shared" si="97"/>
        <v>132.05880219666901</v>
      </c>
      <c r="ID80" s="104">
        <f t="shared" si="98"/>
        <v>110</v>
      </c>
      <c r="IE80" s="104">
        <f t="shared" si="99"/>
        <v>22.058802196669006</v>
      </c>
      <c r="IF80" s="104">
        <f t="shared" si="100"/>
        <v>209</v>
      </c>
      <c r="IG80" s="425">
        <f t="shared" si="101"/>
        <v>42.976870664714752</v>
      </c>
      <c r="IH80" s="143">
        <f t="shared" si="102"/>
        <v>251.97687066471474</v>
      </c>
      <c r="II80" s="104">
        <f t="shared" si="103"/>
        <v>132.05880219666901</v>
      </c>
      <c r="IJ80" s="104">
        <f t="shared" si="104"/>
        <v>35.555808031864743</v>
      </c>
      <c r="IK80" s="90">
        <f t="shared" si="105"/>
        <v>287.53267869657947</v>
      </c>
      <c r="IL80" s="234">
        <f t="shared" si="106"/>
        <v>-650.7000828691514</v>
      </c>
      <c r="IM80" s="139">
        <v>2</v>
      </c>
      <c r="IN80" s="1" t="s">
        <v>52</v>
      </c>
      <c r="IO80" s="1">
        <v>32</v>
      </c>
      <c r="IP80" s="1" t="s">
        <v>84</v>
      </c>
      <c r="IQ80" s="1" t="s">
        <v>222</v>
      </c>
      <c r="IR80" s="89">
        <v>44143</v>
      </c>
      <c r="IS80" s="90"/>
      <c r="IT80" s="1">
        <v>22010.880000000001</v>
      </c>
      <c r="IU80" s="1"/>
      <c r="IV80" s="1"/>
      <c r="IW80" s="1">
        <v>2878.42</v>
      </c>
      <c r="IX80" s="1">
        <v>399.12</v>
      </c>
      <c r="IY80" s="98">
        <v>24889.300000000003</v>
      </c>
      <c r="IZ80" s="138">
        <f t="shared" si="107"/>
        <v>1004.6399999999994</v>
      </c>
      <c r="JA80" s="141">
        <f t="shared" si="108"/>
        <v>-270.13273416811177</v>
      </c>
      <c r="JB80" s="142">
        <f t="shared" si="109"/>
        <v>734.50726583188771</v>
      </c>
      <c r="JC80" s="104">
        <f t="shared" si="110"/>
        <v>110</v>
      </c>
      <c r="JD80" s="104">
        <f t="shared" si="111"/>
        <v>624.50726583188771</v>
      </c>
      <c r="JE80" s="104">
        <f t="shared" si="112"/>
        <v>209</v>
      </c>
      <c r="JF80" s="425">
        <f t="shared" si="16"/>
        <v>1467.7176940787595</v>
      </c>
      <c r="JG80" s="143">
        <f t="shared" si="113"/>
        <v>1676.7176940787595</v>
      </c>
      <c r="JH80" s="104">
        <f t="shared" si="114"/>
        <v>1676.7176940787595</v>
      </c>
      <c r="JI80" s="104">
        <f t="shared" si="115"/>
        <v>130.51864736210698</v>
      </c>
      <c r="JJ80" s="90">
        <f t="shared" si="116"/>
        <v>1807.2363414408665</v>
      </c>
      <c r="JK80" s="234">
        <f t="shared" si="17"/>
        <v>1156.5362585717151</v>
      </c>
      <c r="JL80" s="139">
        <v>2</v>
      </c>
      <c r="JM80" s="1" t="s">
        <v>52</v>
      </c>
    </row>
    <row r="81" spans="1:273" ht="30" customHeight="1" x14ac:dyDescent="0.25">
      <c r="A81" s="1">
        <v>33</v>
      </c>
      <c r="B81" s="1" t="s">
        <v>85</v>
      </c>
      <c r="C81" s="1" t="s">
        <v>34</v>
      </c>
      <c r="D81" s="89">
        <v>43830</v>
      </c>
      <c r="E81" s="153"/>
      <c r="F81" s="104">
        <v>12350.380000000001</v>
      </c>
      <c r="G81" s="104"/>
      <c r="H81" s="104"/>
      <c r="I81" s="104"/>
      <c r="J81" s="104"/>
      <c r="K81" s="137">
        <v>12350.380000000001</v>
      </c>
      <c r="L81" s="138">
        <v>381.1200000000008</v>
      </c>
      <c r="M81" s="141">
        <v>45.73436731187126</v>
      </c>
      <c r="N81" s="96">
        <v>426.85436731187207</v>
      </c>
      <c r="O81" s="104">
        <v>110</v>
      </c>
      <c r="P81" s="104">
        <v>316.85436731187207</v>
      </c>
      <c r="Q81" s="104">
        <v>199.1</v>
      </c>
      <c r="R81" s="104">
        <v>742.29745707096322</v>
      </c>
      <c r="S81" s="143">
        <v>941.39745707096324</v>
      </c>
      <c r="T81" s="104"/>
      <c r="U81" s="104"/>
      <c r="V81" s="104">
        <v>47.304947008760138</v>
      </c>
      <c r="W81" s="203">
        <v>988.70240407972335</v>
      </c>
      <c r="X81" s="144">
        <v>1474.9679259347085</v>
      </c>
      <c r="Y81" s="285">
        <v>1</v>
      </c>
      <c r="Z81" s="104" t="s">
        <v>52</v>
      </c>
      <c r="AA81" s="1">
        <v>33</v>
      </c>
      <c r="AB81" s="1" t="s">
        <v>85</v>
      </c>
      <c r="AC81" s="1" t="s">
        <v>34</v>
      </c>
      <c r="AD81" s="89">
        <v>43861</v>
      </c>
      <c r="AE81" s="284"/>
      <c r="AF81" s="1">
        <v>12703.800000000001</v>
      </c>
      <c r="AG81" s="1"/>
      <c r="AH81" s="1"/>
      <c r="AI81" s="1"/>
      <c r="AJ81" s="1"/>
      <c r="AK81" s="98">
        <f t="shared" si="11"/>
        <v>12703.800000000001</v>
      </c>
      <c r="AL81" s="138">
        <f t="shared" si="18"/>
        <v>353.42000000000007</v>
      </c>
      <c r="AM81" s="141">
        <f t="shared" si="19"/>
        <v>-314.20886064808872</v>
      </c>
      <c r="AN81" s="96">
        <f t="shared" si="20"/>
        <v>39.211139351911356</v>
      </c>
      <c r="AO81" s="104">
        <f t="shared" si="21"/>
        <v>39.211139351911356</v>
      </c>
      <c r="AP81" s="104">
        <f t="shared" si="22"/>
        <v>0</v>
      </c>
      <c r="AQ81" s="104">
        <f t="shared" si="23"/>
        <v>70.972162226959554</v>
      </c>
      <c r="AR81" s="104"/>
      <c r="AS81" s="143">
        <f t="shared" si="24"/>
        <v>70.972162226959554</v>
      </c>
      <c r="AT81" s="104">
        <f t="shared" si="25"/>
        <v>254.37340452704194</v>
      </c>
      <c r="AU81" s="104">
        <f t="shared" si="12"/>
        <v>45.223167890580896</v>
      </c>
      <c r="AV81" s="203">
        <f t="shared" si="26"/>
        <v>370.56873464458238</v>
      </c>
      <c r="AW81" s="144">
        <f t="shared" si="27"/>
        <v>1845.536660579291</v>
      </c>
      <c r="AX81" s="285">
        <v>1</v>
      </c>
      <c r="AY81" s="104" t="s">
        <v>52</v>
      </c>
      <c r="AZ81" s="1">
        <v>33</v>
      </c>
      <c r="BA81" s="1" t="s">
        <v>85</v>
      </c>
      <c r="BB81" s="1" t="s">
        <v>34</v>
      </c>
      <c r="BC81" s="89">
        <v>43890</v>
      </c>
      <c r="BD81" s="153"/>
      <c r="BE81" s="1">
        <v>13071.31</v>
      </c>
      <c r="BF81" s="1"/>
      <c r="BG81" s="1"/>
      <c r="BH81" s="1"/>
      <c r="BI81" s="1"/>
      <c r="BJ81" s="98">
        <v>13071.31</v>
      </c>
      <c r="BK81" s="138">
        <f t="shared" si="28"/>
        <v>367.5099999999984</v>
      </c>
      <c r="BL81" s="141">
        <f t="shared" si="29"/>
        <v>6.9540957003833306</v>
      </c>
      <c r="BM81" s="96">
        <f t="shared" si="30"/>
        <v>374.46409570038173</v>
      </c>
      <c r="BN81" s="104">
        <f t="shared" si="31"/>
        <v>110</v>
      </c>
      <c r="BO81" s="104">
        <f t="shared" si="32"/>
        <v>264.46409570038173</v>
      </c>
      <c r="BP81" s="104">
        <f t="shared" si="33"/>
        <v>199.1</v>
      </c>
      <c r="BQ81" s="355">
        <f t="shared" si="34"/>
        <v>585.09425690132355</v>
      </c>
      <c r="BR81" s="143">
        <f t="shared" si="35"/>
        <v>784.19425690132357</v>
      </c>
      <c r="BS81" s="104">
        <f t="shared" si="36"/>
        <v>52.761615089457031</v>
      </c>
      <c r="BT81" s="203">
        <f t="shared" si="37"/>
        <v>836.95587199078057</v>
      </c>
      <c r="BU81" s="144">
        <f t="shared" si="38"/>
        <v>2682.4925325700715</v>
      </c>
      <c r="BV81" s="285">
        <v>1</v>
      </c>
      <c r="BW81" s="104" t="s">
        <v>52</v>
      </c>
      <c r="BX81" s="1">
        <v>33</v>
      </c>
      <c r="BY81" s="1" t="s">
        <v>85</v>
      </c>
      <c r="BZ81" s="1" t="s">
        <v>34</v>
      </c>
      <c r="CA81" s="89">
        <v>43890</v>
      </c>
      <c r="CB81" s="153"/>
      <c r="CC81" s="137">
        <v>13071.31</v>
      </c>
      <c r="CD81" s="137"/>
      <c r="CE81" s="137"/>
      <c r="CF81" s="137"/>
      <c r="CG81" s="137"/>
      <c r="CH81" s="137">
        <v>13071.31</v>
      </c>
      <c r="CI81" s="137">
        <v>367.5099999999984</v>
      </c>
      <c r="CJ81" s="137">
        <v>6.9540957003833306</v>
      </c>
      <c r="CK81" s="137">
        <v>374.46409570038173</v>
      </c>
      <c r="CL81" s="137">
        <v>110</v>
      </c>
      <c r="CM81" s="137">
        <v>264.46409570038173</v>
      </c>
      <c r="CN81" s="137">
        <v>199.1</v>
      </c>
      <c r="CO81" s="137">
        <v>585.09425690132355</v>
      </c>
      <c r="CP81" s="143">
        <f t="shared" si="39"/>
        <v>871.48872576368433</v>
      </c>
      <c r="CQ81" s="104">
        <f t="shared" si="40"/>
        <v>52.761615089457031</v>
      </c>
      <c r="CR81" s="203">
        <f t="shared" si="41"/>
        <v>924.25034085314132</v>
      </c>
      <c r="CS81" s="144">
        <f t="shared" si="42"/>
        <v>3606.7428734232126</v>
      </c>
      <c r="CT81" s="139" t="s">
        <v>251</v>
      </c>
      <c r="CU81" s="1" t="s">
        <v>422</v>
      </c>
      <c r="CV81" s="1">
        <v>33</v>
      </c>
      <c r="CW81" s="1" t="s">
        <v>85</v>
      </c>
      <c r="CX81" s="1" t="s">
        <v>34</v>
      </c>
      <c r="CY81" s="89">
        <v>43951</v>
      </c>
      <c r="CZ81" s="153"/>
      <c r="DA81" s="104">
        <v>13682.52</v>
      </c>
      <c r="DB81" s="104"/>
      <c r="DC81" s="104"/>
      <c r="DD81" s="104"/>
      <c r="DE81" s="104"/>
      <c r="DF81" s="137">
        <v>13682.52</v>
      </c>
      <c r="DG81" s="138">
        <f t="shared" si="43"/>
        <v>611.21000000000095</v>
      </c>
      <c r="DH81" s="141">
        <f t="shared" si="44"/>
        <v>93.84789903161213</v>
      </c>
      <c r="DI81" s="142">
        <f t="shared" si="45"/>
        <v>705.05789903161303</v>
      </c>
      <c r="DJ81" s="104">
        <f t="shared" si="46"/>
        <v>110</v>
      </c>
      <c r="DK81" s="104">
        <f t="shared" si="47"/>
        <v>595.05789903161303</v>
      </c>
      <c r="DL81" s="104">
        <f t="shared" si="48"/>
        <v>199.1</v>
      </c>
      <c r="DM81" s="365">
        <f t="shared" si="49"/>
        <v>1324.762731645051</v>
      </c>
      <c r="DN81" s="366">
        <f t="shared" si="50"/>
        <v>1523.8627316450509</v>
      </c>
      <c r="DO81" s="367">
        <f t="shared" si="51"/>
        <v>652.37400588136654</v>
      </c>
      <c r="DP81" s="367">
        <f t="shared" si="52"/>
        <v>626.79878047223212</v>
      </c>
      <c r="DQ81" s="368">
        <f t="shared" si="53"/>
        <v>44.941198452282492</v>
      </c>
      <c r="DR81" s="49">
        <f t="shared" si="54"/>
        <v>697.31520433364904</v>
      </c>
      <c r="DS81" s="369">
        <f t="shared" si="55"/>
        <v>4304.0580777568612</v>
      </c>
      <c r="DT81" s="139">
        <v>1</v>
      </c>
      <c r="DU81" s="1" t="s">
        <v>52</v>
      </c>
      <c r="DV81" s="1">
        <v>33</v>
      </c>
      <c r="DW81" s="1" t="s">
        <v>85</v>
      </c>
      <c r="DX81" s="1" t="s">
        <v>34</v>
      </c>
      <c r="DY81" s="89">
        <v>43982</v>
      </c>
      <c r="DZ81" s="90">
        <v>5000</v>
      </c>
      <c r="EA81" s="1">
        <v>13996.800000000001</v>
      </c>
      <c r="EB81" s="1"/>
      <c r="EC81" s="1"/>
      <c r="ED81" s="1"/>
      <c r="EE81" s="1"/>
      <c r="EF81" s="98">
        <v>13996.800000000001</v>
      </c>
      <c r="EG81" s="138">
        <f t="shared" si="56"/>
        <v>314.28000000000065</v>
      </c>
      <c r="EH81" s="141">
        <f t="shared" si="57"/>
        <v>12.914266730664981</v>
      </c>
      <c r="EI81" s="96">
        <f t="shared" si="58"/>
        <v>327.19426673066562</v>
      </c>
      <c r="EJ81" s="104">
        <f t="shared" si="59"/>
        <v>110</v>
      </c>
      <c r="EK81" s="104">
        <f t="shared" si="60"/>
        <v>217.19426673066562</v>
      </c>
      <c r="EL81" s="104">
        <f t="shared" si="61"/>
        <v>199.1</v>
      </c>
      <c r="EM81" s="355">
        <f t="shared" si="62"/>
        <v>420.30396840536673</v>
      </c>
      <c r="EN81" s="143">
        <f t="shared" si="63"/>
        <v>619.40396840536675</v>
      </c>
      <c r="EO81" s="104">
        <f t="shared" si="64"/>
        <v>64.793885701816848</v>
      </c>
      <c r="EP81" s="379">
        <f t="shared" si="65"/>
        <v>684.19785410718362</v>
      </c>
      <c r="EQ81" s="380">
        <f t="shared" si="66"/>
        <v>-11.744068135955217</v>
      </c>
      <c r="ER81" s="285">
        <v>1</v>
      </c>
      <c r="ES81" s="104" t="s">
        <v>52</v>
      </c>
      <c r="ET81" s="1">
        <v>33</v>
      </c>
      <c r="EU81" s="1" t="s">
        <v>85</v>
      </c>
      <c r="EV81" s="1" t="s">
        <v>34</v>
      </c>
      <c r="EW81" s="398"/>
      <c r="EX81" s="89">
        <v>44013</v>
      </c>
      <c r="EY81" s="104">
        <v>14360.91</v>
      </c>
      <c r="EZ81" s="104"/>
      <c r="FA81" s="104"/>
      <c r="FB81" s="104"/>
      <c r="FC81" s="104"/>
      <c r="FD81" s="137">
        <f t="shared" si="67"/>
        <v>14360.91</v>
      </c>
      <c r="FE81" s="138">
        <f t="shared" si="117"/>
        <v>364.10999999999876</v>
      </c>
      <c r="FF81" s="141">
        <f t="shared" si="68"/>
        <v>17.086131976386699</v>
      </c>
      <c r="FG81" s="96">
        <f t="shared" si="69"/>
        <v>381.19613197638546</v>
      </c>
      <c r="FH81" s="104">
        <f t="shared" si="70"/>
        <v>381.19613197638546</v>
      </c>
      <c r="FI81" s="104">
        <f t="shared" si="71"/>
        <v>0</v>
      </c>
      <c r="FJ81" s="104">
        <f t="shared" si="72"/>
        <v>689.9649988772577</v>
      </c>
      <c r="FK81" s="104"/>
      <c r="FL81" s="143">
        <f t="shared" si="73"/>
        <v>689.9649988772577</v>
      </c>
      <c r="FM81" s="104">
        <f t="shared" si="74"/>
        <v>79.056877693672647</v>
      </c>
      <c r="FN81" s="379">
        <f t="shared" si="75"/>
        <v>769.02187657093032</v>
      </c>
      <c r="FO81" s="234">
        <f t="shared" si="76"/>
        <v>757.2778084349751</v>
      </c>
      <c r="FP81" s="139">
        <v>1</v>
      </c>
      <c r="FQ81" s="1" t="s">
        <v>52</v>
      </c>
      <c r="FR81" s="1">
        <v>33</v>
      </c>
      <c r="FS81" s="1" t="s">
        <v>85</v>
      </c>
      <c r="FT81" s="1" t="s">
        <v>34</v>
      </c>
      <c r="FU81" s="89">
        <v>44042</v>
      </c>
      <c r="FV81" s="90"/>
      <c r="FW81" s="104">
        <v>14572.49</v>
      </c>
      <c r="FX81" s="104"/>
      <c r="FY81" s="104"/>
      <c r="FZ81" s="104"/>
      <c r="GA81" s="104"/>
      <c r="GB81" s="411">
        <f t="shared" si="77"/>
        <v>14572.49</v>
      </c>
      <c r="GC81" s="138">
        <f t="shared" si="13"/>
        <v>211.57999999999993</v>
      </c>
      <c r="GD81" s="141">
        <f t="shared" si="78"/>
        <v>65.927551857150746</v>
      </c>
      <c r="GE81" s="142">
        <f t="shared" si="79"/>
        <v>277.5075518571507</v>
      </c>
      <c r="GF81" s="104">
        <f t="shared" si="80"/>
        <v>277.5075518571507</v>
      </c>
      <c r="GG81" s="104">
        <v>0</v>
      </c>
      <c r="GH81" s="104">
        <f t="shared" si="81"/>
        <v>527.26434852858631</v>
      </c>
      <c r="GI81" s="104"/>
      <c r="GJ81" s="143">
        <f t="shared" si="82"/>
        <v>527.26434852858631</v>
      </c>
      <c r="GK81" s="103">
        <f t="shared" si="83"/>
        <v>277.5075518571507</v>
      </c>
      <c r="GL81" s="104">
        <f t="shared" si="14"/>
        <v>77.143009490284143</v>
      </c>
      <c r="GM81" s="90">
        <f t="shared" si="84"/>
        <v>604.40735801887047</v>
      </c>
      <c r="GN81" s="380">
        <f t="shared" si="85"/>
        <v>1361.6851664538456</v>
      </c>
      <c r="GO81" s="139">
        <v>1</v>
      </c>
      <c r="GP81" s="415" t="s">
        <v>52</v>
      </c>
      <c r="GQ81" s="1">
        <v>33</v>
      </c>
      <c r="GR81" s="1" t="s">
        <v>85</v>
      </c>
      <c r="GS81" s="1" t="s">
        <v>34</v>
      </c>
      <c r="GT81" s="89">
        <v>44081</v>
      </c>
      <c r="GU81" s="90"/>
      <c r="GV81" s="104">
        <v>14942.34</v>
      </c>
      <c r="GW81" s="104"/>
      <c r="GX81" s="104"/>
      <c r="GY81" s="104"/>
      <c r="GZ81" s="104"/>
      <c r="HA81" s="137">
        <v>14942.34</v>
      </c>
      <c r="HB81" s="138">
        <f t="shared" si="118"/>
        <v>369.85000000000036</v>
      </c>
      <c r="HC81" s="141">
        <f t="shared" si="86"/>
        <v>-133.8652589552614</v>
      </c>
      <c r="HD81" s="142">
        <f t="shared" si="87"/>
        <v>235.98474104473897</v>
      </c>
      <c r="HE81" s="104">
        <f t="shared" si="88"/>
        <v>235.98474104473897</v>
      </c>
      <c r="HF81" s="104">
        <v>0</v>
      </c>
      <c r="HG81" s="104">
        <f t="shared" si="89"/>
        <v>448.37100798500404</v>
      </c>
      <c r="HH81" s="104"/>
      <c r="HI81" s="143">
        <f t="shared" si="90"/>
        <v>448.37100798500404</v>
      </c>
      <c r="HJ81" s="104">
        <f t="shared" si="91"/>
        <v>235.98474104473897</v>
      </c>
      <c r="HK81" s="104">
        <f t="shared" si="15"/>
        <v>106.81032007671222</v>
      </c>
      <c r="HL81" s="90">
        <f t="shared" si="92"/>
        <v>555.18132806171627</v>
      </c>
      <c r="HM81" s="380">
        <f t="shared" si="93"/>
        <v>1916.866494515562</v>
      </c>
      <c r="HN81" s="1">
        <v>1</v>
      </c>
      <c r="HO81" s="1" t="s">
        <v>52</v>
      </c>
      <c r="HP81" s="1">
        <v>33</v>
      </c>
      <c r="HQ81" s="1" t="s">
        <v>85</v>
      </c>
      <c r="HR81" s="1" t="s">
        <v>34</v>
      </c>
      <c r="HS81" s="89">
        <v>44104</v>
      </c>
      <c r="HT81" s="104">
        <v>15187.220000000001</v>
      </c>
      <c r="HU81" s="90"/>
      <c r="HV81" s="104"/>
      <c r="HW81" s="104"/>
      <c r="HX81" s="104"/>
      <c r="HY81" s="104"/>
      <c r="HZ81" s="137">
        <f t="shared" si="94"/>
        <v>15187.220000000001</v>
      </c>
      <c r="IA81" s="138">
        <f t="shared" si="95"/>
        <v>244.88000000000102</v>
      </c>
      <c r="IB81" s="141">
        <f t="shared" si="96"/>
        <v>45.646992021551441</v>
      </c>
      <c r="IC81" s="142">
        <f t="shared" si="97"/>
        <v>290.52699202155247</v>
      </c>
      <c r="ID81" s="104">
        <f t="shared" si="98"/>
        <v>110</v>
      </c>
      <c r="IE81" s="104">
        <f t="shared" si="99"/>
        <v>180.52699202155247</v>
      </c>
      <c r="IF81" s="104">
        <f t="shared" si="100"/>
        <v>209</v>
      </c>
      <c r="IG81" s="425">
        <f t="shared" si="101"/>
        <v>351.71833531250502</v>
      </c>
      <c r="IH81" s="143">
        <f t="shared" si="102"/>
        <v>560.71833531250502</v>
      </c>
      <c r="II81" s="104">
        <f t="shared" si="103"/>
        <v>290.52699202155247</v>
      </c>
      <c r="IJ81" s="104">
        <f t="shared" si="104"/>
        <v>78.222138809115876</v>
      </c>
      <c r="IK81" s="90">
        <f t="shared" si="105"/>
        <v>638.94047412162092</v>
      </c>
      <c r="IL81" s="234">
        <f t="shared" si="106"/>
        <v>2555.8069686371828</v>
      </c>
      <c r="IM81" s="139">
        <v>1</v>
      </c>
      <c r="IN81" s="1" t="s">
        <v>52</v>
      </c>
      <c r="IO81" s="1">
        <v>33</v>
      </c>
      <c r="IP81" s="1" t="s">
        <v>85</v>
      </c>
      <c r="IQ81" s="1" t="s">
        <v>34</v>
      </c>
      <c r="IR81" s="89">
        <v>44143</v>
      </c>
      <c r="IS81" s="90"/>
      <c r="IT81" s="1">
        <v>15574.16</v>
      </c>
      <c r="IU81" s="1"/>
      <c r="IV81" s="1"/>
      <c r="IW81" s="1"/>
      <c r="IX81" s="1"/>
      <c r="IY81" s="98">
        <v>15574.16</v>
      </c>
      <c r="IZ81" s="138">
        <f t="shared" si="107"/>
        <v>386.93999999999869</v>
      </c>
      <c r="JA81" s="141">
        <f t="shared" si="108"/>
        <v>-104.04240340719947</v>
      </c>
      <c r="JB81" s="142">
        <f t="shared" si="109"/>
        <v>282.89759659279923</v>
      </c>
      <c r="JC81" s="104">
        <f t="shared" si="110"/>
        <v>110</v>
      </c>
      <c r="JD81" s="104">
        <f t="shared" si="111"/>
        <v>172.89759659279923</v>
      </c>
      <c r="JE81" s="104">
        <f t="shared" si="112"/>
        <v>209</v>
      </c>
      <c r="JF81" s="425">
        <f t="shared" ref="JF81:JF112" si="119">JD81*$IR$12</f>
        <v>406.34413027190357</v>
      </c>
      <c r="JG81" s="143">
        <f t="shared" si="113"/>
        <v>615.34413027190362</v>
      </c>
      <c r="JH81" s="104">
        <f t="shared" si="114"/>
        <v>615.34413027190362</v>
      </c>
      <c r="JI81" s="104">
        <f t="shared" si="115"/>
        <v>47.89946681479254</v>
      </c>
      <c r="JJ81" s="90">
        <f t="shared" si="116"/>
        <v>663.24359708669613</v>
      </c>
      <c r="JK81" s="234">
        <f t="shared" ref="JK81:JK112" si="120">IL81-IS81+JJ81</f>
        <v>3219.0505657238791</v>
      </c>
      <c r="JL81" s="139">
        <v>1</v>
      </c>
      <c r="JM81" s="1" t="s">
        <v>52</v>
      </c>
    </row>
    <row r="82" spans="1:273" ht="30" customHeight="1" x14ac:dyDescent="0.25">
      <c r="A82" s="1">
        <v>34</v>
      </c>
      <c r="B82" s="1" t="s">
        <v>86</v>
      </c>
      <c r="C82" s="1" t="s">
        <v>254</v>
      </c>
      <c r="D82" s="89">
        <v>43830</v>
      </c>
      <c r="E82" s="153"/>
      <c r="F82" s="104">
        <v>19.88</v>
      </c>
      <c r="G82" s="104"/>
      <c r="H82" s="104"/>
      <c r="I82" s="104">
        <v>51.15</v>
      </c>
      <c r="J82" s="104"/>
      <c r="K82" s="137">
        <v>71.03</v>
      </c>
      <c r="L82" s="138">
        <v>0</v>
      </c>
      <c r="M82" s="141">
        <v>0</v>
      </c>
      <c r="N82" s="96">
        <v>0</v>
      </c>
      <c r="O82" s="104">
        <v>0</v>
      </c>
      <c r="P82" s="104">
        <v>0</v>
      </c>
      <c r="Q82" s="104">
        <v>0</v>
      </c>
      <c r="R82" s="104">
        <v>0</v>
      </c>
      <c r="S82" s="143">
        <v>0</v>
      </c>
      <c r="T82" s="104"/>
      <c r="U82" s="104"/>
      <c r="V82" s="104">
        <v>0</v>
      </c>
      <c r="W82" s="203">
        <v>0</v>
      </c>
      <c r="X82" s="144">
        <v>-162.18197581221901</v>
      </c>
      <c r="Y82" s="285">
        <v>2</v>
      </c>
      <c r="Z82" s="104" t="s">
        <v>52</v>
      </c>
      <c r="AA82" s="1">
        <v>34</v>
      </c>
      <c r="AB82" s="1" t="s">
        <v>86</v>
      </c>
      <c r="AC82" s="1" t="s">
        <v>254</v>
      </c>
      <c r="AD82" s="89">
        <v>43861</v>
      </c>
      <c r="AE82" s="284"/>
      <c r="AF82" s="1">
        <v>19.88</v>
      </c>
      <c r="AG82" s="1"/>
      <c r="AH82" s="1"/>
      <c r="AI82" s="1">
        <v>51.15</v>
      </c>
      <c r="AJ82" s="1"/>
      <c r="AK82" s="98">
        <f t="shared" si="11"/>
        <v>71.03</v>
      </c>
      <c r="AL82" s="138">
        <f t="shared" si="18"/>
        <v>0</v>
      </c>
      <c r="AM82" s="141">
        <f t="shared" si="19"/>
        <v>0</v>
      </c>
      <c r="AN82" s="96">
        <f t="shared" si="20"/>
        <v>0</v>
      </c>
      <c r="AO82" s="104">
        <f t="shared" si="21"/>
        <v>0</v>
      </c>
      <c r="AP82" s="104">
        <f t="shared" si="22"/>
        <v>0</v>
      </c>
      <c r="AQ82" s="104">
        <f t="shared" si="23"/>
        <v>0</v>
      </c>
      <c r="AR82" s="104"/>
      <c r="AS82" s="143">
        <f t="shared" si="24"/>
        <v>0</v>
      </c>
      <c r="AT82" s="104">
        <f t="shared" si="25"/>
        <v>0</v>
      </c>
      <c r="AU82" s="104">
        <f t="shared" si="12"/>
        <v>0</v>
      </c>
      <c r="AV82" s="203">
        <f t="shared" si="26"/>
        <v>0</v>
      </c>
      <c r="AW82" s="144">
        <f t="shared" si="27"/>
        <v>-162.18197581221901</v>
      </c>
      <c r="AX82" s="285">
        <v>2</v>
      </c>
      <c r="AY82" s="104" t="s">
        <v>52</v>
      </c>
      <c r="AZ82" s="1">
        <v>34</v>
      </c>
      <c r="BA82" s="1" t="s">
        <v>86</v>
      </c>
      <c r="BB82" s="1" t="s">
        <v>254</v>
      </c>
      <c r="BC82" s="89">
        <v>43890</v>
      </c>
      <c r="BD82" s="153"/>
      <c r="BE82" s="1">
        <v>19.88</v>
      </c>
      <c r="BF82" s="1"/>
      <c r="BG82" s="1"/>
      <c r="BH82" s="1">
        <v>51.15</v>
      </c>
      <c r="BI82" s="1"/>
      <c r="BJ82" s="98">
        <v>71.03</v>
      </c>
      <c r="BK82" s="138">
        <f t="shared" si="28"/>
        <v>0</v>
      </c>
      <c r="BL82" s="141">
        <f t="shared" si="29"/>
        <v>0</v>
      </c>
      <c r="BM82" s="96">
        <f t="shared" si="30"/>
        <v>0</v>
      </c>
      <c r="BN82" s="104">
        <f t="shared" si="31"/>
        <v>0</v>
      </c>
      <c r="BO82" s="104">
        <f t="shared" si="32"/>
        <v>0</v>
      </c>
      <c r="BP82" s="104">
        <f t="shared" si="33"/>
        <v>0</v>
      </c>
      <c r="BQ82" s="355">
        <f t="shared" si="34"/>
        <v>0</v>
      </c>
      <c r="BR82" s="143">
        <f t="shared" si="35"/>
        <v>0</v>
      </c>
      <c r="BS82" s="104">
        <f t="shared" si="36"/>
        <v>0</v>
      </c>
      <c r="BT82" s="203">
        <f t="shared" si="37"/>
        <v>0</v>
      </c>
      <c r="BU82" s="144">
        <f t="shared" si="38"/>
        <v>-162.18197581221901</v>
      </c>
      <c r="BV82" s="285">
        <v>2</v>
      </c>
      <c r="BW82" s="104" t="s">
        <v>52</v>
      </c>
      <c r="BX82" s="1">
        <v>34</v>
      </c>
      <c r="BY82" s="1" t="s">
        <v>86</v>
      </c>
      <c r="BZ82" s="1" t="s">
        <v>254</v>
      </c>
      <c r="CA82" s="89">
        <v>43890</v>
      </c>
      <c r="CB82" s="153"/>
      <c r="CC82" s="137">
        <v>19.88</v>
      </c>
      <c r="CD82" s="137"/>
      <c r="CE82" s="137"/>
      <c r="CF82" s="137">
        <v>51.15</v>
      </c>
      <c r="CG82" s="137"/>
      <c r="CH82" s="137">
        <v>71.03</v>
      </c>
      <c r="CI82" s="137">
        <v>0</v>
      </c>
      <c r="CJ82" s="137">
        <v>0</v>
      </c>
      <c r="CK82" s="137">
        <v>0</v>
      </c>
      <c r="CL82" s="137">
        <v>0</v>
      </c>
      <c r="CM82" s="137">
        <v>0</v>
      </c>
      <c r="CN82" s="137">
        <v>0</v>
      </c>
      <c r="CO82" s="137">
        <v>0</v>
      </c>
      <c r="CP82" s="143">
        <f t="shared" si="39"/>
        <v>0</v>
      </c>
      <c r="CQ82" s="104">
        <f t="shared" si="40"/>
        <v>0</v>
      </c>
      <c r="CR82" s="203">
        <f t="shared" si="41"/>
        <v>0</v>
      </c>
      <c r="CS82" s="144">
        <f t="shared" si="42"/>
        <v>-162.18197581221901</v>
      </c>
      <c r="CT82" s="139" t="s">
        <v>251</v>
      </c>
      <c r="CU82" s="1" t="s">
        <v>422</v>
      </c>
      <c r="CV82" s="1">
        <v>34</v>
      </c>
      <c r="CW82" s="1" t="s">
        <v>86</v>
      </c>
      <c r="CX82" s="1" t="s">
        <v>254</v>
      </c>
      <c r="CY82" s="89">
        <v>43951</v>
      </c>
      <c r="CZ82" s="153"/>
      <c r="DA82" s="104">
        <v>23.7</v>
      </c>
      <c r="DB82" s="104"/>
      <c r="DC82" s="104"/>
      <c r="DD82" s="104">
        <v>51.15</v>
      </c>
      <c r="DE82" s="104"/>
      <c r="DF82" s="137">
        <v>74.849999999999994</v>
      </c>
      <c r="DG82" s="138">
        <f t="shared" si="43"/>
        <v>3.8199999999999932</v>
      </c>
      <c r="DH82" s="141">
        <f t="shared" si="44"/>
        <v>0.58653977241988375</v>
      </c>
      <c r="DI82" s="142">
        <f t="shared" si="45"/>
        <v>4.4065397724198769</v>
      </c>
      <c r="DJ82" s="104">
        <f t="shared" si="46"/>
        <v>4.4065397724198769</v>
      </c>
      <c r="DK82" s="104">
        <f t="shared" si="47"/>
        <v>0</v>
      </c>
      <c r="DL82" s="104">
        <f t="shared" si="48"/>
        <v>7.9758369880799771</v>
      </c>
      <c r="DM82" s="365">
        <f t="shared" si="49"/>
        <v>0</v>
      </c>
      <c r="DN82" s="366">
        <f t="shared" si="50"/>
        <v>7.9758369880799771</v>
      </c>
      <c r="DO82" s="367">
        <f t="shared" si="51"/>
        <v>7.9758369880799771</v>
      </c>
      <c r="DP82" s="367">
        <f t="shared" si="52"/>
        <v>7.6631577167453191</v>
      </c>
      <c r="DQ82" s="368">
        <f t="shared" si="53"/>
        <v>0.54944505708821856</v>
      </c>
      <c r="DR82" s="49">
        <f t="shared" si="54"/>
        <v>8.5252820451681952</v>
      </c>
      <c r="DS82" s="369">
        <f t="shared" si="55"/>
        <v>-153.65669376705083</v>
      </c>
      <c r="DT82" s="139">
        <v>2</v>
      </c>
      <c r="DU82" s="1" t="s">
        <v>52</v>
      </c>
      <c r="DV82" s="1">
        <v>34</v>
      </c>
      <c r="DW82" s="1" t="s">
        <v>86</v>
      </c>
      <c r="DX82" s="1" t="s">
        <v>254</v>
      </c>
      <c r="DY82" s="89">
        <v>43982</v>
      </c>
      <c r="DZ82" s="90">
        <v>500</v>
      </c>
      <c r="EA82" s="1">
        <v>29.41</v>
      </c>
      <c r="EB82" s="1"/>
      <c r="EC82" s="1"/>
      <c r="ED82" s="1">
        <v>51.15</v>
      </c>
      <c r="EE82" s="1"/>
      <c r="EF82" s="98">
        <v>80.56</v>
      </c>
      <c r="EG82" s="138">
        <f t="shared" si="56"/>
        <v>5.710000000000008</v>
      </c>
      <c r="EH82" s="141">
        <f t="shared" si="57"/>
        <v>0.23463301206598253</v>
      </c>
      <c r="EI82" s="96">
        <f t="shared" si="58"/>
        <v>5.9446330120659905</v>
      </c>
      <c r="EJ82" s="104">
        <f t="shared" si="59"/>
        <v>5.9446330120659905</v>
      </c>
      <c r="EK82" s="104">
        <f t="shared" si="60"/>
        <v>0</v>
      </c>
      <c r="EL82" s="104">
        <f t="shared" si="61"/>
        <v>10.759785751839443</v>
      </c>
      <c r="EM82" s="355">
        <f t="shared" si="62"/>
        <v>0</v>
      </c>
      <c r="EN82" s="143">
        <f t="shared" si="63"/>
        <v>10.759785751839443</v>
      </c>
      <c r="EO82" s="104">
        <f t="shared" si="64"/>
        <v>1.1255470803255541</v>
      </c>
      <c r="EP82" s="379">
        <f t="shared" si="65"/>
        <v>11.885332832164996</v>
      </c>
      <c r="EQ82" s="380">
        <f t="shared" si="66"/>
        <v>-641.77136093488582</v>
      </c>
      <c r="ER82" s="285">
        <v>2</v>
      </c>
      <c r="ES82" s="104" t="s">
        <v>52</v>
      </c>
      <c r="ET82" s="1">
        <v>34</v>
      </c>
      <c r="EU82" s="1" t="s">
        <v>86</v>
      </c>
      <c r="EV82" s="1" t="s">
        <v>254</v>
      </c>
      <c r="EW82" s="398"/>
      <c r="EX82" s="89">
        <v>44013</v>
      </c>
      <c r="EY82" s="104">
        <v>30.38</v>
      </c>
      <c r="EZ82" s="104"/>
      <c r="FA82" s="104"/>
      <c r="FB82" s="104">
        <v>51.15</v>
      </c>
      <c r="FC82" s="104"/>
      <c r="FD82" s="137">
        <f t="shared" si="67"/>
        <v>81.53</v>
      </c>
      <c r="FE82" s="138">
        <f t="shared" si="117"/>
        <v>0.96999999999999886</v>
      </c>
      <c r="FF82" s="141">
        <f t="shared" si="68"/>
        <v>4.5517969891228298E-2</v>
      </c>
      <c r="FG82" s="96">
        <f t="shared" si="69"/>
        <v>1.0155179698912271</v>
      </c>
      <c r="FH82" s="104">
        <f t="shared" si="70"/>
        <v>1.0155179698912271</v>
      </c>
      <c r="FI82" s="104">
        <f t="shared" si="71"/>
        <v>0</v>
      </c>
      <c r="FJ82" s="104">
        <f t="shared" si="72"/>
        <v>1.838087525503121</v>
      </c>
      <c r="FK82" s="104"/>
      <c r="FL82" s="143">
        <f t="shared" si="73"/>
        <v>1.838087525503121</v>
      </c>
      <c r="FM82" s="104">
        <f t="shared" si="74"/>
        <v>0.21060990185071171</v>
      </c>
      <c r="FN82" s="379">
        <f t="shared" si="75"/>
        <v>2.048697427353833</v>
      </c>
      <c r="FO82" s="234">
        <f t="shared" si="76"/>
        <v>-639.72266350753193</v>
      </c>
      <c r="FP82" s="139">
        <v>2</v>
      </c>
      <c r="FQ82" s="1" t="s">
        <v>52</v>
      </c>
      <c r="FR82" s="1">
        <v>34</v>
      </c>
      <c r="FS82" s="1" t="s">
        <v>86</v>
      </c>
      <c r="FT82" s="1" t="s">
        <v>254</v>
      </c>
      <c r="FU82" s="89">
        <v>44042</v>
      </c>
      <c r="FV82" s="90"/>
      <c r="FW82" s="104">
        <v>33.06</v>
      </c>
      <c r="FX82" s="104"/>
      <c r="FY82" s="104"/>
      <c r="FZ82" s="104">
        <v>51.15</v>
      </c>
      <c r="GA82" s="104"/>
      <c r="GB82" s="411">
        <f t="shared" si="77"/>
        <v>84.210000000000008</v>
      </c>
      <c r="GC82" s="138">
        <f t="shared" si="13"/>
        <v>2.6800000000000068</v>
      </c>
      <c r="GD82" s="141">
        <f t="shared" si="78"/>
        <v>0.83507816890615616</v>
      </c>
      <c r="GE82" s="142">
        <f t="shared" si="79"/>
        <v>3.5150781689061628</v>
      </c>
      <c r="GF82" s="104">
        <f t="shared" si="80"/>
        <v>3.5150781689061628</v>
      </c>
      <c r="GG82" s="104">
        <v>0</v>
      </c>
      <c r="GH82" s="104">
        <f t="shared" si="81"/>
        <v>6.6786485209217092</v>
      </c>
      <c r="GI82" s="104"/>
      <c r="GJ82" s="143">
        <f t="shared" si="82"/>
        <v>6.6786485209217092</v>
      </c>
      <c r="GK82" s="103">
        <f t="shared" si="83"/>
        <v>0</v>
      </c>
      <c r="GL82" s="104">
        <f t="shared" si="14"/>
        <v>0</v>
      </c>
      <c r="GM82" s="90">
        <f t="shared" si="84"/>
        <v>6.6786485209217092</v>
      </c>
      <c r="GN82" s="380">
        <f t="shared" si="85"/>
        <v>-633.04401498661025</v>
      </c>
      <c r="GO82" s="139">
        <v>2</v>
      </c>
      <c r="GP82" s="415" t="s">
        <v>52</v>
      </c>
      <c r="GQ82" s="1">
        <v>34</v>
      </c>
      <c r="GR82" s="1" t="s">
        <v>86</v>
      </c>
      <c r="GS82" s="1" t="s">
        <v>254</v>
      </c>
      <c r="GT82" s="89">
        <v>44081</v>
      </c>
      <c r="GU82" s="90"/>
      <c r="GV82" s="104">
        <v>33.090000000000003</v>
      </c>
      <c r="GW82" s="104"/>
      <c r="GX82" s="104"/>
      <c r="GY82" s="104">
        <v>51.15</v>
      </c>
      <c r="GZ82" s="104"/>
      <c r="HA82" s="137">
        <v>84.240000000000009</v>
      </c>
      <c r="HB82" s="138">
        <f t="shared" si="118"/>
        <v>3.0000000000001137E-2</v>
      </c>
      <c r="HC82" s="141">
        <f t="shared" si="86"/>
        <v>-1.0858341945810437E-2</v>
      </c>
      <c r="HD82" s="142">
        <f t="shared" si="87"/>
        <v>1.9141658054190699E-2</v>
      </c>
      <c r="HE82" s="104">
        <f t="shared" si="88"/>
        <v>1.9141658054190699E-2</v>
      </c>
      <c r="HF82" s="104">
        <v>0</v>
      </c>
      <c r="HG82" s="104">
        <f t="shared" si="89"/>
        <v>3.6369150302962325E-2</v>
      </c>
      <c r="HH82" s="104"/>
      <c r="HI82" s="143">
        <f t="shared" si="90"/>
        <v>3.6369150302962325E-2</v>
      </c>
      <c r="HJ82" s="104">
        <f t="shared" si="91"/>
        <v>0</v>
      </c>
      <c r="HK82" s="104">
        <f t="shared" si="15"/>
        <v>0</v>
      </c>
      <c r="HL82" s="90">
        <f t="shared" si="92"/>
        <v>3.6369150302962325E-2</v>
      </c>
      <c r="HM82" s="380">
        <f t="shared" si="93"/>
        <v>-633.00764583630723</v>
      </c>
      <c r="HN82" s="1">
        <v>2</v>
      </c>
      <c r="HO82" s="1" t="s">
        <v>52</v>
      </c>
      <c r="HP82" s="1">
        <v>34</v>
      </c>
      <c r="HQ82" s="1" t="s">
        <v>86</v>
      </c>
      <c r="HR82" s="1" t="s">
        <v>254</v>
      </c>
      <c r="HS82" s="89">
        <v>44104</v>
      </c>
      <c r="HT82" s="104">
        <v>33.299999999999997</v>
      </c>
      <c r="HU82" s="90"/>
      <c r="HV82" s="104"/>
      <c r="HW82" s="104"/>
      <c r="HX82" s="104">
        <v>51.15</v>
      </c>
      <c r="HY82" s="104"/>
      <c r="HZ82" s="137">
        <f t="shared" si="94"/>
        <v>84.449999999999989</v>
      </c>
      <c r="IA82" s="138">
        <f t="shared" si="95"/>
        <v>0.20999999999997954</v>
      </c>
      <c r="IB82" s="141">
        <f t="shared" si="96"/>
        <v>3.9145166304005344E-2</v>
      </c>
      <c r="IC82" s="142">
        <f t="shared" si="97"/>
        <v>0.24914516630398487</v>
      </c>
      <c r="ID82" s="104">
        <f t="shared" si="98"/>
        <v>0.24914516630398487</v>
      </c>
      <c r="IE82" s="104">
        <f t="shared" si="99"/>
        <v>0</v>
      </c>
      <c r="IF82" s="104">
        <f t="shared" si="100"/>
        <v>0.47337581597757122</v>
      </c>
      <c r="IG82" s="425">
        <f t="shared" si="101"/>
        <v>0</v>
      </c>
      <c r="IH82" s="143">
        <f t="shared" si="102"/>
        <v>0.47337581597757122</v>
      </c>
      <c r="II82" s="104">
        <f t="shared" si="103"/>
        <v>0</v>
      </c>
      <c r="IJ82" s="104">
        <f t="shared" si="104"/>
        <v>0</v>
      </c>
      <c r="IK82" s="90">
        <f t="shared" si="105"/>
        <v>0.47337581597757122</v>
      </c>
      <c r="IL82" s="234">
        <f t="shared" si="106"/>
        <v>-632.5342700203297</v>
      </c>
      <c r="IM82" s="139">
        <v>2</v>
      </c>
      <c r="IN82" s="1" t="s">
        <v>52</v>
      </c>
      <c r="IO82" s="1">
        <v>34</v>
      </c>
      <c r="IP82" s="1" t="s">
        <v>86</v>
      </c>
      <c r="IQ82" s="1" t="s">
        <v>254</v>
      </c>
      <c r="IR82" s="89">
        <v>44143</v>
      </c>
      <c r="IS82" s="90"/>
      <c r="IT82" s="1">
        <v>33.31</v>
      </c>
      <c r="IU82" s="1"/>
      <c r="IV82" s="1"/>
      <c r="IW82" s="1">
        <v>51.15</v>
      </c>
      <c r="IX82" s="1"/>
      <c r="IY82" s="98">
        <v>84.460000000000008</v>
      </c>
      <c r="IZ82" s="138">
        <f t="shared" si="107"/>
        <v>1.0000000000019327E-2</v>
      </c>
      <c r="JA82" s="141">
        <f t="shared" si="108"/>
        <v>-2.6888510727089707E-3</v>
      </c>
      <c r="JB82" s="142">
        <f t="shared" si="109"/>
        <v>7.3111489273103561E-3</v>
      </c>
      <c r="JC82" s="104">
        <f t="shared" si="110"/>
        <v>7.3111489273103561E-3</v>
      </c>
      <c r="JD82" s="104">
        <f t="shared" si="111"/>
        <v>0</v>
      </c>
      <c r="JE82" s="104">
        <f t="shared" si="112"/>
        <v>1.3891182961889676E-2</v>
      </c>
      <c r="JF82" s="425">
        <f t="shared" si="119"/>
        <v>0</v>
      </c>
      <c r="JG82" s="143">
        <f t="shared" si="113"/>
        <v>1.3891182961889676E-2</v>
      </c>
      <c r="JH82" s="104">
        <f t="shared" si="114"/>
        <v>0</v>
      </c>
      <c r="JI82" s="104">
        <f t="shared" si="115"/>
        <v>0</v>
      </c>
      <c r="JJ82" s="90">
        <f t="shared" si="116"/>
        <v>1.3891182961889676E-2</v>
      </c>
      <c r="JK82" s="234">
        <f t="shared" si="120"/>
        <v>-632.52037883736784</v>
      </c>
      <c r="JL82" s="139">
        <v>2</v>
      </c>
      <c r="JM82" s="1" t="s">
        <v>52</v>
      </c>
    </row>
    <row r="83" spans="1:273" ht="30" customHeight="1" x14ac:dyDescent="0.25">
      <c r="A83" s="1">
        <v>35</v>
      </c>
      <c r="B83" s="1" t="s">
        <v>87</v>
      </c>
      <c r="C83" s="1" t="s">
        <v>35</v>
      </c>
      <c r="D83" s="89">
        <v>43830</v>
      </c>
      <c r="E83" s="153"/>
      <c r="F83" s="104">
        <v>33.4</v>
      </c>
      <c r="G83" s="104"/>
      <c r="H83" s="104"/>
      <c r="I83" s="104"/>
      <c r="J83" s="104"/>
      <c r="K83" s="137">
        <v>33.4</v>
      </c>
      <c r="L83" s="138">
        <v>0</v>
      </c>
      <c r="M83" s="141">
        <v>0</v>
      </c>
      <c r="N83" s="96">
        <v>0</v>
      </c>
      <c r="O83" s="104">
        <v>0</v>
      </c>
      <c r="P83" s="104">
        <v>0</v>
      </c>
      <c r="Q83" s="104">
        <v>0</v>
      </c>
      <c r="R83" s="104">
        <v>0</v>
      </c>
      <c r="S83" s="143">
        <v>0</v>
      </c>
      <c r="T83" s="104"/>
      <c r="U83" s="104"/>
      <c r="V83" s="104">
        <v>0</v>
      </c>
      <c r="W83" s="203">
        <v>0</v>
      </c>
      <c r="X83" s="144">
        <v>-138.59995847674108</v>
      </c>
      <c r="Y83" s="285">
        <v>1</v>
      </c>
      <c r="Z83" s="104" t="s">
        <v>52</v>
      </c>
      <c r="AA83" s="1">
        <v>35</v>
      </c>
      <c r="AB83" s="1" t="s">
        <v>87</v>
      </c>
      <c r="AC83" s="1" t="s">
        <v>35</v>
      </c>
      <c r="AD83" s="89">
        <v>43861</v>
      </c>
      <c r="AE83" s="284"/>
      <c r="AF83" s="1">
        <v>33.4</v>
      </c>
      <c r="AG83" s="1"/>
      <c r="AH83" s="1"/>
      <c r="AI83" s="1"/>
      <c r="AJ83" s="1"/>
      <c r="AK83" s="98">
        <f t="shared" si="11"/>
        <v>33.4</v>
      </c>
      <c r="AL83" s="138">
        <f t="shared" si="18"/>
        <v>0</v>
      </c>
      <c r="AM83" s="141">
        <f t="shared" si="19"/>
        <v>0</v>
      </c>
      <c r="AN83" s="96">
        <f t="shared" si="20"/>
        <v>0</v>
      </c>
      <c r="AO83" s="104">
        <f t="shared" si="21"/>
        <v>0</v>
      </c>
      <c r="AP83" s="104">
        <f t="shared" si="22"/>
        <v>0</v>
      </c>
      <c r="AQ83" s="104">
        <f t="shared" si="23"/>
        <v>0</v>
      </c>
      <c r="AR83" s="104"/>
      <c r="AS83" s="143">
        <f t="shared" si="24"/>
        <v>0</v>
      </c>
      <c r="AT83" s="104">
        <f t="shared" si="25"/>
        <v>0</v>
      </c>
      <c r="AU83" s="104">
        <f t="shared" si="12"/>
        <v>0</v>
      </c>
      <c r="AV83" s="203">
        <f t="shared" si="26"/>
        <v>0</v>
      </c>
      <c r="AW83" s="144">
        <f t="shared" si="27"/>
        <v>-138.59995847674108</v>
      </c>
      <c r="AX83" s="285">
        <v>1</v>
      </c>
      <c r="AY83" s="104" t="s">
        <v>52</v>
      </c>
      <c r="AZ83" s="1">
        <v>35</v>
      </c>
      <c r="BA83" s="1" t="s">
        <v>87</v>
      </c>
      <c r="BB83" s="1" t="s">
        <v>35</v>
      </c>
      <c r="BC83" s="89">
        <v>43890</v>
      </c>
      <c r="BD83" s="153"/>
      <c r="BE83" s="1">
        <v>33.4</v>
      </c>
      <c r="BF83" s="1"/>
      <c r="BG83" s="1"/>
      <c r="BH83" s="1"/>
      <c r="BI83" s="1"/>
      <c r="BJ83" s="98">
        <v>33.4</v>
      </c>
      <c r="BK83" s="138">
        <f t="shared" si="28"/>
        <v>0</v>
      </c>
      <c r="BL83" s="141">
        <f t="shared" si="29"/>
        <v>0</v>
      </c>
      <c r="BM83" s="96">
        <f t="shared" si="30"/>
        <v>0</v>
      </c>
      <c r="BN83" s="104">
        <f t="shared" si="31"/>
        <v>0</v>
      </c>
      <c r="BO83" s="104">
        <f t="shared" si="32"/>
        <v>0</v>
      </c>
      <c r="BP83" s="104">
        <f t="shared" si="33"/>
        <v>0</v>
      </c>
      <c r="BQ83" s="355">
        <f t="shared" si="34"/>
        <v>0</v>
      </c>
      <c r="BR83" s="143">
        <f t="shared" si="35"/>
        <v>0</v>
      </c>
      <c r="BS83" s="104">
        <f t="shared" si="36"/>
        <v>0</v>
      </c>
      <c r="BT83" s="203">
        <f t="shared" si="37"/>
        <v>0</v>
      </c>
      <c r="BU83" s="144">
        <f t="shared" si="38"/>
        <v>-138.59995847674108</v>
      </c>
      <c r="BV83" s="285">
        <v>1</v>
      </c>
      <c r="BW83" s="104" t="s">
        <v>52</v>
      </c>
      <c r="BX83" s="1">
        <v>35</v>
      </c>
      <c r="BY83" s="1" t="s">
        <v>87</v>
      </c>
      <c r="BZ83" s="1" t="s">
        <v>35</v>
      </c>
      <c r="CA83" s="89">
        <v>43890</v>
      </c>
      <c r="CB83" s="153"/>
      <c r="CC83" s="137">
        <v>33.4</v>
      </c>
      <c r="CD83" s="137"/>
      <c r="CE83" s="137"/>
      <c r="CF83" s="137"/>
      <c r="CG83" s="137"/>
      <c r="CH83" s="137">
        <v>33.4</v>
      </c>
      <c r="CI83" s="137">
        <v>0</v>
      </c>
      <c r="CJ83" s="137">
        <v>0</v>
      </c>
      <c r="CK83" s="137">
        <v>0</v>
      </c>
      <c r="CL83" s="137">
        <v>0</v>
      </c>
      <c r="CM83" s="137">
        <v>0</v>
      </c>
      <c r="CN83" s="137">
        <v>0</v>
      </c>
      <c r="CO83" s="137">
        <v>0</v>
      </c>
      <c r="CP83" s="143">
        <f t="shared" si="39"/>
        <v>0</v>
      </c>
      <c r="CQ83" s="104">
        <f t="shared" si="40"/>
        <v>0</v>
      </c>
      <c r="CR83" s="203">
        <f t="shared" si="41"/>
        <v>0</v>
      </c>
      <c r="CS83" s="144">
        <f t="shared" si="42"/>
        <v>-138.59995847674108</v>
      </c>
      <c r="CT83" s="139" t="s">
        <v>251</v>
      </c>
      <c r="CU83" s="1" t="s">
        <v>422</v>
      </c>
      <c r="CV83" s="1">
        <v>35</v>
      </c>
      <c r="CW83" s="1" t="s">
        <v>87</v>
      </c>
      <c r="CX83" s="1" t="s">
        <v>35</v>
      </c>
      <c r="CY83" s="89">
        <v>43951</v>
      </c>
      <c r="CZ83" s="153"/>
      <c r="DA83" s="104">
        <v>33.4</v>
      </c>
      <c r="DB83" s="104"/>
      <c r="DC83" s="104"/>
      <c r="DD83" s="104"/>
      <c r="DE83" s="104"/>
      <c r="DF83" s="137">
        <v>33.4</v>
      </c>
      <c r="DG83" s="138">
        <f t="shared" si="43"/>
        <v>0</v>
      </c>
      <c r="DH83" s="141">
        <f t="shared" si="44"/>
        <v>0</v>
      </c>
      <c r="DI83" s="142">
        <f t="shared" si="45"/>
        <v>0</v>
      </c>
      <c r="DJ83" s="104">
        <f t="shared" si="46"/>
        <v>0</v>
      </c>
      <c r="DK83" s="104">
        <f t="shared" si="47"/>
        <v>0</v>
      </c>
      <c r="DL83" s="104">
        <f t="shared" si="48"/>
        <v>0</v>
      </c>
      <c r="DM83" s="365">
        <f t="shared" si="49"/>
        <v>0</v>
      </c>
      <c r="DN83" s="366">
        <f t="shared" si="50"/>
        <v>0</v>
      </c>
      <c r="DO83" s="367">
        <f t="shared" si="51"/>
        <v>0</v>
      </c>
      <c r="DP83" s="367">
        <f t="shared" si="52"/>
        <v>0</v>
      </c>
      <c r="DQ83" s="368">
        <f t="shared" si="53"/>
        <v>0</v>
      </c>
      <c r="DR83" s="49">
        <f t="shared" si="54"/>
        <v>0</v>
      </c>
      <c r="DS83" s="369">
        <f t="shared" si="55"/>
        <v>-138.59995847674108</v>
      </c>
      <c r="DT83" s="139">
        <v>1</v>
      </c>
      <c r="DU83" s="1" t="s">
        <v>52</v>
      </c>
      <c r="DV83" s="1">
        <v>35</v>
      </c>
      <c r="DW83" s="1" t="s">
        <v>87</v>
      </c>
      <c r="DX83" s="1" t="s">
        <v>35</v>
      </c>
      <c r="DY83" s="89">
        <v>43982</v>
      </c>
      <c r="DZ83" s="90"/>
      <c r="EA83" s="1">
        <v>36.4</v>
      </c>
      <c r="EB83" s="1"/>
      <c r="EC83" s="1"/>
      <c r="ED83" s="1"/>
      <c r="EE83" s="1"/>
      <c r="EF83" s="98">
        <v>36.4</v>
      </c>
      <c r="EG83" s="138">
        <f t="shared" si="56"/>
        <v>3</v>
      </c>
      <c r="EH83" s="141">
        <f t="shared" si="57"/>
        <v>0.12327478742520956</v>
      </c>
      <c r="EI83" s="96">
        <f t="shared" si="58"/>
        <v>3.1232747874252094</v>
      </c>
      <c r="EJ83" s="104">
        <f t="shared" si="59"/>
        <v>3.1232747874252094</v>
      </c>
      <c r="EK83" s="104">
        <f t="shared" si="60"/>
        <v>0</v>
      </c>
      <c r="EL83" s="104">
        <f t="shared" si="61"/>
        <v>5.6531273652396292</v>
      </c>
      <c r="EM83" s="355">
        <f t="shared" si="62"/>
        <v>0</v>
      </c>
      <c r="EN83" s="143">
        <f t="shared" si="63"/>
        <v>5.6531273652396292</v>
      </c>
      <c r="EO83" s="104">
        <f t="shared" si="64"/>
        <v>0.59135573397139363</v>
      </c>
      <c r="EP83" s="379">
        <f t="shared" si="65"/>
        <v>6.2444830992110232</v>
      </c>
      <c r="EQ83" s="380">
        <f t="shared" si="66"/>
        <v>-132.35547537753007</v>
      </c>
      <c r="ER83" s="285">
        <v>1</v>
      </c>
      <c r="ES83" s="104" t="s">
        <v>52</v>
      </c>
      <c r="ET83" s="1">
        <v>35</v>
      </c>
      <c r="EU83" s="1" t="s">
        <v>87</v>
      </c>
      <c r="EV83" s="1" t="s">
        <v>35</v>
      </c>
      <c r="EW83" s="398"/>
      <c r="EX83" s="89">
        <v>44013</v>
      </c>
      <c r="EY83" s="104">
        <v>37.26</v>
      </c>
      <c r="EZ83" s="104"/>
      <c r="FA83" s="104"/>
      <c r="FB83" s="104"/>
      <c r="FC83" s="104"/>
      <c r="FD83" s="137">
        <f t="shared" si="67"/>
        <v>37.26</v>
      </c>
      <c r="FE83" s="138">
        <f t="shared" si="117"/>
        <v>0.85999999999999943</v>
      </c>
      <c r="FF83" s="141">
        <f t="shared" si="68"/>
        <v>4.0356138254078716E-2</v>
      </c>
      <c r="FG83" s="96">
        <f t="shared" si="69"/>
        <v>0.90035613825407812</v>
      </c>
      <c r="FH83" s="104">
        <f t="shared" si="70"/>
        <v>0.90035613825407812</v>
      </c>
      <c r="FI83" s="104">
        <f t="shared" si="71"/>
        <v>0</v>
      </c>
      <c r="FJ83" s="104">
        <f t="shared" si="72"/>
        <v>1.6296446102398814</v>
      </c>
      <c r="FK83" s="104"/>
      <c r="FL83" s="143">
        <f t="shared" si="73"/>
        <v>1.6296446102398814</v>
      </c>
      <c r="FM83" s="104">
        <f t="shared" si="74"/>
        <v>0.18672630473362078</v>
      </c>
      <c r="FN83" s="379">
        <f t="shared" si="75"/>
        <v>1.8163709149735021</v>
      </c>
      <c r="FO83" s="234">
        <f t="shared" si="76"/>
        <v>-130.53910446255657</v>
      </c>
      <c r="FP83" s="139">
        <v>1</v>
      </c>
      <c r="FQ83" s="1" t="s">
        <v>52</v>
      </c>
      <c r="FR83" s="1">
        <v>35</v>
      </c>
      <c r="FS83" s="1" t="s">
        <v>87</v>
      </c>
      <c r="FT83" s="1" t="s">
        <v>35</v>
      </c>
      <c r="FU83" s="89">
        <v>44042</v>
      </c>
      <c r="FV83" s="90"/>
      <c r="FW83" s="104">
        <v>37.49</v>
      </c>
      <c r="FX83" s="104"/>
      <c r="FY83" s="104"/>
      <c r="FZ83" s="104"/>
      <c r="GA83" s="104"/>
      <c r="GB83" s="411">
        <f t="shared" si="77"/>
        <v>37.49</v>
      </c>
      <c r="GC83" s="138">
        <f t="shared" si="13"/>
        <v>0.23000000000000398</v>
      </c>
      <c r="GD83" s="141">
        <f t="shared" si="78"/>
        <v>7.1667156286723419E-2</v>
      </c>
      <c r="GE83" s="142">
        <f t="shared" si="79"/>
        <v>0.30166715628672741</v>
      </c>
      <c r="GF83" s="104">
        <f t="shared" si="80"/>
        <v>0.30166715628672741</v>
      </c>
      <c r="GG83" s="104">
        <v>0</v>
      </c>
      <c r="GH83" s="104">
        <f t="shared" si="81"/>
        <v>0.57316759694478203</v>
      </c>
      <c r="GI83" s="104"/>
      <c r="GJ83" s="143">
        <f t="shared" si="82"/>
        <v>0.57316759694478203</v>
      </c>
      <c r="GK83" s="103">
        <f t="shared" si="83"/>
        <v>0</v>
      </c>
      <c r="GL83" s="104">
        <f t="shared" si="14"/>
        <v>0</v>
      </c>
      <c r="GM83" s="90">
        <f t="shared" si="84"/>
        <v>0.57316759694478203</v>
      </c>
      <c r="GN83" s="380">
        <f t="shared" si="85"/>
        <v>-129.96593686561178</v>
      </c>
      <c r="GO83" s="139">
        <v>1</v>
      </c>
      <c r="GP83" s="415" t="s">
        <v>52</v>
      </c>
      <c r="GQ83" s="1">
        <v>35</v>
      </c>
      <c r="GR83" s="1" t="s">
        <v>87</v>
      </c>
      <c r="GS83" s="1" t="s">
        <v>35</v>
      </c>
      <c r="GT83" s="89">
        <v>44081</v>
      </c>
      <c r="GU83" s="90"/>
      <c r="GV83" s="104">
        <v>40.9</v>
      </c>
      <c r="GW83" s="104"/>
      <c r="GX83" s="104"/>
      <c r="GY83" s="104"/>
      <c r="GZ83" s="104"/>
      <c r="HA83" s="137">
        <v>40.9</v>
      </c>
      <c r="HB83" s="138">
        <f t="shared" si="118"/>
        <v>3.4099999999999966</v>
      </c>
      <c r="HC83" s="141">
        <f t="shared" si="86"/>
        <v>-1.2342315345070716</v>
      </c>
      <c r="HD83" s="142">
        <f t="shared" si="87"/>
        <v>2.1757684654929248</v>
      </c>
      <c r="HE83" s="104">
        <f t="shared" si="88"/>
        <v>2.1757684654929248</v>
      </c>
      <c r="HF83" s="104">
        <v>0</v>
      </c>
      <c r="HG83" s="104">
        <f t="shared" si="89"/>
        <v>4.1339600844365565</v>
      </c>
      <c r="HH83" s="104"/>
      <c r="HI83" s="143">
        <f t="shared" si="90"/>
        <v>4.1339600844365565</v>
      </c>
      <c r="HJ83" s="104">
        <f t="shared" si="91"/>
        <v>0</v>
      </c>
      <c r="HK83" s="104">
        <f t="shared" si="15"/>
        <v>0</v>
      </c>
      <c r="HL83" s="90">
        <f t="shared" si="92"/>
        <v>4.1339600844365565</v>
      </c>
      <c r="HM83" s="380">
        <f t="shared" si="93"/>
        <v>-125.83197678117523</v>
      </c>
      <c r="HN83" s="1">
        <v>1</v>
      </c>
      <c r="HO83" s="1" t="s">
        <v>52</v>
      </c>
      <c r="HP83" s="1">
        <v>35</v>
      </c>
      <c r="HQ83" s="1" t="s">
        <v>87</v>
      </c>
      <c r="HR83" s="1" t="s">
        <v>35</v>
      </c>
      <c r="HS83" s="89">
        <v>44104</v>
      </c>
      <c r="HT83" s="104">
        <v>51.84</v>
      </c>
      <c r="HU83" s="90"/>
      <c r="HV83" s="104"/>
      <c r="HW83" s="104"/>
      <c r="HX83" s="104"/>
      <c r="HY83" s="104"/>
      <c r="HZ83" s="137">
        <f t="shared" si="94"/>
        <v>51.84</v>
      </c>
      <c r="IA83" s="138">
        <f t="shared" si="95"/>
        <v>10.940000000000005</v>
      </c>
      <c r="IB83" s="141">
        <f t="shared" si="96"/>
        <v>2.0392767588850496</v>
      </c>
      <c r="IC83" s="142">
        <f t="shared" si="97"/>
        <v>12.979276758885055</v>
      </c>
      <c r="ID83" s="104">
        <f t="shared" si="98"/>
        <v>12.979276758885055</v>
      </c>
      <c r="IE83" s="104">
        <f t="shared" si="99"/>
        <v>0</v>
      </c>
      <c r="IF83" s="104">
        <f t="shared" si="100"/>
        <v>24.660625841881604</v>
      </c>
      <c r="IG83" s="425">
        <f t="shared" si="101"/>
        <v>0</v>
      </c>
      <c r="IH83" s="143">
        <f t="shared" si="102"/>
        <v>24.660625841881604</v>
      </c>
      <c r="II83" s="104">
        <f t="shared" si="103"/>
        <v>0</v>
      </c>
      <c r="IJ83" s="104">
        <f t="shared" si="104"/>
        <v>0</v>
      </c>
      <c r="IK83" s="90">
        <f t="shared" si="105"/>
        <v>24.660625841881604</v>
      </c>
      <c r="IL83" s="234">
        <f t="shared" si="106"/>
        <v>-101.17135093929363</v>
      </c>
      <c r="IM83" s="139">
        <v>1</v>
      </c>
      <c r="IN83" s="1" t="s">
        <v>52</v>
      </c>
      <c r="IO83" s="1">
        <v>35</v>
      </c>
      <c r="IP83" s="1" t="s">
        <v>87</v>
      </c>
      <c r="IQ83" s="1" t="s">
        <v>35</v>
      </c>
      <c r="IR83" s="89">
        <v>44143</v>
      </c>
      <c r="IS83" s="90"/>
      <c r="IT83" s="1">
        <v>91.34</v>
      </c>
      <c r="IU83" s="1"/>
      <c r="IV83" s="1"/>
      <c r="IW83" s="1"/>
      <c r="IX83" s="1"/>
      <c r="IY83" s="98">
        <v>91.34</v>
      </c>
      <c r="IZ83" s="138">
        <f t="shared" si="107"/>
        <v>39.5</v>
      </c>
      <c r="JA83" s="141">
        <f t="shared" si="108"/>
        <v>-10.620961737179908</v>
      </c>
      <c r="JB83" s="142">
        <f t="shared" si="109"/>
        <v>28.879038262820092</v>
      </c>
      <c r="JC83" s="104">
        <f t="shared" si="110"/>
        <v>28.879038262820092</v>
      </c>
      <c r="JD83" s="104">
        <f t="shared" si="111"/>
        <v>0</v>
      </c>
      <c r="JE83" s="104">
        <f t="shared" si="112"/>
        <v>54.870172699358172</v>
      </c>
      <c r="JF83" s="425">
        <f t="shared" si="119"/>
        <v>0</v>
      </c>
      <c r="JG83" s="143">
        <f t="shared" si="113"/>
        <v>54.870172699358172</v>
      </c>
      <c r="JH83" s="104">
        <f t="shared" si="114"/>
        <v>0</v>
      </c>
      <c r="JI83" s="104">
        <f t="shared" si="115"/>
        <v>0</v>
      </c>
      <c r="JJ83" s="90">
        <f t="shared" si="116"/>
        <v>54.870172699358172</v>
      </c>
      <c r="JK83" s="234">
        <f t="shared" si="120"/>
        <v>-46.30117823993546</v>
      </c>
      <c r="JL83" s="139">
        <v>1</v>
      </c>
      <c r="JM83" s="1" t="s">
        <v>52</v>
      </c>
    </row>
    <row r="84" spans="1:273" ht="30" customHeight="1" x14ac:dyDescent="0.25">
      <c r="A84" s="1">
        <v>36</v>
      </c>
      <c r="B84" s="1" t="s">
        <v>88</v>
      </c>
      <c r="C84" s="1" t="s">
        <v>36</v>
      </c>
      <c r="D84" s="89">
        <v>43830</v>
      </c>
      <c r="E84" s="153"/>
      <c r="F84" s="104">
        <v>713.5</v>
      </c>
      <c r="G84" s="104"/>
      <c r="H84" s="104"/>
      <c r="I84" s="104"/>
      <c r="J84" s="104"/>
      <c r="K84" s="137">
        <v>713.5</v>
      </c>
      <c r="L84" s="138">
        <v>0</v>
      </c>
      <c r="M84" s="141">
        <v>0</v>
      </c>
      <c r="N84" s="96">
        <v>0</v>
      </c>
      <c r="O84" s="104">
        <v>0</v>
      </c>
      <c r="P84" s="104">
        <v>0</v>
      </c>
      <c r="Q84" s="104">
        <v>0</v>
      </c>
      <c r="R84" s="104">
        <v>0</v>
      </c>
      <c r="S84" s="143">
        <v>0</v>
      </c>
      <c r="T84" s="104"/>
      <c r="U84" s="104"/>
      <c r="V84" s="104">
        <v>0</v>
      </c>
      <c r="W84" s="203">
        <v>0</v>
      </c>
      <c r="X84" s="144">
        <v>-375.55148288933481</v>
      </c>
      <c r="Y84" s="285">
        <v>1</v>
      </c>
      <c r="Z84" s="104" t="s">
        <v>52</v>
      </c>
      <c r="AA84" s="1">
        <v>36</v>
      </c>
      <c r="AB84" s="1" t="s">
        <v>88</v>
      </c>
      <c r="AC84" s="1" t="s">
        <v>36</v>
      </c>
      <c r="AD84" s="89">
        <v>43861</v>
      </c>
      <c r="AE84" s="284"/>
      <c r="AF84" s="1">
        <v>713.5</v>
      </c>
      <c r="AG84" s="1"/>
      <c r="AH84" s="1"/>
      <c r="AI84" s="1"/>
      <c r="AJ84" s="1"/>
      <c r="AK84" s="98">
        <f t="shared" si="11"/>
        <v>713.5</v>
      </c>
      <c r="AL84" s="138">
        <f t="shared" si="18"/>
        <v>0</v>
      </c>
      <c r="AM84" s="141">
        <f t="shared" si="19"/>
        <v>0</v>
      </c>
      <c r="AN84" s="96">
        <f t="shared" si="20"/>
        <v>0</v>
      </c>
      <c r="AO84" s="104">
        <f t="shared" si="21"/>
        <v>0</v>
      </c>
      <c r="AP84" s="104">
        <f t="shared" si="22"/>
        <v>0</v>
      </c>
      <c r="AQ84" s="104">
        <f t="shared" si="23"/>
        <v>0</v>
      </c>
      <c r="AR84" s="104"/>
      <c r="AS84" s="143">
        <f t="shared" si="24"/>
        <v>0</v>
      </c>
      <c r="AT84" s="104">
        <f t="shared" si="25"/>
        <v>0</v>
      </c>
      <c r="AU84" s="104">
        <f t="shared" si="12"/>
        <v>0</v>
      </c>
      <c r="AV84" s="203">
        <f t="shared" si="26"/>
        <v>0</v>
      </c>
      <c r="AW84" s="144">
        <f t="shared" si="27"/>
        <v>-375.55148288933481</v>
      </c>
      <c r="AX84" s="285">
        <v>1</v>
      </c>
      <c r="AY84" s="104" t="s">
        <v>52</v>
      </c>
      <c r="AZ84" s="1">
        <v>36</v>
      </c>
      <c r="BA84" s="1" t="s">
        <v>88</v>
      </c>
      <c r="BB84" s="1" t="s">
        <v>36</v>
      </c>
      <c r="BC84" s="89">
        <v>43890</v>
      </c>
      <c r="BD84" s="153"/>
      <c r="BE84" s="1">
        <v>713.52</v>
      </c>
      <c r="BF84" s="1"/>
      <c r="BG84" s="1"/>
      <c r="BH84" s="1"/>
      <c r="BI84" s="1"/>
      <c r="BJ84" s="98">
        <v>713.52</v>
      </c>
      <c r="BK84" s="138">
        <f t="shared" si="28"/>
        <v>1.999999999998181E-2</v>
      </c>
      <c r="BL84" s="141">
        <f t="shared" si="29"/>
        <v>3.7844388998269633E-4</v>
      </c>
      <c r="BM84" s="96">
        <f t="shared" si="30"/>
        <v>2.0378443889964508E-2</v>
      </c>
      <c r="BN84" s="104">
        <f t="shared" si="31"/>
        <v>2.0378443889964508E-2</v>
      </c>
      <c r="BO84" s="104">
        <f t="shared" si="32"/>
        <v>0</v>
      </c>
      <c r="BP84" s="104">
        <f t="shared" si="33"/>
        <v>3.688498344083576E-2</v>
      </c>
      <c r="BQ84" s="355">
        <f t="shared" si="34"/>
        <v>0</v>
      </c>
      <c r="BR84" s="143">
        <f t="shared" si="35"/>
        <v>3.688498344083576E-2</v>
      </c>
      <c r="BS84" s="104">
        <f t="shared" si="36"/>
        <v>2.4816699201244659E-3</v>
      </c>
      <c r="BT84" s="203">
        <f t="shared" si="37"/>
        <v>3.9366653360960228E-2</v>
      </c>
      <c r="BU84" s="144">
        <f t="shared" si="38"/>
        <v>-375.51211623597385</v>
      </c>
      <c r="BV84" s="285">
        <v>1</v>
      </c>
      <c r="BW84" s="104" t="s">
        <v>52</v>
      </c>
      <c r="BX84" s="1">
        <v>36</v>
      </c>
      <c r="BY84" s="1" t="s">
        <v>88</v>
      </c>
      <c r="BZ84" s="1" t="s">
        <v>36</v>
      </c>
      <c r="CA84" s="89">
        <v>43890</v>
      </c>
      <c r="CB84" s="153"/>
      <c r="CC84" s="137">
        <v>713.52</v>
      </c>
      <c r="CD84" s="137"/>
      <c r="CE84" s="137"/>
      <c r="CF84" s="137"/>
      <c r="CG84" s="137"/>
      <c r="CH84" s="137">
        <v>713.52</v>
      </c>
      <c r="CI84" s="137">
        <v>1.999999999998181E-2</v>
      </c>
      <c r="CJ84" s="137">
        <v>3.7844388998269633E-4</v>
      </c>
      <c r="CK84" s="137">
        <v>2.0378443889964508E-2</v>
      </c>
      <c r="CL84" s="137">
        <v>2.0378443889964508E-2</v>
      </c>
      <c r="CM84" s="137">
        <v>0</v>
      </c>
      <c r="CN84" s="137">
        <v>3.688498344083576E-2</v>
      </c>
      <c r="CO84" s="137">
        <v>0</v>
      </c>
      <c r="CP84" s="143">
        <f t="shared" si="39"/>
        <v>4.0990924041813523E-2</v>
      </c>
      <c r="CQ84" s="104">
        <f t="shared" si="40"/>
        <v>2.4816699201244659E-3</v>
      </c>
      <c r="CR84" s="203">
        <f t="shared" si="41"/>
        <v>4.3472593961937991E-2</v>
      </c>
      <c r="CS84" s="144">
        <f t="shared" si="42"/>
        <v>-375.4686436420119</v>
      </c>
      <c r="CT84" s="139" t="s">
        <v>251</v>
      </c>
      <c r="CU84" s="1" t="s">
        <v>422</v>
      </c>
      <c r="CV84" s="1">
        <v>36</v>
      </c>
      <c r="CW84" s="1" t="s">
        <v>88</v>
      </c>
      <c r="CX84" s="1" t="s">
        <v>36</v>
      </c>
      <c r="CY84" s="89">
        <v>43951</v>
      </c>
      <c r="CZ84" s="153"/>
      <c r="DA84" s="104">
        <v>720.9</v>
      </c>
      <c r="DB84" s="104"/>
      <c r="DC84" s="104"/>
      <c r="DD84" s="104"/>
      <c r="DE84" s="104"/>
      <c r="DF84" s="137">
        <v>720.9</v>
      </c>
      <c r="DG84" s="138">
        <f t="shared" si="43"/>
        <v>7.3799999999999955</v>
      </c>
      <c r="DH84" s="141">
        <f t="shared" si="44"/>
        <v>1.1331579896488868</v>
      </c>
      <c r="DI84" s="142">
        <f t="shared" si="45"/>
        <v>8.5131579896488816</v>
      </c>
      <c r="DJ84" s="104">
        <f t="shared" si="46"/>
        <v>8.5131579896488816</v>
      </c>
      <c r="DK84" s="104">
        <f t="shared" si="47"/>
        <v>0</v>
      </c>
      <c r="DL84" s="104">
        <f t="shared" si="48"/>
        <v>15.408815961264477</v>
      </c>
      <c r="DM84" s="365">
        <f t="shared" si="49"/>
        <v>0</v>
      </c>
      <c r="DN84" s="366">
        <f t="shared" si="50"/>
        <v>15.408815961264477</v>
      </c>
      <c r="DO84" s="367">
        <f t="shared" si="51"/>
        <v>15.367825037222664</v>
      </c>
      <c r="DP84" s="367">
        <f t="shared" si="52"/>
        <v>14.765355309992939</v>
      </c>
      <c r="DQ84" s="368">
        <f t="shared" si="53"/>
        <v>1.0586695186370942</v>
      </c>
      <c r="DR84" s="49">
        <f t="shared" si="54"/>
        <v>16.426494555859758</v>
      </c>
      <c r="DS84" s="369">
        <f t="shared" si="55"/>
        <v>-359.04214908615216</v>
      </c>
      <c r="DT84" s="139">
        <v>1</v>
      </c>
      <c r="DU84" s="1" t="s">
        <v>52</v>
      </c>
      <c r="DV84" s="1">
        <v>36</v>
      </c>
      <c r="DW84" s="1" t="s">
        <v>88</v>
      </c>
      <c r="DX84" s="1" t="s">
        <v>36</v>
      </c>
      <c r="DY84" s="89">
        <v>43982</v>
      </c>
      <c r="DZ84" s="90"/>
      <c r="EA84" s="1">
        <v>748.42</v>
      </c>
      <c r="EB84" s="1"/>
      <c r="EC84" s="1"/>
      <c r="ED84" s="1"/>
      <c r="EE84" s="1"/>
      <c r="EF84" s="98">
        <v>748.42</v>
      </c>
      <c r="EG84" s="138">
        <f t="shared" si="56"/>
        <v>27.519999999999982</v>
      </c>
      <c r="EH84" s="141">
        <f t="shared" si="57"/>
        <v>1.1308407166472549</v>
      </c>
      <c r="EI84" s="96">
        <f t="shared" si="58"/>
        <v>28.650840716647238</v>
      </c>
      <c r="EJ84" s="104">
        <f t="shared" si="59"/>
        <v>28.650840716647238</v>
      </c>
      <c r="EK84" s="104">
        <f t="shared" si="60"/>
        <v>0</v>
      </c>
      <c r="EL84" s="104">
        <f t="shared" si="61"/>
        <v>51.858021697131505</v>
      </c>
      <c r="EM84" s="355">
        <f t="shared" si="62"/>
        <v>0</v>
      </c>
      <c r="EN84" s="143">
        <f t="shared" si="63"/>
        <v>51.858021697131505</v>
      </c>
      <c r="EO84" s="104">
        <f t="shared" si="64"/>
        <v>5.4247032662975805</v>
      </c>
      <c r="EP84" s="379">
        <f t="shared" si="65"/>
        <v>57.282724963429089</v>
      </c>
      <c r="EQ84" s="380">
        <f t="shared" si="66"/>
        <v>-301.75942412272309</v>
      </c>
      <c r="ER84" s="285">
        <v>1</v>
      </c>
      <c r="ES84" s="104" t="s">
        <v>52</v>
      </c>
      <c r="ET84" s="1">
        <v>36</v>
      </c>
      <c r="EU84" s="1" t="s">
        <v>88</v>
      </c>
      <c r="EV84" s="1" t="s">
        <v>36</v>
      </c>
      <c r="EW84" s="398">
        <v>190</v>
      </c>
      <c r="EX84" s="89">
        <v>44013</v>
      </c>
      <c r="EY84" s="104">
        <v>790.69</v>
      </c>
      <c r="EZ84" s="104"/>
      <c r="FA84" s="104"/>
      <c r="FB84" s="104"/>
      <c r="FC84" s="104"/>
      <c r="FD84" s="137">
        <f t="shared" si="67"/>
        <v>790.69</v>
      </c>
      <c r="FE84" s="138">
        <f t="shared" si="117"/>
        <v>42.270000000000095</v>
      </c>
      <c r="FF84" s="141">
        <f t="shared" si="68"/>
        <v>1.9835511209301306</v>
      </c>
      <c r="FG84" s="96">
        <f t="shared" si="69"/>
        <v>44.253551120930226</v>
      </c>
      <c r="FH84" s="104">
        <f t="shared" si="70"/>
        <v>44.253551120930226</v>
      </c>
      <c r="FI84" s="104">
        <f t="shared" si="71"/>
        <v>0</v>
      </c>
      <c r="FJ84" s="104">
        <f t="shared" si="72"/>
        <v>80.098927528883706</v>
      </c>
      <c r="FK84" s="104"/>
      <c r="FL84" s="143">
        <f t="shared" si="73"/>
        <v>80.098927528883706</v>
      </c>
      <c r="FM84" s="104">
        <f t="shared" si="74"/>
        <v>9.1778150012676445</v>
      </c>
      <c r="FN84" s="379">
        <f t="shared" si="75"/>
        <v>89.276742530151353</v>
      </c>
      <c r="FO84" s="234">
        <f t="shared" si="76"/>
        <v>-402.48268159257174</v>
      </c>
      <c r="FP84" s="139">
        <v>1</v>
      </c>
      <c r="FQ84" s="1" t="s">
        <v>52</v>
      </c>
      <c r="FR84" s="1">
        <v>36</v>
      </c>
      <c r="FS84" s="1" t="s">
        <v>88</v>
      </c>
      <c r="FT84" s="1" t="s">
        <v>36</v>
      </c>
      <c r="FU84" s="89">
        <v>44042</v>
      </c>
      <c r="FV84" s="90"/>
      <c r="FW84" s="104">
        <v>806.83</v>
      </c>
      <c r="FX84" s="104"/>
      <c r="FY84" s="104"/>
      <c r="FZ84" s="104"/>
      <c r="GA84" s="104"/>
      <c r="GB84" s="411">
        <f t="shared" si="77"/>
        <v>806.83</v>
      </c>
      <c r="GC84" s="138">
        <f t="shared" si="13"/>
        <v>16.139999999999986</v>
      </c>
      <c r="GD84" s="141">
        <f t="shared" si="78"/>
        <v>5.0291647933378041</v>
      </c>
      <c r="GE84" s="142">
        <f t="shared" si="79"/>
        <v>21.169164793337792</v>
      </c>
      <c r="GF84" s="104">
        <f t="shared" si="80"/>
        <v>21.169164793337792</v>
      </c>
      <c r="GG84" s="104">
        <v>0</v>
      </c>
      <c r="GH84" s="104">
        <f t="shared" si="81"/>
        <v>40.221413107341803</v>
      </c>
      <c r="GI84" s="104"/>
      <c r="GJ84" s="143">
        <f t="shared" si="82"/>
        <v>40.221413107341803</v>
      </c>
      <c r="GK84" s="103">
        <f t="shared" si="83"/>
        <v>0</v>
      </c>
      <c r="GL84" s="104">
        <f t="shared" si="14"/>
        <v>0</v>
      </c>
      <c r="GM84" s="90">
        <f t="shared" si="84"/>
        <v>40.221413107341803</v>
      </c>
      <c r="GN84" s="380">
        <f t="shared" si="85"/>
        <v>-362.26126848522995</v>
      </c>
      <c r="GO84" s="139">
        <v>1</v>
      </c>
      <c r="GP84" s="415" t="s">
        <v>52</v>
      </c>
      <c r="GQ84" s="1">
        <v>36</v>
      </c>
      <c r="GR84" s="1" t="s">
        <v>88</v>
      </c>
      <c r="GS84" s="1" t="s">
        <v>36</v>
      </c>
      <c r="GT84" s="89">
        <v>44081</v>
      </c>
      <c r="GU84" s="90"/>
      <c r="GV84" s="104">
        <v>832.34</v>
      </c>
      <c r="GW84" s="104"/>
      <c r="GX84" s="104"/>
      <c r="GY84" s="104"/>
      <c r="GZ84" s="104"/>
      <c r="HA84" s="137">
        <v>832.34</v>
      </c>
      <c r="HB84" s="138">
        <f t="shared" si="118"/>
        <v>25.509999999999991</v>
      </c>
      <c r="HC84" s="141">
        <f t="shared" si="86"/>
        <v>-9.233210101253789</v>
      </c>
      <c r="HD84" s="142">
        <f t="shared" si="87"/>
        <v>16.276789898746202</v>
      </c>
      <c r="HE84" s="104">
        <f t="shared" si="88"/>
        <v>16.276789898746202</v>
      </c>
      <c r="HF84" s="104">
        <v>0</v>
      </c>
      <c r="HG84" s="104">
        <f t="shared" si="89"/>
        <v>30.925900807617783</v>
      </c>
      <c r="HH84" s="104"/>
      <c r="HI84" s="143">
        <f t="shared" si="90"/>
        <v>30.925900807617783</v>
      </c>
      <c r="HJ84" s="104">
        <f t="shared" si="91"/>
        <v>0</v>
      </c>
      <c r="HK84" s="104">
        <f t="shared" si="15"/>
        <v>0</v>
      </c>
      <c r="HL84" s="90">
        <f t="shared" si="92"/>
        <v>30.925900807617783</v>
      </c>
      <c r="HM84" s="380">
        <f t="shared" si="93"/>
        <v>-331.33536767761217</v>
      </c>
      <c r="HN84" s="1">
        <v>1</v>
      </c>
      <c r="HO84" s="1" t="s">
        <v>52</v>
      </c>
      <c r="HP84" s="1">
        <v>36</v>
      </c>
      <c r="HQ84" s="1" t="s">
        <v>88</v>
      </c>
      <c r="HR84" s="1" t="s">
        <v>36</v>
      </c>
      <c r="HS84" s="89">
        <v>44104</v>
      </c>
      <c r="HT84" s="104">
        <v>844.88</v>
      </c>
      <c r="HU84" s="90"/>
      <c r="HV84" s="104"/>
      <c r="HW84" s="104"/>
      <c r="HX84" s="104"/>
      <c r="HY84" s="104"/>
      <c r="HZ84" s="137">
        <f t="shared" si="94"/>
        <v>844.88</v>
      </c>
      <c r="IA84" s="138">
        <f t="shared" si="95"/>
        <v>12.539999999999964</v>
      </c>
      <c r="IB84" s="141">
        <f t="shared" si="96"/>
        <v>2.3375256450108259</v>
      </c>
      <c r="IC84" s="142">
        <f t="shared" si="97"/>
        <v>14.87752564501079</v>
      </c>
      <c r="ID84" s="104">
        <f t="shared" si="98"/>
        <v>14.87752564501079</v>
      </c>
      <c r="IE84" s="104">
        <f t="shared" si="99"/>
        <v>0</v>
      </c>
      <c r="IF84" s="104">
        <f t="shared" si="100"/>
        <v>28.267298725520501</v>
      </c>
      <c r="IG84" s="425">
        <f t="shared" si="101"/>
        <v>0</v>
      </c>
      <c r="IH84" s="143">
        <f t="shared" si="102"/>
        <v>28.267298725520501</v>
      </c>
      <c r="II84" s="104">
        <f t="shared" si="103"/>
        <v>0</v>
      </c>
      <c r="IJ84" s="104">
        <f t="shared" si="104"/>
        <v>0</v>
      </c>
      <c r="IK84" s="90">
        <f t="shared" si="105"/>
        <v>28.267298725520501</v>
      </c>
      <c r="IL84" s="234">
        <f t="shared" si="106"/>
        <v>-303.06806895209166</v>
      </c>
      <c r="IM84" s="139">
        <v>1</v>
      </c>
      <c r="IN84" s="1" t="s">
        <v>52</v>
      </c>
      <c r="IO84" s="1">
        <v>36</v>
      </c>
      <c r="IP84" s="1" t="s">
        <v>88</v>
      </c>
      <c r="IQ84" s="1" t="s">
        <v>36</v>
      </c>
      <c r="IR84" s="89">
        <v>44143</v>
      </c>
      <c r="IS84" s="90"/>
      <c r="IT84" s="1">
        <v>844.9</v>
      </c>
      <c r="IU84" s="1"/>
      <c r="IV84" s="1"/>
      <c r="IW84" s="1"/>
      <c r="IX84" s="1"/>
      <c r="IY84" s="98">
        <v>844.9</v>
      </c>
      <c r="IZ84" s="138">
        <f t="shared" si="107"/>
        <v>1.999999999998181E-2</v>
      </c>
      <c r="JA84" s="141">
        <f t="shared" si="108"/>
        <v>-5.3777021454026568E-3</v>
      </c>
      <c r="JB84" s="142">
        <f t="shared" si="109"/>
        <v>1.4622297854579153E-2</v>
      </c>
      <c r="JC84" s="104">
        <f t="shared" si="110"/>
        <v>1.4622297854579153E-2</v>
      </c>
      <c r="JD84" s="104">
        <f t="shared" si="111"/>
        <v>0</v>
      </c>
      <c r="JE84" s="104">
        <f t="shared" si="112"/>
        <v>2.778236592370039E-2</v>
      </c>
      <c r="JF84" s="425">
        <f t="shared" si="119"/>
        <v>0</v>
      </c>
      <c r="JG84" s="143">
        <f t="shared" si="113"/>
        <v>2.778236592370039E-2</v>
      </c>
      <c r="JH84" s="104">
        <f t="shared" si="114"/>
        <v>0</v>
      </c>
      <c r="JI84" s="104">
        <f t="shared" si="115"/>
        <v>0</v>
      </c>
      <c r="JJ84" s="90">
        <f t="shared" si="116"/>
        <v>2.778236592370039E-2</v>
      </c>
      <c r="JK84" s="234">
        <f t="shared" si="120"/>
        <v>-303.04028658616795</v>
      </c>
      <c r="JL84" s="139">
        <v>1</v>
      </c>
      <c r="JM84" s="1" t="s">
        <v>52</v>
      </c>
    </row>
    <row r="85" spans="1:273" ht="30" customHeight="1" x14ac:dyDescent="0.25">
      <c r="A85" s="1">
        <v>37</v>
      </c>
      <c r="B85" s="1" t="s">
        <v>89</v>
      </c>
      <c r="C85" s="1" t="s">
        <v>37</v>
      </c>
      <c r="D85" s="89">
        <v>43830</v>
      </c>
      <c r="E85" s="153"/>
      <c r="F85" s="104">
        <v>3402.08</v>
      </c>
      <c r="G85" s="104"/>
      <c r="H85" s="104"/>
      <c r="I85" s="104"/>
      <c r="J85" s="104"/>
      <c r="K85" s="137">
        <v>3402.08</v>
      </c>
      <c r="L85" s="138">
        <v>3.6099999999996726</v>
      </c>
      <c r="M85" s="141">
        <v>0.43319969037531464</v>
      </c>
      <c r="N85" s="96">
        <v>4.0431996903749869</v>
      </c>
      <c r="O85" s="104">
        <v>4.0431996903749869</v>
      </c>
      <c r="P85" s="104">
        <v>0</v>
      </c>
      <c r="Q85" s="104">
        <v>7.3181914395787269</v>
      </c>
      <c r="R85" s="104">
        <v>0</v>
      </c>
      <c r="S85" s="143">
        <v>7.3181914395787269</v>
      </c>
      <c r="T85" s="104"/>
      <c r="U85" s="104"/>
      <c r="V85" s="104">
        <v>0.3677369804315691</v>
      </c>
      <c r="W85" s="203">
        <v>7.6859284200102955</v>
      </c>
      <c r="X85" s="144">
        <v>289.12186961090293</v>
      </c>
      <c r="Y85" s="285">
        <v>1</v>
      </c>
      <c r="Z85" s="104" t="s">
        <v>52</v>
      </c>
      <c r="AA85" s="1">
        <v>37</v>
      </c>
      <c r="AB85" s="1" t="s">
        <v>89</v>
      </c>
      <c r="AC85" s="1" t="s">
        <v>37</v>
      </c>
      <c r="AD85" s="89">
        <v>43861</v>
      </c>
      <c r="AE85" s="284"/>
      <c r="AF85" s="1">
        <v>3403.17</v>
      </c>
      <c r="AG85" s="1"/>
      <c r="AH85" s="1"/>
      <c r="AI85" s="1"/>
      <c r="AJ85" s="1"/>
      <c r="AK85" s="98">
        <f t="shared" si="11"/>
        <v>3403.17</v>
      </c>
      <c r="AL85" s="138">
        <f t="shared" si="18"/>
        <v>1.0900000000001455</v>
      </c>
      <c r="AM85" s="141">
        <f t="shared" si="19"/>
        <v>-0.96906699707561084</v>
      </c>
      <c r="AN85" s="96">
        <f t="shared" si="20"/>
        <v>0.12093300292453468</v>
      </c>
      <c r="AO85" s="104">
        <f t="shared" si="21"/>
        <v>0.12093300292453468</v>
      </c>
      <c r="AP85" s="104">
        <f t="shared" si="22"/>
        <v>0</v>
      </c>
      <c r="AQ85" s="104">
        <f t="shared" si="23"/>
        <v>0.21888873529340777</v>
      </c>
      <c r="AR85" s="104"/>
      <c r="AS85" s="143">
        <f t="shared" si="24"/>
        <v>0.21888873529340777</v>
      </c>
      <c r="AT85" s="104">
        <f t="shared" si="25"/>
        <v>0.78452552468596148</v>
      </c>
      <c r="AU85" s="104">
        <f t="shared" si="12"/>
        <v>0.13947499575785105</v>
      </c>
      <c r="AV85" s="203">
        <f t="shared" si="26"/>
        <v>1.1428892557372201</v>
      </c>
      <c r="AW85" s="144">
        <f t="shared" si="27"/>
        <v>290.26475886664014</v>
      </c>
      <c r="AX85" s="285">
        <v>1</v>
      </c>
      <c r="AY85" s="104" t="s">
        <v>52</v>
      </c>
      <c r="AZ85" s="1">
        <v>37</v>
      </c>
      <c r="BA85" s="1" t="s">
        <v>89</v>
      </c>
      <c r="BB85" s="1" t="s">
        <v>37</v>
      </c>
      <c r="BC85" s="89">
        <v>43890</v>
      </c>
      <c r="BD85" s="153"/>
      <c r="BE85" s="1">
        <v>3403.17</v>
      </c>
      <c r="BF85" s="1"/>
      <c r="BG85" s="1"/>
      <c r="BH85" s="1"/>
      <c r="BI85" s="1"/>
      <c r="BJ85" s="98">
        <v>3403.17</v>
      </c>
      <c r="BK85" s="138">
        <f t="shared" si="28"/>
        <v>0</v>
      </c>
      <c r="BL85" s="141">
        <f t="shared" si="29"/>
        <v>0</v>
      </c>
      <c r="BM85" s="96">
        <f t="shared" si="30"/>
        <v>0</v>
      </c>
      <c r="BN85" s="104">
        <f t="shared" si="31"/>
        <v>0</v>
      </c>
      <c r="BO85" s="104">
        <f t="shared" si="32"/>
        <v>0</v>
      </c>
      <c r="BP85" s="104">
        <f t="shared" si="33"/>
        <v>0</v>
      </c>
      <c r="BQ85" s="355">
        <f t="shared" si="34"/>
        <v>0</v>
      </c>
      <c r="BR85" s="143">
        <f t="shared" si="35"/>
        <v>0</v>
      </c>
      <c r="BS85" s="104">
        <f t="shared" si="36"/>
        <v>0</v>
      </c>
      <c r="BT85" s="203">
        <f t="shared" si="37"/>
        <v>0</v>
      </c>
      <c r="BU85" s="144">
        <f t="shared" si="38"/>
        <v>290.26475886664014</v>
      </c>
      <c r="BV85" s="285">
        <v>1</v>
      </c>
      <c r="BW85" s="104" t="s">
        <v>52</v>
      </c>
      <c r="BX85" s="1">
        <v>37</v>
      </c>
      <c r="BY85" s="1" t="s">
        <v>89</v>
      </c>
      <c r="BZ85" s="1" t="s">
        <v>37</v>
      </c>
      <c r="CA85" s="89">
        <v>43890</v>
      </c>
      <c r="CB85" s="153"/>
      <c r="CC85" s="137">
        <v>3403.17</v>
      </c>
      <c r="CD85" s="137"/>
      <c r="CE85" s="137"/>
      <c r="CF85" s="137"/>
      <c r="CG85" s="137"/>
      <c r="CH85" s="137">
        <v>3403.17</v>
      </c>
      <c r="CI85" s="137">
        <v>0</v>
      </c>
      <c r="CJ85" s="137">
        <v>0</v>
      </c>
      <c r="CK85" s="137">
        <v>0</v>
      </c>
      <c r="CL85" s="137">
        <v>0</v>
      </c>
      <c r="CM85" s="137">
        <v>0</v>
      </c>
      <c r="CN85" s="137">
        <v>0</v>
      </c>
      <c r="CO85" s="137">
        <v>0</v>
      </c>
      <c r="CP85" s="143">
        <f t="shared" si="39"/>
        <v>0</v>
      </c>
      <c r="CQ85" s="104">
        <f t="shared" si="40"/>
        <v>0</v>
      </c>
      <c r="CR85" s="203">
        <f t="shared" si="41"/>
        <v>0</v>
      </c>
      <c r="CS85" s="144">
        <f t="shared" si="42"/>
        <v>290.26475886664014</v>
      </c>
      <c r="CT85" s="139" t="s">
        <v>251</v>
      </c>
      <c r="CU85" s="1" t="s">
        <v>422</v>
      </c>
      <c r="CV85" s="1">
        <v>37</v>
      </c>
      <c r="CW85" s="1" t="s">
        <v>89</v>
      </c>
      <c r="CX85" s="1" t="s">
        <v>37</v>
      </c>
      <c r="CY85" s="89">
        <v>43951</v>
      </c>
      <c r="CZ85" s="153"/>
      <c r="DA85" s="104">
        <v>3451.04</v>
      </c>
      <c r="DB85" s="104"/>
      <c r="DC85" s="104"/>
      <c r="DD85" s="104"/>
      <c r="DE85" s="104"/>
      <c r="DF85" s="137">
        <v>3451.04</v>
      </c>
      <c r="DG85" s="138">
        <f t="shared" si="43"/>
        <v>47.869999999999891</v>
      </c>
      <c r="DH85" s="141">
        <f t="shared" si="44"/>
        <v>7.3501724884135662</v>
      </c>
      <c r="DI85" s="142">
        <f t="shared" si="45"/>
        <v>55.220172488413453</v>
      </c>
      <c r="DJ85" s="104">
        <f t="shared" si="46"/>
        <v>55.220172488413453</v>
      </c>
      <c r="DK85" s="104">
        <f t="shared" si="47"/>
        <v>0</v>
      </c>
      <c r="DL85" s="104">
        <f t="shared" si="48"/>
        <v>99.948512204028347</v>
      </c>
      <c r="DM85" s="365">
        <f t="shared" si="49"/>
        <v>0</v>
      </c>
      <c r="DN85" s="366">
        <f t="shared" si="50"/>
        <v>99.948512204028347</v>
      </c>
      <c r="DO85" s="367">
        <f t="shared" si="51"/>
        <v>99.948512204028347</v>
      </c>
      <c r="DP85" s="367">
        <f t="shared" si="52"/>
        <v>96.030198926858176</v>
      </c>
      <c r="DQ85" s="368">
        <f t="shared" si="53"/>
        <v>6.8853232677520966</v>
      </c>
      <c r="DR85" s="49">
        <f t="shared" si="54"/>
        <v>106.83383547178045</v>
      </c>
      <c r="DS85" s="369">
        <f t="shared" si="55"/>
        <v>397.09859433842058</v>
      </c>
      <c r="DT85" s="139">
        <v>1</v>
      </c>
      <c r="DU85" s="1" t="s">
        <v>52</v>
      </c>
      <c r="DV85" s="1">
        <v>37</v>
      </c>
      <c r="DW85" s="1" t="s">
        <v>89</v>
      </c>
      <c r="DX85" s="1" t="s">
        <v>37</v>
      </c>
      <c r="DY85" s="89">
        <v>43982</v>
      </c>
      <c r="DZ85" s="90">
        <v>500</v>
      </c>
      <c r="EA85" s="1">
        <v>3651.84</v>
      </c>
      <c r="EB85" s="1"/>
      <c r="EC85" s="1"/>
      <c r="ED85" s="1"/>
      <c r="EE85" s="1"/>
      <c r="EF85" s="98">
        <v>3651.84</v>
      </c>
      <c r="EG85" s="138">
        <f t="shared" si="56"/>
        <v>200.80000000000018</v>
      </c>
      <c r="EH85" s="141">
        <f t="shared" si="57"/>
        <v>8.2511924383273669</v>
      </c>
      <c r="EI85" s="96">
        <f t="shared" si="58"/>
        <v>209.05119243832755</v>
      </c>
      <c r="EJ85" s="104">
        <f t="shared" si="59"/>
        <v>110</v>
      </c>
      <c r="EK85" s="104">
        <f t="shared" si="60"/>
        <v>99.051192438327547</v>
      </c>
      <c r="EL85" s="104">
        <f t="shared" si="61"/>
        <v>199.1</v>
      </c>
      <c r="EM85" s="355">
        <f t="shared" si="62"/>
        <v>191.67913538315679</v>
      </c>
      <c r="EN85" s="143">
        <f t="shared" si="63"/>
        <v>390.77913538315681</v>
      </c>
      <c r="EO85" s="104">
        <f t="shared" si="64"/>
        <v>40.878166631474379</v>
      </c>
      <c r="EP85" s="379">
        <f t="shared" si="65"/>
        <v>431.65730201463117</v>
      </c>
      <c r="EQ85" s="380">
        <f t="shared" si="66"/>
        <v>328.75589635305175</v>
      </c>
      <c r="ER85" s="285">
        <v>1</v>
      </c>
      <c r="ES85" s="104" t="s">
        <v>52</v>
      </c>
      <c r="ET85" s="1">
        <v>37</v>
      </c>
      <c r="EU85" s="1" t="s">
        <v>89</v>
      </c>
      <c r="EV85" s="1" t="s">
        <v>37</v>
      </c>
      <c r="EW85" s="398"/>
      <c r="EX85" s="89">
        <v>44013</v>
      </c>
      <c r="EY85" s="104">
        <v>4482.33</v>
      </c>
      <c r="EZ85" s="104"/>
      <c r="FA85" s="104"/>
      <c r="FB85" s="104"/>
      <c r="FC85" s="104"/>
      <c r="FD85" s="137">
        <f t="shared" si="67"/>
        <v>4482.33</v>
      </c>
      <c r="FE85" s="138">
        <f t="shared" si="117"/>
        <v>830.48999999999978</v>
      </c>
      <c r="FF85" s="141">
        <f t="shared" si="68"/>
        <v>38.971359603057962</v>
      </c>
      <c r="FG85" s="96">
        <f t="shared" si="69"/>
        <v>869.46135960305776</v>
      </c>
      <c r="FH85" s="104">
        <f t="shared" si="70"/>
        <v>869.46135960305776</v>
      </c>
      <c r="FI85" s="104">
        <f t="shared" si="71"/>
        <v>0</v>
      </c>
      <c r="FJ85" s="104">
        <f t="shared" si="72"/>
        <v>1573.7250608815345</v>
      </c>
      <c r="FK85" s="104"/>
      <c r="FL85" s="143">
        <f t="shared" si="73"/>
        <v>1573.7250608815345</v>
      </c>
      <c r="FM85" s="104">
        <f t="shared" si="74"/>
        <v>180.31898699793581</v>
      </c>
      <c r="FN85" s="379">
        <f t="shared" si="75"/>
        <v>1754.0440478794703</v>
      </c>
      <c r="FO85" s="234">
        <f t="shared" si="76"/>
        <v>2082.7999442325222</v>
      </c>
      <c r="FP85" s="139">
        <v>1</v>
      </c>
      <c r="FQ85" s="1" t="s">
        <v>52</v>
      </c>
      <c r="FR85" s="1">
        <v>37</v>
      </c>
      <c r="FS85" s="1" t="s">
        <v>89</v>
      </c>
      <c r="FT85" s="1" t="s">
        <v>37</v>
      </c>
      <c r="FU85" s="89">
        <v>44042</v>
      </c>
      <c r="FV85" s="90">
        <v>2100</v>
      </c>
      <c r="FW85" s="104">
        <v>4870.16</v>
      </c>
      <c r="FX85" s="104"/>
      <c r="FY85" s="104"/>
      <c r="FZ85" s="104"/>
      <c r="GA85" s="104"/>
      <c r="GB85" s="411">
        <f t="shared" si="77"/>
        <v>4870.16</v>
      </c>
      <c r="GC85" s="138">
        <f t="shared" si="13"/>
        <v>387.82999999999993</v>
      </c>
      <c r="GD85" s="141">
        <f t="shared" si="78"/>
        <v>120.84640531599764</v>
      </c>
      <c r="GE85" s="142">
        <f t="shared" si="79"/>
        <v>508.67640531599756</v>
      </c>
      <c r="GF85" s="104">
        <f t="shared" si="80"/>
        <v>508.67640531599756</v>
      </c>
      <c r="GG85" s="104">
        <v>0</v>
      </c>
      <c r="GH85" s="104">
        <f t="shared" si="81"/>
        <v>966.48517010039529</v>
      </c>
      <c r="GI85" s="104"/>
      <c r="GJ85" s="143">
        <f t="shared" si="82"/>
        <v>966.48517010039529</v>
      </c>
      <c r="GK85" s="103">
        <f t="shared" si="83"/>
        <v>508.67640531599756</v>
      </c>
      <c r="GL85" s="104">
        <f t="shared" si="14"/>
        <v>141.40454376886714</v>
      </c>
      <c r="GM85" s="90">
        <f t="shared" si="84"/>
        <v>1107.8897138692623</v>
      </c>
      <c r="GN85" s="380">
        <f t="shared" si="85"/>
        <v>1090.6896581017845</v>
      </c>
      <c r="GO85" s="139">
        <v>1</v>
      </c>
      <c r="GP85" s="415" t="s">
        <v>52</v>
      </c>
      <c r="GQ85" s="1">
        <v>37</v>
      </c>
      <c r="GR85" s="1" t="s">
        <v>89</v>
      </c>
      <c r="GS85" s="1" t="s">
        <v>37</v>
      </c>
      <c r="GT85" s="89">
        <v>44081</v>
      </c>
      <c r="GU85" s="90"/>
      <c r="GV85" s="104">
        <v>5151.4800000000005</v>
      </c>
      <c r="GW85" s="104"/>
      <c r="GX85" s="104"/>
      <c r="GY85" s="104"/>
      <c r="GZ85" s="104"/>
      <c r="HA85" s="137">
        <v>5151.4800000000005</v>
      </c>
      <c r="HB85" s="138">
        <f t="shared" si="118"/>
        <v>281.32000000000062</v>
      </c>
      <c r="HC85" s="141">
        <f t="shared" si="86"/>
        <v>-101.8222918731761</v>
      </c>
      <c r="HD85" s="142">
        <f t="shared" si="87"/>
        <v>179.49770812682453</v>
      </c>
      <c r="HE85" s="104">
        <f t="shared" si="88"/>
        <v>179.49770812682453</v>
      </c>
      <c r="HF85" s="104">
        <v>0</v>
      </c>
      <c r="HG85" s="104">
        <f t="shared" si="89"/>
        <v>341.04564544096661</v>
      </c>
      <c r="HH85" s="104"/>
      <c r="HI85" s="143">
        <f t="shared" si="90"/>
        <v>341.04564544096661</v>
      </c>
      <c r="HJ85" s="104">
        <f t="shared" si="91"/>
        <v>179.49770812682453</v>
      </c>
      <c r="HK85" s="104">
        <f t="shared" si="15"/>
        <v>81.243420965204052</v>
      </c>
      <c r="HL85" s="90">
        <f t="shared" si="92"/>
        <v>422.28906640617066</v>
      </c>
      <c r="HM85" s="380">
        <f t="shared" si="93"/>
        <v>1512.9787245079551</v>
      </c>
      <c r="HN85" s="1">
        <v>1</v>
      </c>
      <c r="HO85" s="1" t="s">
        <v>52</v>
      </c>
      <c r="HP85" s="1">
        <v>37</v>
      </c>
      <c r="HQ85" s="1" t="s">
        <v>89</v>
      </c>
      <c r="HR85" s="1" t="s">
        <v>37</v>
      </c>
      <c r="HS85" s="89">
        <v>44104</v>
      </c>
      <c r="HT85" s="104">
        <v>5165.28</v>
      </c>
      <c r="HU85" s="90"/>
      <c r="HV85" s="104"/>
      <c r="HW85" s="104"/>
      <c r="HX85" s="104"/>
      <c r="HY85" s="104"/>
      <c r="HZ85" s="137">
        <f t="shared" si="94"/>
        <v>5165.28</v>
      </c>
      <c r="IA85" s="138">
        <f t="shared" si="95"/>
        <v>13.799999999999272</v>
      </c>
      <c r="IB85" s="141">
        <f t="shared" si="96"/>
        <v>2.572396642834752</v>
      </c>
      <c r="IC85" s="142">
        <f t="shared" si="97"/>
        <v>16.372396642834026</v>
      </c>
      <c r="ID85" s="104">
        <f t="shared" si="98"/>
        <v>16.372396642834026</v>
      </c>
      <c r="IE85" s="104">
        <f t="shared" si="99"/>
        <v>0</v>
      </c>
      <c r="IF85" s="104">
        <f t="shared" si="100"/>
        <v>31.10755362138465</v>
      </c>
      <c r="IG85" s="425">
        <f t="shared" si="101"/>
        <v>0</v>
      </c>
      <c r="IH85" s="143">
        <f t="shared" si="102"/>
        <v>31.10755362138465</v>
      </c>
      <c r="II85" s="104">
        <f t="shared" si="103"/>
        <v>0</v>
      </c>
      <c r="IJ85" s="104">
        <f t="shared" si="104"/>
        <v>0</v>
      </c>
      <c r="IK85" s="90">
        <f t="shared" si="105"/>
        <v>31.10755362138465</v>
      </c>
      <c r="IL85" s="234">
        <f t="shared" si="106"/>
        <v>1544.0862781293397</v>
      </c>
      <c r="IM85" s="139">
        <v>1</v>
      </c>
      <c r="IN85" s="1" t="s">
        <v>52</v>
      </c>
      <c r="IO85" s="1">
        <v>37</v>
      </c>
      <c r="IP85" s="1" t="s">
        <v>89</v>
      </c>
      <c r="IQ85" s="1" t="s">
        <v>37</v>
      </c>
      <c r="IR85" s="89">
        <v>44143</v>
      </c>
      <c r="IS85" s="90">
        <v>1600</v>
      </c>
      <c r="IT85" s="1">
        <v>5181.6500000000005</v>
      </c>
      <c r="IU85" s="1"/>
      <c r="IV85" s="1"/>
      <c r="IW85" s="1"/>
      <c r="IX85" s="1"/>
      <c r="IY85" s="98">
        <v>5181.6500000000005</v>
      </c>
      <c r="IZ85" s="138">
        <f t="shared" si="107"/>
        <v>16.3700000000008</v>
      </c>
      <c r="JA85" s="141">
        <f t="shared" si="108"/>
        <v>-4.4016492060162928</v>
      </c>
      <c r="JB85" s="142">
        <f t="shared" si="109"/>
        <v>11.968350793984508</v>
      </c>
      <c r="JC85" s="104">
        <f t="shared" si="110"/>
        <v>11.968350793984508</v>
      </c>
      <c r="JD85" s="104">
        <f t="shared" si="111"/>
        <v>0</v>
      </c>
      <c r="JE85" s="104">
        <f t="shared" si="112"/>
        <v>22.739866508570564</v>
      </c>
      <c r="JF85" s="425">
        <f t="shared" si="119"/>
        <v>0</v>
      </c>
      <c r="JG85" s="143">
        <f t="shared" si="113"/>
        <v>22.739866508570564</v>
      </c>
      <c r="JH85" s="104">
        <f t="shared" si="114"/>
        <v>0</v>
      </c>
      <c r="JI85" s="104">
        <f t="shared" si="115"/>
        <v>0</v>
      </c>
      <c r="JJ85" s="90">
        <f t="shared" si="116"/>
        <v>22.739866508570564</v>
      </c>
      <c r="JK85" s="234">
        <f t="shared" si="120"/>
        <v>-33.173855362089746</v>
      </c>
      <c r="JL85" s="139">
        <v>1</v>
      </c>
      <c r="JM85" s="1" t="s">
        <v>52</v>
      </c>
    </row>
    <row r="86" spans="1:273" ht="30" customHeight="1" x14ac:dyDescent="0.25">
      <c r="A86" s="1">
        <v>38</v>
      </c>
      <c r="B86" s="1" t="s">
        <v>90</v>
      </c>
      <c r="C86" s="1" t="s">
        <v>38</v>
      </c>
      <c r="D86" s="89">
        <v>43830</v>
      </c>
      <c r="E86" s="153"/>
      <c r="F86" s="104">
        <v>63.56</v>
      </c>
      <c r="G86" s="104"/>
      <c r="H86" s="104"/>
      <c r="I86" s="104"/>
      <c r="J86" s="104"/>
      <c r="K86" s="137">
        <v>63.56</v>
      </c>
      <c r="L86" s="138">
        <v>0</v>
      </c>
      <c r="M86" s="141">
        <v>0</v>
      </c>
      <c r="N86" s="96">
        <v>0</v>
      </c>
      <c r="O86" s="104">
        <v>0</v>
      </c>
      <c r="P86" s="104">
        <v>0</v>
      </c>
      <c r="Q86" s="104">
        <v>0</v>
      </c>
      <c r="R86" s="104">
        <v>0</v>
      </c>
      <c r="S86" s="143">
        <v>0</v>
      </c>
      <c r="T86" s="104"/>
      <c r="U86" s="104"/>
      <c r="V86" s="104">
        <v>0</v>
      </c>
      <c r="W86" s="203">
        <v>0</v>
      </c>
      <c r="X86" s="144">
        <v>-392.47887123683626</v>
      </c>
      <c r="Y86" s="285">
        <v>1</v>
      </c>
      <c r="Z86" s="104" t="s">
        <v>52</v>
      </c>
      <c r="AA86" s="1">
        <v>38</v>
      </c>
      <c r="AB86" s="1" t="s">
        <v>90</v>
      </c>
      <c r="AC86" s="1" t="s">
        <v>38</v>
      </c>
      <c r="AD86" s="89">
        <v>43861</v>
      </c>
      <c r="AE86" s="284"/>
      <c r="AF86" s="1">
        <v>63.56</v>
      </c>
      <c r="AG86" s="1"/>
      <c r="AH86" s="1"/>
      <c r="AI86" s="1"/>
      <c r="AJ86" s="1"/>
      <c r="AK86" s="98">
        <f t="shared" si="11"/>
        <v>63.56</v>
      </c>
      <c r="AL86" s="138">
        <f t="shared" si="18"/>
        <v>0</v>
      </c>
      <c r="AM86" s="141">
        <f t="shared" si="19"/>
        <v>0</v>
      </c>
      <c r="AN86" s="96">
        <f t="shared" si="20"/>
        <v>0</v>
      </c>
      <c r="AO86" s="104">
        <f t="shared" si="21"/>
        <v>0</v>
      </c>
      <c r="AP86" s="104">
        <f t="shared" si="22"/>
        <v>0</v>
      </c>
      <c r="AQ86" s="104">
        <f t="shared" si="23"/>
        <v>0</v>
      </c>
      <c r="AR86" s="104"/>
      <c r="AS86" s="143">
        <f t="shared" si="24"/>
        <v>0</v>
      </c>
      <c r="AT86" s="104">
        <f t="shared" si="25"/>
        <v>0</v>
      </c>
      <c r="AU86" s="104">
        <f t="shared" si="12"/>
        <v>0</v>
      </c>
      <c r="AV86" s="203">
        <f t="shared" si="26"/>
        <v>0</v>
      </c>
      <c r="AW86" s="144">
        <f t="shared" si="27"/>
        <v>-392.47887123683626</v>
      </c>
      <c r="AX86" s="285">
        <v>1</v>
      </c>
      <c r="AY86" s="104" t="s">
        <v>52</v>
      </c>
      <c r="AZ86" s="1">
        <v>38</v>
      </c>
      <c r="BA86" s="1" t="s">
        <v>90</v>
      </c>
      <c r="BB86" s="1" t="s">
        <v>38</v>
      </c>
      <c r="BC86" s="89">
        <v>43890</v>
      </c>
      <c r="BD86" s="153"/>
      <c r="BE86" s="1">
        <v>63.56</v>
      </c>
      <c r="BF86" s="1"/>
      <c r="BG86" s="1"/>
      <c r="BH86" s="1"/>
      <c r="BI86" s="1"/>
      <c r="BJ86" s="98">
        <v>63.56</v>
      </c>
      <c r="BK86" s="138">
        <f t="shared" si="28"/>
        <v>0</v>
      </c>
      <c r="BL86" s="141">
        <f t="shared" si="29"/>
        <v>0</v>
      </c>
      <c r="BM86" s="96">
        <f t="shared" si="30"/>
        <v>0</v>
      </c>
      <c r="BN86" s="104">
        <f t="shared" si="31"/>
        <v>0</v>
      </c>
      <c r="BO86" s="104">
        <f t="shared" si="32"/>
        <v>0</v>
      </c>
      <c r="BP86" s="104">
        <f t="shared" si="33"/>
        <v>0</v>
      </c>
      <c r="BQ86" s="355">
        <f t="shared" si="34"/>
        <v>0</v>
      </c>
      <c r="BR86" s="143">
        <f t="shared" si="35"/>
        <v>0</v>
      </c>
      <c r="BS86" s="104">
        <f t="shared" si="36"/>
        <v>0</v>
      </c>
      <c r="BT86" s="203">
        <f t="shared" si="37"/>
        <v>0</v>
      </c>
      <c r="BU86" s="144">
        <f t="shared" si="38"/>
        <v>-392.47887123683626</v>
      </c>
      <c r="BV86" s="285">
        <v>1</v>
      </c>
      <c r="BW86" s="104" t="s">
        <v>52</v>
      </c>
      <c r="BX86" s="1">
        <v>38</v>
      </c>
      <c r="BY86" s="1" t="s">
        <v>90</v>
      </c>
      <c r="BZ86" s="1" t="s">
        <v>38</v>
      </c>
      <c r="CA86" s="89">
        <v>43890</v>
      </c>
      <c r="CB86" s="153"/>
      <c r="CC86" s="137">
        <v>63.56</v>
      </c>
      <c r="CD86" s="137"/>
      <c r="CE86" s="137"/>
      <c r="CF86" s="137"/>
      <c r="CG86" s="137"/>
      <c r="CH86" s="137">
        <v>63.56</v>
      </c>
      <c r="CI86" s="137">
        <v>0</v>
      </c>
      <c r="CJ86" s="137">
        <v>0</v>
      </c>
      <c r="CK86" s="137">
        <v>0</v>
      </c>
      <c r="CL86" s="137">
        <v>0</v>
      </c>
      <c r="CM86" s="137">
        <v>0</v>
      </c>
      <c r="CN86" s="137">
        <v>0</v>
      </c>
      <c r="CO86" s="137">
        <v>0</v>
      </c>
      <c r="CP86" s="143">
        <f t="shared" si="39"/>
        <v>0</v>
      </c>
      <c r="CQ86" s="104">
        <f t="shared" si="40"/>
        <v>0</v>
      </c>
      <c r="CR86" s="203">
        <f t="shared" si="41"/>
        <v>0</v>
      </c>
      <c r="CS86" s="144">
        <f t="shared" si="42"/>
        <v>-392.47887123683626</v>
      </c>
      <c r="CT86" s="139" t="s">
        <v>251</v>
      </c>
      <c r="CU86" s="1" t="s">
        <v>422</v>
      </c>
      <c r="CV86" s="1">
        <v>38</v>
      </c>
      <c r="CW86" s="1" t="s">
        <v>90</v>
      </c>
      <c r="CX86" s="1" t="s">
        <v>38</v>
      </c>
      <c r="CY86" s="89">
        <v>43951</v>
      </c>
      <c r="CZ86" s="153"/>
      <c r="DA86" s="104">
        <v>63.56</v>
      </c>
      <c r="DB86" s="104"/>
      <c r="DC86" s="104"/>
      <c r="DD86" s="104"/>
      <c r="DE86" s="104"/>
      <c r="DF86" s="137">
        <v>63.56</v>
      </c>
      <c r="DG86" s="138">
        <f t="shared" si="43"/>
        <v>0</v>
      </c>
      <c r="DH86" s="141">
        <f t="shared" si="44"/>
        <v>0</v>
      </c>
      <c r="DI86" s="142">
        <f t="shared" si="45"/>
        <v>0</v>
      </c>
      <c r="DJ86" s="104">
        <f t="shared" si="46"/>
        <v>0</v>
      </c>
      <c r="DK86" s="104">
        <f t="shared" si="47"/>
        <v>0</v>
      </c>
      <c r="DL86" s="104">
        <f t="shared" si="48"/>
        <v>0</v>
      </c>
      <c r="DM86" s="365">
        <f t="shared" si="49"/>
        <v>0</v>
      </c>
      <c r="DN86" s="366">
        <f t="shared" si="50"/>
        <v>0</v>
      </c>
      <c r="DO86" s="367">
        <f t="shared" si="51"/>
        <v>0</v>
      </c>
      <c r="DP86" s="367">
        <f t="shared" si="52"/>
        <v>0</v>
      </c>
      <c r="DQ86" s="368">
        <f t="shared" si="53"/>
        <v>0</v>
      </c>
      <c r="DR86" s="49">
        <f t="shared" si="54"/>
        <v>0</v>
      </c>
      <c r="DS86" s="369">
        <f t="shared" si="55"/>
        <v>-392.47887123683626</v>
      </c>
      <c r="DT86" s="139">
        <v>1</v>
      </c>
      <c r="DU86" s="1" t="s">
        <v>52</v>
      </c>
      <c r="DV86" s="1">
        <v>38</v>
      </c>
      <c r="DW86" s="1" t="s">
        <v>90</v>
      </c>
      <c r="DX86" s="1" t="s">
        <v>38</v>
      </c>
      <c r="DY86" s="89">
        <v>43982</v>
      </c>
      <c r="DZ86" s="90"/>
      <c r="EA86" s="1">
        <v>63.56</v>
      </c>
      <c r="EB86" s="1"/>
      <c r="EC86" s="1"/>
      <c r="ED86" s="1"/>
      <c r="EE86" s="1"/>
      <c r="EF86" s="98">
        <v>63.56</v>
      </c>
      <c r="EG86" s="138">
        <f t="shared" si="56"/>
        <v>0</v>
      </c>
      <c r="EH86" s="141">
        <f t="shared" si="57"/>
        <v>0</v>
      </c>
      <c r="EI86" s="96">
        <f t="shared" si="58"/>
        <v>0</v>
      </c>
      <c r="EJ86" s="104">
        <f t="shared" si="59"/>
        <v>0</v>
      </c>
      <c r="EK86" s="104">
        <f t="shared" si="60"/>
        <v>0</v>
      </c>
      <c r="EL86" s="104">
        <f t="shared" si="61"/>
        <v>0</v>
      </c>
      <c r="EM86" s="355">
        <f t="shared" si="62"/>
        <v>0</v>
      </c>
      <c r="EN86" s="143">
        <f t="shared" si="63"/>
        <v>0</v>
      </c>
      <c r="EO86" s="104">
        <f t="shared" si="64"/>
        <v>0</v>
      </c>
      <c r="EP86" s="379">
        <f t="shared" si="65"/>
        <v>0</v>
      </c>
      <c r="EQ86" s="380">
        <f t="shared" si="66"/>
        <v>-392.47887123683626</v>
      </c>
      <c r="ER86" s="285">
        <v>1</v>
      </c>
      <c r="ES86" s="104" t="s">
        <v>52</v>
      </c>
      <c r="ET86" s="1">
        <v>38</v>
      </c>
      <c r="EU86" s="1" t="s">
        <v>90</v>
      </c>
      <c r="EV86" s="1" t="s">
        <v>38</v>
      </c>
      <c r="EW86" s="398"/>
      <c r="EX86" s="89">
        <v>44013</v>
      </c>
      <c r="EY86" s="104">
        <v>68.67</v>
      </c>
      <c r="EZ86" s="104"/>
      <c r="FA86" s="104"/>
      <c r="FB86" s="104"/>
      <c r="FC86" s="104"/>
      <c r="FD86" s="137">
        <f t="shared" si="67"/>
        <v>68.67</v>
      </c>
      <c r="FE86" s="138">
        <f t="shared" si="117"/>
        <v>5.1099999999999994</v>
      </c>
      <c r="FF86" s="141">
        <f t="shared" si="68"/>
        <v>0.23979054241667716</v>
      </c>
      <c r="FG86" s="96">
        <f t="shared" si="69"/>
        <v>5.3497905424166765</v>
      </c>
      <c r="FH86" s="104">
        <f t="shared" si="70"/>
        <v>5.3497905424166765</v>
      </c>
      <c r="FI86" s="104">
        <f t="shared" si="71"/>
        <v>0</v>
      </c>
      <c r="FJ86" s="104">
        <f t="shared" si="72"/>
        <v>9.683120881774185</v>
      </c>
      <c r="FK86" s="104"/>
      <c r="FL86" s="143">
        <f t="shared" si="73"/>
        <v>9.683120881774185</v>
      </c>
      <c r="FM86" s="104">
        <f t="shared" si="74"/>
        <v>1.1095016478939568</v>
      </c>
      <c r="FN86" s="379">
        <f t="shared" si="75"/>
        <v>10.792622529668142</v>
      </c>
      <c r="FO86" s="234">
        <f t="shared" si="76"/>
        <v>-381.68624870716809</v>
      </c>
      <c r="FP86" s="139">
        <v>1</v>
      </c>
      <c r="FQ86" s="1" t="s">
        <v>52</v>
      </c>
      <c r="FR86" s="1">
        <v>38</v>
      </c>
      <c r="FS86" s="1" t="s">
        <v>90</v>
      </c>
      <c r="FT86" s="1" t="s">
        <v>38</v>
      </c>
      <c r="FU86" s="89">
        <v>44042</v>
      </c>
      <c r="FV86" s="90"/>
      <c r="FW86" s="104">
        <v>68.790000000000006</v>
      </c>
      <c r="FX86" s="104"/>
      <c r="FY86" s="104"/>
      <c r="FZ86" s="104"/>
      <c r="GA86" s="104"/>
      <c r="GB86" s="411">
        <f t="shared" si="77"/>
        <v>68.790000000000006</v>
      </c>
      <c r="GC86" s="138">
        <f t="shared" si="13"/>
        <v>0.12000000000000455</v>
      </c>
      <c r="GD86" s="141">
        <f t="shared" si="78"/>
        <v>3.739155980176951E-2</v>
      </c>
      <c r="GE86" s="142">
        <f t="shared" si="79"/>
        <v>0.15739155980177405</v>
      </c>
      <c r="GF86" s="104">
        <f t="shared" si="80"/>
        <v>0.15739155980177405</v>
      </c>
      <c r="GG86" s="104">
        <v>0</v>
      </c>
      <c r="GH86" s="104">
        <f t="shared" si="81"/>
        <v>0.29904396362337066</v>
      </c>
      <c r="GI86" s="104"/>
      <c r="GJ86" s="143">
        <f t="shared" si="82"/>
        <v>0.29904396362337066</v>
      </c>
      <c r="GK86" s="103">
        <f t="shared" si="83"/>
        <v>0</v>
      </c>
      <c r="GL86" s="104">
        <f t="shared" si="14"/>
        <v>0</v>
      </c>
      <c r="GM86" s="90">
        <f t="shared" si="84"/>
        <v>0.29904396362337066</v>
      </c>
      <c r="GN86" s="380">
        <f t="shared" si="85"/>
        <v>-381.38720474354471</v>
      </c>
      <c r="GO86" s="139">
        <v>1</v>
      </c>
      <c r="GP86" s="415" t="s">
        <v>52</v>
      </c>
      <c r="GQ86" s="1">
        <v>38</v>
      </c>
      <c r="GR86" s="1" t="s">
        <v>90</v>
      </c>
      <c r="GS86" s="1" t="s">
        <v>38</v>
      </c>
      <c r="GT86" s="89">
        <v>44081</v>
      </c>
      <c r="GU86" s="90"/>
      <c r="GV86" s="104">
        <v>68.790000000000006</v>
      </c>
      <c r="GW86" s="104"/>
      <c r="GX86" s="104"/>
      <c r="GY86" s="104"/>
      <c r="GZ86" s="104"/>
      <c r="HA86" s="137">
        <v>68.790000000000006</v>
      </c>
      <c r="HB86" s="138">
        <f t="shared" si="118"/>
        <v>0</v>
      </c>
      <c r="HC86" s="141">
        <f t="shared" si="86"/>
        <v>0</v>
      </c>
      <c r="HD86" s="142">
        <f t="shared" si="87"/>
        <v>0</v>
      </c>
      <c r="HE86" s="104">
        <f t="shared" si="88"/>
        <v>0</v>
      </c>
      <c r="HF86" s="104">
        <v>0</v>
      </c>
      <c r="HG86" s="104">
        <f t="shared" si="89"/>
        <v>0</v>
      </c>
      <c r="HH86" s="104"/>
      <c r="HI86" s="143">
        <f t="shared" si="90"/>
        <v>0</v>
      </c>
      <c r="HJ86" s="104">
        <f t="shared" si="91"/>
        <v>0</v>
      </c>
      <c r="HK86" s="104">
        <f t="shared" si="15"/>
        <v>0</v>
      </c>
      <c r="HL86" s="90">
        <f t="shared" si="92"/>
        <v>0</v>
      </c>
      <c r="HM86" s="380">
        <f t="shared" si="93"/>
        <v>-381.38720474354471</v>
      </c>
      <c r="HN86" s="1">
        <v>1</v>
      </c>
      <c r="HO86" s="1" t="s">
        <v>52</v>
      </c>
      <c r="HP86" s="1">
        <v>38</v>
      </c>
      <c r="HQ86" s="1" t="s">
        <v>90</v>
      </c>
      <c r="HR86" s="1" t="s">
        <v>38</v>
      </c>
      <c r="HS86" s="89">
        <v>44104</v>
      </c>
      <c r="HT86" s="104">
        <v>68.8</v>
      </c>
      <c r="HU86" s="90"/>
      <c r="HV86" s="104"/>
      <c r="HW86" s="104"/>
      <c r="HX86" s="104"/>
      <c r="HY86" s="104"/>
      <c r="HZ86" s="137">
        <f t="shared" si="94"/>
        <v>68.8</v>
      </c>
      <c r="IA86" s="138">
        <f t="shared" si="95"/>
        <v>9.9999999999909051E-3</v>
      </c>
      <c r="IB86" s="141">
        <f t="shared" si="96"/>
        <v>1.8640555382844551E-3</v>
      </c>
      <c r="IC86" s="142">
        <f t="shared" si="97"/>
        <v>1.186405553827536E-2</v>
      </c>
      <c r="ID86" s="104">
        <f t="shared" si="98"/>
        <v>1.186405553827536E-2</v>
      </c>
      <c r="IE86" s="104">
        <f t="shared" si="99"/>
        <v>0</v>
      </c>
      <c r="IF86" s="104">
        <f t="shared" si="100"/>
        <v>2.2541705522723183E-2</v>
      </c>
      <c r="IG86" s="425">
        <f t="shared" si="101"/>
        <v>0</v>
      </c>
      <c r="IH86" s="143">
        <f t="shared" si="102"/>
        <v>2.2541705522723183E-2</v>
      </c>
      <c r="II86" s="104">
        <f t="shared" si="103"/>
        <v>0</v>
      </c>
      <c r="IJ86" s="104">
        <f t="shared" si="104"/>
        <v>0</v>
      </c>
      <c r="IK86" s="90">
        <f t="shared" si="105"/>
        <v>2.2541705522723183E-2</v>
      </c>
      <c r="IL86" s="234">
        <f t="shared" si="106"/>
        <v>-381.364663038022</v>
      </c>
      <c r="IM86" s="139">
        <v>1</v>
      </c>
      <c r="IN86" s="1" t="s">
        <v>52</v>
      </c>
      <c r="IO86" s="1">
        <v>38</v>
      </c>
      <c r="IP86" s="1" t="s">
        <v>90</v>
      </c>
      <c r="IQ86" s="1" t="s">
        <v>38</v>
      </c>
      <c r="IR86" s="89">
        <v>44143</v>
      </c>
      <c r="IS86" s="90"/>
      <c r="IT86" s="1">
        <v>68.820000000000007</v>
      </c>
      <c r="IU86" s="1"/>
      <c r="IV86" s="1"/>
      <c r="IW86" s="1"/>
      <c r="IX86" s="1"/>
      <c r="IY86" s="98">
        <v>68.820000000000007</v>
      </c>
      <c r="IZ86" s="138">
        <f t="shared" si="107"/>
        <v>2.0000000000010232E-2</v>
      </c>
      <c r="JA86" s="141">
        <f t="shared" si="108"/>
        <v>-5.3777021454102991E-3</v>
      </c>
      <c r="JB86" s="142">
        <f t="shared" si="109"/>
        <v>1.4622297854599932E-2</v>
      </c>
      <c r="JC86" s="104">
        <f t="shared" si="110"/>
        <v>1.4622297854599932E-2</v>
      </c>
      <c r="JD86" s="104">
        <f t="shared" si="111"/>
        <v>0</v>
      </c>
      <c r="JE86" s="104">
        <f t="shared" si="112"/>
        <v>2.7782365923739869E-2</v>
      </c>
      <c r="JF86" s="425">
        <f t="shared" si="119"/>
        <v>0</v>
      </c>
      <c r="JG86" s="143">
        <f t="shared" si="113"/>
        <v>2.7782365923739869E-2</v>
      </c>
      <c r="JH86" s="104">
        <f t="shared" si="114"/>
        <v>0</v>
      </c>
      <c r="JI86" s="104">
        <f t="shared" si="115"/>
        <v>0</v>
      </c>
      <c r="JJ86" s="90">
        <f t="shared" si="116"/>
        <v>2.7782365923739869E-2</v>
      </c>
      <c r="JK86" s="234">
        <f t="shared" si="120"/>
        <v>-381.33688067209829</v>
      </c>
      <c r="JL86" s="139">
        <v>1</v>
      </c>
      <c r="JM86" s="1" t="s">
        <v>52</v>
      </c>
    </row>
    <row r="87" spans="1:273" ht="30" customHeight="1" x14ac:dyDescent="0.25">
      <c r="A87" s="1">
        <v>39</v>
      </c>
      <c r="B87" s="1" t="s">
        <v>91</v>
      </c>
      <c r="C87" s="1" t="s">
        <v>180</v>
      </c>
      <c r="D87" s="89">
        <v>43830</v>
      </c>
      <c r="E87" s="153"/>
      <c r="F87" s="104">
        <v>4475.3599999999997</v>
      </c>
      <c r="G87" s="104"/>
      <c r="H87" s="104"/>
      <c r="I87" s="104"/>
      <c r="J87" s="104">
        <v>3223.08</v>
      </c>
      <c r="K87" s="137">
        <v>4475.3599999999997</v>
      </c>
      <c r="L87" s="138">
        <v>179.26999999999953</v>
      </c>
      <c r="M87" s="141">
        <v>21.512384624263017</v>
      </c>
      <c r="N87" s="96">
        <v>200.78238462426253</v>
      </c>
      <c r="O87" s="104">
        <v>110</v>
      </c>
      <c r="P87" s="104">
        <v>90.782384624262534</v>
      </c>
      <c r="Q87" s="104">
        <v>199.1</v>
      </c>
      <c r="R87" s="104">
        <v>212.67667485580299</v>
      </c>
      <c r="S87" s="143">
        <v>411.77667485580298</v>
      </c>
      <c r="T87" s="104"/>
      <c r="U87" s="104"/>
      <c r="V87" s="104">
        <v>20.691657532307168</v>
      </c>
      <c r="W87" s="203">
        <v>432.46833238811013</v>
      </c>
      <c r="X87" s="144">
        <v>-592.04233601459964</v>
      </c>
      <c r="Y87" s="285">
        <v>2</v>
      </c>
      <c r="Z87" s="104" t="s">
        <v>52</v>
      </c>
      <c r="AA87" s="1">
        <v>39</v>
      </c>
      <c r="AB87" s="1" t="s">
        <v>91</v>
      </c>
      <c r="AC87" s="1" t="s">
        <v>180</v>
      </c>
      <c r="AD87" s="89">
        <v>43861</v>
      </c>
      <c r="AE87" s="284"/>
      <c r="AF87" s="1">
        <v>4641.1400000000003</v>
      </c>
      <c r="AG87" s="1"/>
      <c r="AH87" s="1"/>
      <c r="AI87" s="1"/>
      <c r="AJ87" s="1">
        <v>3223.08</v>
      </c>
      <c r="AK87" s="98">
        <f t="shared" si="11"/>
        <v>4641.1400000000003</v>
      </c>
      <c r="AL87" s="138">
        <f t="shared" si="18"/>
        <v>165.78000000000065</v>
      </c>
      <c r="AM87" s="141">
        <f t="shared" si="19"/>
        <v>-147.38708878456325</v>
      </c>
      <c r="AN87" s="96">
        <f t="shared" si="20"/>
        <v>18.392911215437408</v>
      </c>
      <c r="AO87" s="104">
        <f t="shared" si="21"/>
        <v>18.392911215437408</v>
      </c>
      <c r="AP87" s="104">
        <f t="shared" si="22"/>
        <v>0</v>
      </c>
      <c r="AQ87" s="104">
        <f t="shared" si="23"/>
        <v>33.291169299941707</v>
      </c>
      <c r="AR87" s="104"/>
      <c r="AS87" s="143">
        <f t="shared" si="24"/>
        <v>33.291169299941707</v>
      </c>
      <c r="AT87" s="104">
        <f t="shared" si="25"/>
        <v>119.3198545710293</v>
      </c>
      <c r="AU87" s="104">
        <f t="shared" si="12"/>
        <v>21.212995226361066</v>
      </c>
      <c r="AV87" s="203">
        <f t="shared" si="26"/>
        <v>173.82401909733207</v>
      </c>
      <c r="AW87" s="144">
        <f t="shared" si="27"/>
        <v>-418.21831691726754</v>
      </c>
      <c r="AX87" s="285">
        <v>2</v>
      </c>
      <c r="AY87" s="104" t="s">
        <v>52</v>
      </c>
      <c r="AZ87" s="1">
        <v>39</v>
      </c>
      <c r="BA87" s="1" t="s">
        <v>91</v>
      </c>
      <c r="BB87" s="1" t="s">
        <v>180</v>
      </c>
      <c r="BC87" s="89">
        <v>43890</v>
      </c>
      <c r="BD87" s="153"/>
      <c r="BE87" s="1">
        <v>4816.92</v>
      </c>
      <c r="BF87" s="1"/>
      <c r="BG87" s="1"/>
      <c r="BH87" s="1"/>
      <c r="BI87" s="1">
        <v>3223.08</v>
      </c>
      <c r="BJ87" s="98">
        <v>4816.92</v>
      </c>
      <c r="BK87" s="138">
        <f t="shared" si="28"/>
        <v>175.77999999999975</v>
      </c>
      <c r="BL87" s="141">
        <f t="shared" si="29"/>
        <v>3.326143349060938</v>
      </c>
      <c r="BM87" s="96">
        <f t="shared" si="30"/>
        <v>179.10614334906069</v>
      </c>
      <c r="BN87" s="104">
        <f t="shared" si="31"/>
        <v>110</v>
      </c>
      <c r="BO87" s="104">
        <f t="shared" si="32"/>
        <v>69.106143349060687</v>
      </c>
      <c r="BP87" s="104">
        <f t="shared" si="33"/>
        <v>199.1</v>
      </c>
      <c r="BQ87" s="355">
        <f t="shared" si="34"/>
        <v>152.88883537500416</v>
      </c>
      <c r="BR87" s="143">
        <f t="shared" si="35"/>
        <v>351.98883537500416</v>
      </c>
      <c r="BS87" s="104">
        <f t="shared" si="36"/>
        <v>23.682269137274627</v>
      </c>
      <c r="BT87" s="203">
        <f t="shared" si="37"/>
        <v>375.67110451227876</v>
      </c>
      <c r="BU87" s="144">
        <f t="shared" si="38"/>
        <v>-42.547212404988784</v>
      </c>
      <c r="BV87" s="285">
        <v>2</v>
      </c>
      <c r="BW87" s="104" t="s">
        <v>52</v>
      </c>
      <c r="BX87" s="1">
        <v>39</v>
      </c>
      <c r="BY87" s="1" t="s">
        <v>91</v>
      </c>
      <c r="BZ87" s="1" t="s">
        <v>180</v>
      </c>
      <c r="CA87" s="89">
        <v>43890</v>
      </c>
      <c r="CB87" s="153"/>
      <c r="CC87" s="137">
        <v>4816.92</v>
      </c>
      <c r="CD87" s="137"/>
      <c r="CE87" s="137"/>
      <c r="CF87" s="137"/>
      <c r="CG87" s="137">
        <v>3223.08</v>
      </c>
      <c r="CH87" s="137">
        <v>4816.92</v>
      </c>
      <c r="CI87" s="137">
        <v>175.77999999999975</v>
      </c>
      <c r="CJ87" s="137">
        <v>3.326143349060938</v>
      </c>
      <c r="CK87" s="137">
        <v>179.10614334906069</v>
      </c>
      <c r="CL87" s="137">
        <v>110</v>
      </c>
      <c r="CM87" s="137">
        <v>69.106143349060687</v>
      </c>
      <c r="CN87" s="137">
        <v>199.1</v>
      </c>
      <c r="CO87" s="137">
        <v>152.88883537500416</v>
      </c>
      <c r="CP87" s="143">
        <f t="shared" si="39"/>
        <v>391.17131874456589</v>
      </c>
      <c r="CQ87" s="104">
        <f t="shared" si="40"/>
        <v>23.682269137274627</v>
      </c>
      <c r="CR87" s="203">
        <f t="shared" si="41"/>
        <v>414.8535878818405</v>
      </c>
      <c r="CS87" s="144">
        <f t="shared" si="42"/>
        <v>372.30637547685171</v>
      </c>
      <c r="CT87" s="139" t="s">
        <v>251</v>
      </c>
      <c r="CU87" s="1" t="s">
        <v>422</v>
      </c>
      <c r="CV87" s="1">
        <v>39</v>
      </c>
      <c r="CW87" s="1" t="s">
        <v>91</v>
      </c>
      <c r="CX87" s="1" t="s">
        <v>180</v>
      </c>
      <c r="CY87" s="89">
        <v>43951</v>
      </c>
      <c r="CZ87" s="153"/>
      <c r="DA87" s="104">
        <v>5170.93</v>
      </c>
      <c r="DB87" s="104"/>
      <c r="DC87" s="104"/>
      <c r="DD87" s="104"/>
      <c r="DE87" s="104">
        <v>3223.08</v>
      </c>
      <c r="DF87" s="137">
        <v>5170.93</v>
      </c>
      <c r="DG87" s="138">
        <f t="shared" si="43"/>
        <v>354.01000000000022</v>
      </c>
      <c r="DH87" s="141">
        <f t="shared" si="44"/>
        <v>54.356268281247004</v>
      </c>
      <c r="DI87" s="142">
        <f t="shared" si="45"/>
        <v>408.36626828124724</v>
      </c>
      <c r="DJ87" s="104">
        <f t="shared" si="46"/>
        <v>110</v>
      </c>
      <c r="DK87" s="104">
        <f t="shared" si="47"/>
        <v>298.36626828124724</v>
      </c>
      <c r="DL87" s="104">
        <f t="shared" si="48"/>
        <v>199.1</v>
      </c>
      <c r="DM87" s="365">
        <f t="shared" si="49"/>
        <v>664.24546794900448</v>
      </c>
      <c r="DN87" s="366">
        <f t="shared" si="50"/>
        <v>863.3454679490045</v>
      </c>
      <c r="DO87" s="367">
        <f t="shared" si="51"/>
        <v>472.17414920443861</v>
      </c>
      <c r="DP87" s="367">
        <f t="shared" si="52"/>
        <v>453.663356025371</v>
      </c>
      <c r="DQ87" s="368">
        <f t="shared" si="53"/>
        <v>32.527464233903217</v>
      </c>
      <c r="DR87" s="49">
        <f t="shared" si="54"/>
        <v>504.70161343834184</v>
      </c>
      <c r="DS87" s="369">
        <f t="shared" si="55"/>
        <v>877.00798891519355</v>
      </c>
      <c r="DT87" s="139">
        <v>2</v>
      </c>
      <c r="DU87" s="1" t="s">
        <v>52</v>
      </c>
      <c r="DV87" s="1">
        <v>39</v>
      </c>
      <c r="DW87" s="1" t="s">
        <v>91</v>
      </c>
      <c r="DX87" s="1" t="s">
        <v>180</v>
      </c>
      <c r="DY87" s="89">
        <v>43982</v>
      </c>
      <c r="DZ87" s="90"/>
      <c r="EA87" s="1">
        <v>5340.5</v>
      </c>
      <c r="EB87" s="1"/>
      <c r="EC87" s="1"/>
      <c r="ED87" s="1"/>
      <c r="EE87" s="1">
        <v>3223.08</v>
      </c>
      <c r="EF87" s="98">
        <v>5340.5</v>
      </c>
      <c r="EG87" s="138">
        <f t="shared" si="56"/>
        <v>169.56999999999971</v>
      </c>
      <c r="EH87" s="141">
        <f t="shared" si="57"/>
        <v>6.967901901230916</v>
      </c>
      <c r="EI87" s="96">
        <f t="shared" si="58"/>
        <v>176.53790190123061</v>
      </c>
      <c r="EJ87" s="104">
        <f t="shared" si="59"/>
        <v>110</v>
      </c>
      <c r="EK87" s="104">
        <f t="shared" si="60"/>
        <v>66.537901901230612</v>
      </c>
      <c r="EL87" s="104">
        <f t="shared" si="61"/>
        <v>199.1</v>
      </c>
      <c r="EM87" s="355">
        <f t="shared" si="62"/>
        <v>128.76096887554579</v>
      </c>
      <c r="EN87" s="143">
        <f t="shared" si="63"/>
        <v>327.86096887554578</v>
      </c>
      <c r="EO87" s="104">
        <f t="shared" si="64"/>
        <v>34.296496675827534</v>
      </c>
      <c r="EP87" s="379">
        <f t="shared" si="65"/>
        <v>362.15746555137332</v>
      </c>
      <c r="EQ87" s="380">
        <f t="shared" si="66"/>
        <v>1239.1654544665669</v>
      </c>
      <c r="ER87" s="285">
        <v>2</v>
      </c>
      <c r="ES87" s="104" t="s">
        <v>52</v>
      </c>
      <c r="ET87" s="1">
        <v>39</v>
      </c>
      <c r="EU87" s="1" t="s">
        <v>91</v>
      </c>
      <c r="EV87" s="1" t="s">
        <v>180</v>
      </c>
      <c r="EW87" s="398">
        <v>4070</v>
      </c>
      <c r="EX87" s="89">
        <v>44013</v>
      </c>
      <c r="EY87" s="104">
        <v>5516.9000000000005</v>
      </c>
      <c r="EZ87" s="104"/>
      <c r="FA87" s="104"/>
      <c r="FB87" s="104"/>
      <c r="FC87" s="104">
        <v>3223.08</v>
      </c>
      <c r="FD87" s="137">
        <f t="shared" si="67"/>
        <v>5516.9000000000005</v>
      </c>
      <c r="FE87" s="138">
        <f t="shared" si="117"/>
        <v>176.40000000000055</v>
      </c>
      <c r="FF87" s="141">
        <f t="shared" si="68"/>
        <v>8.2777009163017592</v>
      </c>
      <c r="FG87" s="96">
        <f t="shared" si="69"/>
        <v>184.67770091630231</v>
      </c>
      <c r="FH87" s="104">
        <f t="shared" si="70"/>
        <v>184.67770091630231</v>
      </c>
      <c r="FI87" s="104">
        <f t="shared" si="71"/>
        <v>0</v>
      </c>
      <c r="FJ87" s="104">
        <f t="shared" si="72"/>
        <v>334.26663865850719</v>
      </c>
      <c r="FK87" s="104"/>
      <c r="FL87" s="143">
        <f t="shared" si="73"/>
        <v>334.26663865850719</v>
      </c>
      <c r="FM87" s="104">
        <f t="shared" si="74"/>
        <v>38.300604831407945</v>
      </c>
      <c r="FN87" s="379">
        <f t="shared" si="75"/>
        <v>372.56724348991514</v>
      </c>
      <c r="FO87" s="234">
        <f t="shared" si="76"/>
        <v>-2458.2673020435177</v>
      </c>
      <c r="FP87" s="139">
        <v>2</v>
      </c>
      <c r="FQ87" s="1" t="s">
        <v>52</v>
      </c>
      <c r="FR87" s="1">
        <v>39</v>
      </c>
      <c r="FS87" s="1" t="s">
        <v>91</v>
      </c>
      <c r="FT87" s="1" t="s">
        <v>180</v>
      </c>
      <c r="FU87" s="89">
        <v>44042</v>
      </c>
      <c r="FV87" s="90"/>
      <c r="FW87" s="104">
        <v>5671.91</v>
      </c>
      <c r="FX87" s="104"/>
      <c r="FY87" s="104"/>
      <c r="FZ87" s="104"/>
      <c r="GA87" s="104">
        <v>3223.08</v>
      </c>
      <c r="GB87" s="411">
        <f t="shared" si="77"/>
        <v>5671.91</v>
      </c>
      <c r="GC87" s="138">
        <f t="shared" si="13"/>
        <v>155.00999999999931</v>
      </c>
      <c r="GD87" s="141">
        <f t="shared" si="78"/>
        <v>48.300547373933718</v>
      </c>
      <c r="GE87" s="142">
        <f t="shared" si="79"/>
        <v>203.31054737393302</v>
      </c>
      <c r="GF87" s="104">
        <f t="shared" si="80"/>
        <v>203.31054737393302</v>
      </c>
      <c r="GG87" s="104">
        <v>0</v>
      </c>
      <c r="GH87" s="104">
        <f t="shared" si="81"/>
        <v>386.29004001047269</v>
      </c>
      <c r="GI87" s="104"/>
      <c r="GJ87" s="143">
        <f t="shared" si="82"/>
        <v>386.29004001047269</v>
      </c>
      <c r="GK87" s="103">
        <f t="shared" si="83"/>
        <v>203.31054737393302</v>
      </c>
      <c r="GL87" s="104">
        <f t="shared" si="14"/>
        <v>56.517335764670079</v>
      </c>
      <c r="GM87" s="90">
        <f t="shared" si="84"/>
        <v>442.80737577514276</v>
      </c>
      <c r="GN87" s="380">
        <f t="shared" si="85"/>
        <v>-2015.4599262683751</v>
      </c>
      <c r="GO87" s="139">
        <v>2</v>
      </c>
      <c r="GP87" s="415" t="s">
        <v>52</v>
      </c>
      <c r="GQ87" s="1">
        <v>39</v>
      </c>
      <c r="GR87" s="1" t="s">
        <v>91</v>
      </c>
      <c r="GS87" s="1" t="s">
        <v>180</v>
      </c>
      <c r="GT87" s="89">
        <v>44081</v>
      </c>
      <c r="GU87" s="90"/>
      <c r="GV87" s="104">
        <v>5894.9400000000005</v>
      </c>
      <c r="GW87" s="104"/>
      <c r="GX87" s="104"/>
      <c r="GY87" s="104"/>
      <c r="GZ87" s="104">
        <v>3223.08</v>
      </c>
      <c r="HA87" s="137">
        <v>5894.9400000000005</v>
      </c>
      <c r="HB87" s="138">
        <f t="shared" si="118"/>
        <v>223.03000000000065</v>
      </c>
      <c r="HC87" s="141">
        <f t="shared" si="86"/>
        <v>-80.724533472467243</v>
      </c>
      <c r="HD87" s="142">
        <f t="shared" si="87"/>
        <v>142.30546652753341</v>
      </c>
      <c r="HE87" s="104">
        <f t="shared" si="88"/>
        <v>142.30546652753341</v>
      </c>
      <c r="HF87" s="104">
        <v>0</v>
      </c>
      <c r="HG87" s="104">
        <f t="shared" si="89"/>
        <v>270.38038640231349</v>
      </c>
      <c r="HH87" s="104"/>
      <c r="HI87" s="143">
        <f t="shared" si="90"/>
        <v>270.38038640231349</v>
      </c>
      <c r="HJ87" s="104">
        <f t="shared" si="91"/>
        <v>142.30546652753341</v>
      </c>
      <c r="HK87" s="104">
        <f t="shared" si="15"/>
        <v>64.409640899578676</v>
      </c>
      <c r="HL87" s="90">
        <f t="shared" si="92"/>
        <v>334.79002730189217</v>
      </c>
      <c r="HM87" s="380">
        <f t="shared" si="93"/>
        <v>-1680.6698989664828</v>
      </c>
      <c r="HN87" s="1">
        <v>2</v>
      </c>
      <c r="HO87" s="1" t="s">
        <v>52</v>
      </c>
      <c r="HP87" s="1">
        <v>39</v>
      </c>
      <c r="HQ87" s="1" t="s">
        <v>91</v>
      </c>
      <c r="HR87" s="1" t="s">
        <v>180</v>
      </c>
      <c r="HS87" s="89">
        <v>44104</v>
      </c>
      <c r="HT87" s="104">
        <v>6036.02</v>
      </c>
      <c r="HU87" s="90"/>
      <c r="HV87" s="104"/>
      <c r="HW87" s="104"/>
      <c r="HX87" s="104"/>
      <c r="HY87" s="104">
        <v>3223.08</v>
      </c>
      <c r="HZ87" s="137">
        <f t="shared" si="94"/>
        <v>6036.02</v>
      </c>
      <c r="IA87" s="138">
        <f t="shared" si="95"/>
        <v>141.07999999999993</v>
      </c>
      <c r="IB87" s="141">
        <f t="shared" si="96"/>
        <v>26.298095534140995</v>
      </c>
      <c r="IC87" s="142">
        <f t="shared" si="97"/>
        <v>167.37809553414093</v>
      </c>
      <c r="ID87" s="104">
        <f t="shared" si="98"/>
        <v>110</v>
      </c>
      <c r="IE87" s="104">
        <f t="shared" si="99"/>
        <v>57.378095534140925</v>
      </c>
      <c r="IF87" s="104">
        <f t="shared" si="100"/>
        <v>209</v>
      </c>
      <c r="IG87" s="425">
        <f t="shared" si="101"/>
        <v>111.78897969041991</v>
      </c>
      <c r="IH87" s="143">
        <f t="shared" si="102"/>
        <v>320.78897969041992</v>
      </c>
      <c r="II87" s="104">
        <f t="shared" si="103"/>
        <v>167.37809553414093</v>
      </c>
      <c r="IJ87" s="104">
        <f t="shared" si="104"/>
        <v>45.065253769969033</v>
      </c>
      <c r="IK87" s="90">
        <f t="shared" si="105"/>
        <v>365.85423346038897</v>
      </c>
      <c r="IL87" s="234">
        <f t="shared" si="106"/>
        <v>-1314.8156655060939</v>
      </c>
      <c r="IM87" s="139">
        <v>2</v>
      </c>
      <c r="IN87" s="1" t="s">
        <v>52</v>
      </c>
      <c r="IO87" s="1">
        <v>39</v>
      </c>
      <c r="IP87" s="1" t="s">
        <v>91</v>
      </c>
      <c r="IQ87" s="1" t="s">
        <v>180</v>
      </c>
      <c r="IR87" s="89">
        <v>44143</v>
      </c>
      <c r="IS87" s="90"/>
      <c r="IT87" s="1">
        <v>6254.95</v>
      </c>
      <c r="IU87" s="1"/>
      <c r="IV87" s="1"/>
      <c r="IW87" s="1"/>
      <c r="IX87" s="1">
        <v>3223.08</v>
      </c>
      <c r="IY87" s="98">
        <v>6254.95</v>
      </c>
      <c r="IZ87" s="138">
        <f t="shared" si="107"/>
        <v>218.92999999999938</v>
      </c>
      <c r="JA87" s="141">
        <f t="shared" si="108"/>
        <v>-58.867016534703559</v>
      </c>
      <c r="JB87" s="142">
        <f t="shared" si="109"/>
        <v>160.06298346529582</v>
      </c>
      <c r="JC87" s="104">
        <f t="shared" si="110"/>
        <v>110</v>
      </c>
      <c r="JD87" s="104">
        <f t="shared" si="111"/>
        <v>50.062983465295815</v>
      </c>
      <c r="JE87" s="104">
        <f t="shared" si="112"/>
        <v>209</v>
      </c>
      <c r="JF87" s="425">
        <f t="shared" si="119"/>
        <v>117.65808129151024</v>
      </c>
      <c r="JG87" s="143">
        <f t="shared" si="113"/>
        <v>326.65808129151026</v>
      </c>
      <c r="JH87" s="104">
        <f t="shared" si="114"/>
        <v>326.65808129151026</v>
      </c>
      <c r="JI87" s="104">
        <f t="shared" si="115"/>
        <v>25.427638218784391</v>
      </c>
      <c r="JJ87" s="90">
        <f t="shared" si="116"/>
        <v>352.08571951029467</v>
      </c>
      <c r="JK87" s="234">
        <f t="shared" si="120"/>
        <v>-962.7299459957992</v>
      </c>
      <c r="JL87" s="139">
        <v>2</v>
      </c>
      <c r="JM87" s="1" t="s">
        <v>52</v>
      </c>
    </row>
    <row r="88" spans="1:273" ht="30" customHeight="1" x14ac:dyDescent="0.25">
      <c r="A88" s="1">
        <v>40</v>
      </c>
      <c r="B88" s="1" t="s">
        <v>92</v>
      </c>
      <c r="C88" s="1" t="s">
        <v>39</v>
      </c>
      <c r="D88" s="89">
        <v>43830</v>
      </c>
      <c r="E88" s="153"/>
      <c r="F88" s="104">
        <v>6329.46</v>
      </c>
      <c r="G88" s="104"/>
      <c r="H88" s="104"/>
      <c r="I88" s="104"/>
      <c r="J88" s="104"/>
      <c r="K88" s="137">
        <v>6329.46</v>
      </c>
      <c r="L88" s="138">
        <v>164.09999999999945</v>
      </c>
      <c r="M88" s="141">
        <v>19.69198592537267</v>
      </c>
      <c r="N88" s="96">
        <v>183.79198592537213</v>
      </c>
      <c r="O88" s="104">
        <v>110</v>
      </c>
      <c r="P88" s="104">
        <v>73.791985925372131</v>
      </c>
      <c r="Q88" s="104">
        <v>199.1</v>
      </c>
      <c r="R88" s="104">
        <v>172.87312139430207</v>
      </c>
      <c r="S88" s="143">
        <v>371.9731213943021</v>
      </c>
      <c r="T88" s="104"/>
      <c r="U88" s="104"/>
      <c r="V88" s="104">
        <v>18.6915406070766</v>
      </c>
      <c r="W88" s="203">
        <v>390.6646620013787</v>
      </c>
      <c r="X88" s="144">
        <v>-1202.3262317836447</v>
      </c>
      <c r="Y88" s="285">
        <v>1</v>
      </c>
      <c r="Z88" s="104" t="s">
        <v>52</v>
      </c>
      <c r="AA88" s="1">
        <v>40</v>
      </c>
      <c r="AB88" s="1" t="s">
        <v>92</v>
      </c>
      <c r="AC88" s="1" t="s">
        <v>39</v>
      </c>
      <c r="AD88" s="89">
        <v>43861</v>
      </c>
      <c r="AE88" s="284"/>
      <c r="AF88" s="1">
        <v>6494.57</v>
      </c>
      <c r="AG88" s="1"/>
      <c r="AH88" s="1"/>
      <c r="AI88" s="1"/>
      <c r="AJ88" s="1"/>
      <c r="AK88" s="98">
        <f t="shared" si="11"/>
        <v>6494.57</v>
      </c>
      <c r="AL88" s="138">
        <f t="shared" si="18"/>
        <v>165.10999999999967</v>
      </c>
      <c r="AM88" s="141">
        <f t="shared" si="19"/>
        <v>-146.79142374966278</v>
      </c>
      <c r="AN88" s="96">
        <f t="shared" si="20"/>
        <v>18.318576250336889</v>
      </c>
      <c r="AO88" s="104">
        <f t="shared" si="21"/>
        <v>18.318576250336889</v>
      </c>
      <c r="AP88" s="104">
        <f t="shared" si="22"/>
        <v>0</v>
      </c>
      <c r="AQ88" s="104">
        <f t="shared" si="23"/>
        <v>33.156623013109773</v>
      </c>
      <c r="AR88" s="104"/>
      <c r="AS88" s="143">
        <f t="shared" si="24"/>
        <v>33.156623013109773</v>
      </c>
      <c r="AT88" s="104">
        <f t="shared" si="25"/>
        <v>118.83762328521239</v>
      </c>
      <c r="AU88" s="104">
        <f t="shared" si="12"/>
        <v>21.127262889518953</v>
      </c>
      <c r="AV88" s="203">
        <f t="shared" si="26"/>
        <v>173.12150918784113</v>
      </c>
      <c r="AW88" s="144">
        <f t="shared" si="27"/>
        <v>-1029.2047225958036</v>
      </c>
      <c r="AX88" s="285">
        <v>1</v>
      </c>
      <c r="AY88" s="104" t="s">
        <v>52</v>
      </c>
      <c r="AZ88" s="1">
        <v>40</v>
      </c>
      <c r="BA88" s="1" t="s">
        <v>92</v>
      </c>
      <c r="BB88" s="1" t="s">
        <v>39</v>
      </c>
      <c r="BC88" s="89">
        <v>43890</v>
      </c>
      <c r="BD88" s="153"/>
      <c r="BE88" s="1">
        <v>6659.6500000000005</v>
      </c>
      <c r="BF88" s="1"/>
      <c r="BG88" s="1"/>
      <c r="BH88" s="1"/>
      <c r="BI88" s="1"/>
      <c r="BJ88" s="98">
        <v>6659.6500000000005</v>
      </c>
      <c r="BK88" s="138">
        <f t="shared" si="28"/>
        <v>165.08000000000084</v>
      </c>
      <c r="BL88" s="141">
        <f t="shared" si="29"/>
        <v>3.1236758679200323</v>
      </c>
      <c r="BM88" s="96">
        <f t="shared" si="30"/>
        <v>168.20367586792088</v>
      </c>
      <c r="BN88" s="104">
        <f t="shared" si="31"/>
        <v>110</v>
      </c>
      <c r="BO88" s="104">
        <f t="shared" si="32"/>
        <v>58.203675867920879</v>
      </c>
      <c r="BP88" s="104">
        <f t="shared" si="33"/>
        <v>199.1</v>
      </c>
      <c r="BQ88" s="355">
        <f t="shared" si="34"/>
        <v>128.76846813810238</v>
      </c>
      <c r="BR88" s="143">
        <f t="shared" si="35"/>
        <v>327.86846813810234</v>
      </c>
      <c r="BS88" s="104">
        <f t="shared" si="36"/>
        <v>22.059419287546767</v>
      </c>
      <c r="BT88" s="203">
        <f t="shared" si="37"/>
        <v>349.92788742564909</v>
      </c>
      <c r="BU88" s="144">
        <f t="shared" si="38"/>
        <v>-679.27683517015453</v>
      </c>
      <c r="BV88" s="285">
        <v>1</v>
      </c>
      <c r="BW88" s="104" t="s">
        <v>52</v>
      </c>
      <c r="BX88" s="1">
        <v>40</v>
      </c>
      <c r="BY88" s="1" t="s">
        <v>92</v>
      </c>
      <c r="BZ88" s="1" t="s">
        <v>39</v>
      </c>
      <c r="CA88" s="89">
        <v>43890</v>
      </c>
      <c r="CB88" s="153"/>
      <c r="CC88" s="137">
        <v>6659.6500000000005</v>
      </c>
      <c r="CD88" s="137"/>
      <c r="CE88" s="137"/>
      <c r="CF88" s="137"/>
      <c r="CG88" s="137"/>
      <c r="CH88" s="137">
        <v>6659.6500000000005</v>
      </c>
      <c r="CI88" s="137">
        <v>165.08000000000084</v>
      </c>
      <c r="CJ88" s="137">
        <v>3.1236758679200323</v>
      </c>
      <c r="CK88" s="137">
        <v>168.20367586792088</v>
      </c>
      <c r="CL88" s="137">
        <v>110</v>
      </c>
      <c r="CM88" s="137">
        <v>58.203675867920879</v>
      </c>
      <c r="CN88" s="137">
        <v>199.1</v>
      </c>
      <c r="CO88" s="137">
        <v>128.76846813810238</v>
      </c>
      <c r="CP88" s="143">
        <f t="shared" si="39"/>
        <v>364.36593484478971</v>
      </c>
      <c r="CQ88" s="104">
        <f t="shared" si="40"/>
        <v>22.059419287546767</v>
      </c>
      <c r="CR88" s="203">
        <f t="shared" si="41"/>
        <v>386.42535413233645</v>
      </c>
      <c r="CS88" s="144">
        <f t="shared" si="42"/>
        <v>-292.85148103781808</v>
      </c>
      <c r="CT88" s="139" t="s">
        <v>251</v>
      </c>
      <c r="CU88" s="1" t="s">
        <v>422</v>
      </c>
      <c r="CV88" s="1">
        <v>40</v>
      </c>
      <c r="CW88" s="1" t="s">
        <v>92</v>
      </c>
      <c r="CX88" s="1" t="s">
        <v>39</v>
      </c>
      <c r="CY88" s="89">
        <v>43951</v>
      </c>
      <c r="CZ88" s="153"/>
      <c r="DA88" s="104">
        <v>7034.14</v>
      </c>
      <c r="DB88" s="104"/>
      <c r="DC88" s="104"/>
      <c r="DD88" s="104"/>
      <c r="DE88" s="104"/>
      <c r="DF88" s="137">
        <v>7034.14</v>
      </c>
      <c r="DG88" s="138">
        <f t="shared" si="43"/>
        <v>374.48999999999978</v>
      </c>
      <c r="DH88" s="141">
        <f t="shared" si="44"/>
        <v>57.50085847474412</v>
      </c>
      <c r="DI88" s="142">
        <f t="shared" si="45"/>
        <v>431.9908584747439</v>
      </c>
      <c r="DJ88" s="104">
        <f t="shared" si="46"/>
        <v>110</v>
      </c>
      <c r="DK88" s="104">
        <f t="shared" si="47"/>
        <v>321.9908584747439</v>
      </c>
      <c r="DL88" s="104">
        <f t="shared" si="48"/>
        <v>199.1</v>
      </c>
      <c r="DM88" s="365">
        <f t="shared" si="49"/>
        <v>716.84031071920151</v>
      </c>
      <c r="DN88" s="366">
        <f t="shared" si="50"/>
        <v>915.94031071920153</v>
      </c>
      <c r="DO88" s="367">
        <f t="shared" si="51"/>
        <v>551.57437587441177</v>
      </c>
      <c r="DP88" s="367">
        <f t="shared" si="52"/>
        <v>529.95083038407222</v>
      </c>
      <c r="DQ88" s="368">
        <f t="shared" si="53"/>
        <v>37.997242783878697</v>
      </c>
      <c r="DR88" s="49">
        <f t="shared" si="54"/>
        <v>589.5716186582905</v>
      </c>
      <c r="DS88" s="369">
        <f t="shared" si="55"/>
        <v>296.72013762047243</v>
      </c>
      <c r="DT88" s="139">
        <v>1</v>
      </c>
      <c r="DU88" s="1" t="s">
        <v>52</v>
      </c>
      <c r="DV88" s="1">
        <v>40</v>
      </c>
      <c r="DW88" s="1" t="s">
        <v>92</v>
      </c>
      <c r="DX88" s="1" t="s">
        <v>39</v>
      </c>
      <c r="DY88" s="89">
        <v>43982</v>
      </c>
      <c r="DZ88" s="90"/>
      <c r="EA88" s="1">
        <v>7212.02</v>
      </c>
      <c r="EB88" s="1"/>
      <c r="EC88" s="1"/>
      <c r="ED88" s="1"/>
      <c r="EE88" s="1"/>
      <c r="EF88" s="98">
        <v>7212.02</v>
      </c>
      <c r="EG88" s="138">
        <f t="shared" si="56"/>
        <v>177.88000000000011</v>
      </c>
      <c r="EH88" s="141">
        <f t="shared" si="57"/>
        <v>7.3093730623987634</v>
      </c>
      <c r="EI88" s="96">
        <f t="shared" si="58"/>
        <v>185.18937306239889</v>
      </c>
      <c r="EJ88" s="104">
        <f t="shared" si="59"/>
        <v>110</v>
      </c>
      <c r="EK88" s="104">
        <f t="shared" si="60"/>
        <v>75.189373062398886</v>
      </c>
      <c r="EL88" s="104">
        <f t="shared" si="61"/>
        <v>199.1</v>
      </c>
      <c r="EM88" s="355">
        <f t="shared" si="62"/>
        <v>145.50288253799425</v>
      </c>
      <c r="EN88" s="143">
        <f t="shared" si="63"/>
        <v>344.60288253799422</v>
      </c>
      <c r="EO88" s="104">
        <f t="shared" si="64"/>
        <v>36.047815194285008</v>
      </c>
      <c r="EP88" s="379">
        <f t="shared" si="65"/>
        <v>380.65069773227924</v>
      </c>
      <c r="EQ88" s="380">
        <f t="shared" si="66"/>
        <v>677.37083535275167</v>
      </c>
      <c r="ER88" s="285">
        <v>1</v>
      </c>
      <c r="ES88" s="104" t="s">
        <v>52</v>
      </c>
      <c r="ET88" s="1">
        <v>40</v>
      </c>
      <c r="EU88" s="1" t="s">
        <v>92</v>
      </c>
      <c r="EV88" s="1" t="s">
        <v>39</v>
      </c>
      <c r="EW88" s="398">
        <v>4060</v>
      </c>
      <c r="EX88" s="89">
        <v>44013</v>
      </c>
      <c r="EY88" s="104">
        <v>7392.8</v>
      </c>
      <c r="EZ88" s="104"/>
      <c r="FA88" s="104"/>
      <c r="FB88" s="104"/>
      <c r="FC88" s="104"/>
      <c r="FD88" s="137">
        <f t="shared" si="67"/>
        <v>7392.8</v>
      </c>
      <c r="FE88" s="138">
        <f t="shared" si="117"/>
        <v>180.77999999999975</v>
      </c>
      <c r="FF88" s="141">
        <f t="shared" si="68"/>
        <v>8.4832356669445872</v>
      </c>
      <c r="FG88" s="96">
        <f t="shared" si="69"/>
        <v>189.26323566694433</v>
      </c>
      <c r="FH88" s="104">
        <f t="shared" si="70"/>
        <v>189.26323566694433</v>
      </c>
      <c r="FI88" s="104">
        <f t="shared" si="71"/>
        <v>0</v>
      </c>
      <c r="FJ88" s="104">
        <f t="shared" si="72"/>
        <v>342.56645655716926</v>
      </c>
      <c r="FK88" s="104"/>
      <c r="FL88" s="143">
        <f t="shared" si="73"/>
        <v>342.56645655716926</v>
      </c>
      <c r="FM88" s="104">
        <f t="shared" si="74"/>
        <v>39.251606243888304</v>
      </c>
      <c r="FN88" s="379">
        <f t="shared" si="75"/>
        <v>381.81806280105758</v>
      </c>
      <c r="FO88" s="234">
        <f t="shared" si="76"/>
        <v>-3000.8111018461905</v>
      </c>
      <c r="FP88" s="139">
        <v>1</v>
      </c>
      <c r="FQ88" s="1" t="s">
        <v>52</v>
      </c>
      <c r="FR88" s="1">
        <v>40</v>
      </c>
      <c r="FS88" s="1" t="s">
        <v>92</v>
      </c>
      <c r="FT88" s="1" t="s">
        <v>39</v>
      </c>
      <c r="FU88" s="89">
        <v>44042</v>
      </c>
      <c r="FV88" s="90"/>
      <c r="FW88" s="104">
        <v>7563.1100000000006</v>
      </c>
      <c r="FX88" s="104"/>
      <c r="FY88" s="104"/>
      <c r="FZ88" s="104"/>
      <c r="GA88" s="104"/>
      <c r="GB88" s="411">
        <f t="shared" si="77"/>
        <v>7563.1100000000006</v>
      </c>
      <c r="GC88" s="138">
        <f t="shared" si="13"/>
        <v>170.3100000000004</v>
      </c>
      <c r="GD88" s="141">
        <f t="shared" si="78"/>
        <v>53.067971248659489</v>
      </c>
      <c r="GE88" s="142">
        <f t="shared" si="79"/>
        <v>223.37797124865989</v>
      </c>
      <c r="GF88" s="104">
        <f t="shared" si="80"/>
        <v>223.37797124865989</v>
      </c>
      <c r="GG88" s="104">
        <v>0</v>
      </c>
      <c r="GH88" s="104">
        <f t="shared" si="81"/>
        <v>424.41814537245375</v>
      </c>
      <c r="GI88" s="104"/>
      <c r="GJ88" s="143">
        <f t="shared" si="82"/>
        <v>424.41814537245375</v>
      </c>
      <c r="GK88" s="103">
        <f t="shared" si="83"/>
        <v>223.37797124865989</v>
      </c>
      <c r="GL88" s="104">
        <f t="shared" si="14"/>
        <v>62.095783846726192</v>
      </c>
      <c r="GM88" s="90">
        <f t="shared" si="84"/>
        <v>486.51392921917994</v>
      </c>
      <c r="GN88" s="380">
        <f t="shared" si="85"/>
        <v>-2514.2971726270107</v>
      </c>
      <c r="GO88" s="139">
        <v>1</v>
      </c>
      <c r="GP88" s="415" t="s">
        <v>52</v>
      </c>
      <c r="GQ88" s="1">
        <v>40</v>
      </c>
      <c r="GR88" s="1" t="s">
        <v>92</v>
      </c>
      <c r="GS88" s="1" t="s">
        <v>39</v>
      </c>
      <c r="GT88" s="89">
        <v>44081</v>
      </c>
      <c r="GU88" s="90"/>
      <c r="GV88" s="104">
        <v>7862.24</v>
      </c>
      <c r="GW88" s="104"/>
      <c r="GX88" s="104"/>
      <c r="GY88" s="104"/>
      <c r="GZ88" s="104"/>
      <c r="HA88" s="137">
        <v>7862.24</v>
      </c>
      <c r="HB88" s="138">
        <f t="shared" si="118"/>
        <v>299.1299999999992</v>
      </c>
      <c r="HC88" s="141">
        <f t="shared" si="86"/>
        <v>-108.26852754167147</v>
      </c>
      <c r="HD88" s="142">
        <f t="shared" si="87"/>
        <v>190.86147245832774</v>
      </c>
      <c r="HE88" s="104">
        <f t="shared" si="88"/>
        <v>190.86147245832774</v>
      </c>
      <c r="HF88" s="104">
        <v>0</v>
      </c>
      <c r="HG88" s="104">
        <f t="shared" si="89"/>
        <v>362.63679767082272</v>
      </c>
      <c r="HH88" s="104"/>
      <c r="HI88" s="143">
        <f t="shared" si="90"/>
        <v>362.63679767082272</v>
      </c>
      <c r="HJ88" s="104">
        <f t="shared" si="91"/>
        <v>190.86147245832774</v>
      </c>
      <c r="HK88" s="104">
        <f t="shared" si="15"/>
        <v>86.386835323906467</v>
      </c>
      <c r="HL88" s="90">
        <f t="shared" si="92"/>
        <v>449.02363299472916</v>
      </c>
      <c r="HM88" s="380">
        <f t="shared" si="93"/>
        <v>-2065.2735396322814</v>
      </c>
      <c r="HN88" s="1">
        <v>1</v>
      </c>
      <c r="HO88" s="1" t="s">
        <v>52</v>
      </c>
      <c r="HP88" s="1">
        <v>40</v>
      </c>
      <c r="HQ88" s="1" t="s">
        <v>92</v>
      </c>
      <c r="HR88" s="1" t="s">
        <v>39</v>
      </c>
      <c r="HS88" s="89">
        <v>44104</v>
      </c>
      <c r="HT88" s="104">
        <v>8025.1500000000005</v>
      </c>
      <c r="HU88" s="90"/>
      <c r="HV88" s="104"/>
      <c r="HW88" s="104"/>
      <c r="HX88" s="104"/>
      <c r="HY88" s="104"/>
      <c r="HZ88" s="137">
        <f t="shared" si="94"/>
        <v>8025.1500000000005</v>
      </c>
      <c r="IA88" s="138">
        <f t="shared" si="95"/>
        <v>162.91000000000076</v>
      </c>
      <c r="IB88" s="141">
        <f t="shared" si="96"/>
        <v>30.367328774219818</v>
      </c>
      <c r="IC88" s="142">
        <f t="shared" si="97"/>
        <v>193.27732877422059</v>
      </c>
      <c r="ID88" s="104">
        <f t="shared" si="98"/>
        <v>110</v>
      </c>
      <c r="IE88" s="104">
        <f t="shared" si="99"/>
        <v>83.277328774220592</v>
      </c>
      <c r="IF88" s="104">
        <f t="shared" si="100"/>
        <v>209</v>
      </c>
      <c r="IG88" s="425">
        <f t="shared" si="101"/>
        <v>162.24811103175193</v>
      </c>
      <c r="IH88" s="143">
        <f t="shared" si="102"/>
        <v>371.24811103175193</v>
      </c>
      <c r="II88" s="104">
        <f t="shared" si="103"/>
        <v>193.27732877422059</v>
      </c>
      <c r="IJ88" s="104">
        <f t="shared" si="104"/>
        <v>52.03842140392468</v>
      </c>
      <c r="IK88" s="90">
        <f t="shared" si="105"/>
        <v>423.28653243567663</v>
      </c>
      <c r="IL88" s="234">
        <f t="shared" si="106"/>
        <v>-1641.9870071966047</v>
      </c>
      <c r="IM88" s="139">
        <v>1</v>
      </c>
      <c r="IN88" s="1" t="s">
        <v>52</v>
      </c>
      <c r="IO88" s="1">
        <v>40</v>
      </c>
      <c r="IP88" s="1" t="s">
        <v>92</v>
      </c>
      <c r="IQ88" s="1" t="s">
        <v>39</v>
      </c>
      <c r="IR88" s="89">
        <v>44143</v>
      </c>
      <c r="IS88" s="90"/>
      <c r="IT88" s="1">
        <v>8288.41</v>
      </c>
      <c r="IU88" s="1"/>
      <c r="IV88" s="1"/>
      <c r="IW88" s="1"/>
      <c r="IX88" s="1"/>
      <c r="IY88" s="98">
        <v>8288.41</v>
      </c>
      <c r="IZ88" s="138">
        <f t="shared" si="107"/>
        <v>263.25999999999931</v>
      </c>
      <c r="JA88" s="141">
        <f t="shared" si="108"/>
        <v>-70.786693339999374</v>
      </c>
      <c r="JB88" s="142">
        <f t="shared" si="109"/>
        <v>192.47330665999993</v>
      </c>
      <c r="JC88" s="104">
        <f t="shared" si="110"/>
        <v>110</v>
      </c>
      <c r="JD88" s="104">
        <f t="shared" si="111"/>
        <v>82.473306659999935</v>
      </c>
      <c r="JE88" s="104">
        <f t="shared" si="112"/>
        <v>209</v>
      </c>
      <c r="JF88" s="425">
        <f t="shared" si="119"/>
        <v>193.82886012194214</v>
      </c>
      <c r="JG88" s="143">
        <f t="shared" si="113"/>
        <v>402.82886012194217</v>
      </c>
      <c r="JH88" s="104">
        <f t="shared" si="114"/>
        <v>402.82886012194217</v>
      </c>
      <c r="JI88" s="104">
        <f t="shared" si="115"/>
        <v>31.356905296107424</v>
      </c>
      <c r="JJ88" s="90">
        <f t="shared" si="116"/>
        <v>434.18576541804958</v>
      </c>
      <c r="JK88" s="234">
        <f t="shared" si="120"/>
        <v>-1207.8012417785551</v>
      </c>
      <c r="JL88" s="139">
        <v>1</v>
      </c>
      <c r="JM88" s="1" t="s">
        <v>52</v>
      </c>
    </row>
    <row r="89" spans="1:273" ht="30" customHeight="1" x14ac:dyDescent="0.25">
      <c r="A89" s="1">
        <v>41</v>
      </c>
      <c r="B89" s="1" t="s">
        <v>169</v>
      </c>
      <c r="C89" s="1" t="s">
        <v>170</v>
      </c>
      <c r="D89" s="89">
        <v>43830</v>
      </c>
      <c r="E89" s="153"/>
      <c r="F89" s="104">
        <v>7092.46</v>
      </c>
      <c r="G89" s="104"/>
      <c r="H89" s="104"/>
      <c r="I89" s="104"/>
      <c r="J89" s="104">
        <v>-7058.07</v>
      </c>
      <c r="K89" s="137">
        <v>7092.46</v>
      </c>
      <c r="L89" s="138">
        <v>0</v>
      </c>
      <c r="M89" s="141">
        <v>0</v>
      </c>
      <c r="N89" s="96">
        <v>0</v>
      </c>
      <c r="O89" s="104">
        <v>0</v>
      </c>
      <c r="P89" s="104">
        <v>0</v>
      </c>
      <c r="Q89" s="104">
        <v>0</v>
      </c>
      <c r="R89" s="104">
        <v>0</v>
      </c>
      <c r="S89" s="143">
        <v>0</v>
      </c>
      <c r="T89" s="104"/>
      <c r="U89" s="104"/>
      <c r="V89" s="104">
        <v>0</v>
      </c>
      <c r="W89" s="203">
        <v>0</v>
      </c>
      <c r="X89" s="144">
        <v>-1945.0162617691155</v>
      </c>
      <c r="Y89" s="285">
        <v>2</v>
      </c>
      <c r="Z89" s="104" t="s">
        <v>52</v>
      </c>
      <c r="AA89" s="1">
        <v>41</v>
      </c>
      <c r="AB89" s="1" t="s">
        <v>169</v>
      </c>
      <c r="AC89" s="1" t="s">
        <v>170</v>
      </c>
      <c r="AD89" s="89">
        <v>43861</v>
      </c>
      <c r="AE89" s="284"/>
      <c r="AF89" s="1">
        <v>7092.46</v>
      </c>
      <c r="AG89" s="1"/>
      <c r="AH89" s="1"/>
      <c r="AI89" s="1"/>
      <c r="AJ89" s="1">
        <v>-7058.07</v>
      </c>
      <c r="AK89" s="98">
        <f t="shared" si="11"/>
        <v>7092.46</v>
      </c>
      <c r="AL89" s="138">
        <f t="shared" si="18"/>
        <v>0</v>
      </c>
      <c r="AM89" s="141">
        <f t="shared" si="19"/>
        <v>0</v>
      </c>
      <c r="AN89" s="96">
        <f t="shared" si="20"/>
        <v>0</v>
      </c>
      <c r="AO89" s="104">
        <f t="shared" si="21"/>
        <v>0</v>
      </c>
      <c r="AP89" s="104">
        <f t="shared" si="22"/>
        <v>0</v>
      </c>
      <c r="AQ89" s="104">
        <f t="shared" si="23"/>
        <v>0</v>
      </c>
      <c r="AR89" s="104"/>
      <c r="AS89" s="143">
        <f t="shared" si="24"/>
        <v>0</v>
      </c>
      <c r="AT89" s="104">
        <f t="shared" si="25"/>
        <v>0</v>
      </c>
      <c r="AU89" s="104">
        <f t="shared" si="12"/>
        <v>0</v>
      </c>
      <c r="AV89" s="203">
        <f t="shared" si="26"/>
        <v>0</v>
      </c>
      <c r="AW89" s="144">
        <f t="shared" si="27"/>
        <v>-1945.0162617691155</v>
      </c>
      <c r="AX89" s="285">
        <v>2</v>
      </c>
      <c r="AY89" s="104" t="s">
        <v>52</v>
      </c>
      <c r="AZ89" s="1">
        <v>41</v>
      </c>
      <c r="BA89" s="1" t="s">
        <v>169</v>
      </c>
      <c r="BB89" s="1" t="s">
        <v>170</v>
      </c>
      <c r="BC89" s="89">
        <v>43890</v>
      </c>
      <c r="BD89" s="153"/>
      <c r="BE89" s="1">
        <v>7092.46</v>
      </c>
      <c r="BF89" s="1"/>
      <c r="BG89" s="1"/>
      <c r="BH89" s="1"/>
      <c r="BI89" s="1">
        <v>-7058.07</v>
      </c>
      <c r="BJ89" s="98">
        <v>7092.46</v>
      </c>
      <c r="BK89" s="138">
        <f t="shared" si="28"/>
        <v>0</v>
      </c>
      <c r="BL89" s="141">
        <f t="shared" si="29"/>
        <v>0</v>
      </c>
      <c r="BM89" s="96">
        <f t="shared" si="30"/>
        <v>0</v>
      </c>
      <c r="BN89" s="104">
        <f t="shared" si="31"/>
        <v>0</v>
      </c>
      <c r="BO89" s="104">
        <f t="shared" si="32"/>
        <v>0</v>
      </c>
      <c r="BP89" s="104">
        <f t="shared" si="33"/>
        <v>0</v>
      </c>
      <c r="BQ89" s="355">
        <f t="shared" si="34"/>
        <v>0</v>
      </c>
      <c r="BR89" s="143">
        <f t="shared" si="35"/>
        <v>0</v>
      </c>
      <c r="BS89" s="104">
        <f t="shared" si="36"/>
        <v>0</v>
      </c>
      <c r="BT89" s="203">
        <f t="shared" si="37"/>
        <v>0</v>
      </c>
      <c r="BU89" s="144">
        <f t="shared" si="38"/>
        <v>-1945.0162617691155</v>
      </c>
      <c r="BV89" s="285">
        <v>2</v>
      </c>
      <c r="BW89" s="104" t="s">
        <v>52</v>
      </c>
      <c r="BX89" s="1">
        <v>41</v>
      </c>
      <c r="BY89" s="1" t="s">
        <v>169</v>
      </c>
      <c r="BZ89" s="1" t="s">
        <v>170</v>
      </c>
      <c r="CA89" s="89">
        <v>43890</v>
      </c>
      <c r="CB89" s="153"/>
      <c r="CC89" s="137">
        <v>7092.46</v>
      </c>
      <c r="CD89" s="137"/>
      <c r="CE89" s="137"/>
      <c r="CF89" s="137"/>
      <c r="CG89" s="137">
        <v>-7058.07</v>
      </c>
      <c r="CH89" s="137">
        <v>7092.46</v>
      </c>
      <c r="CI89" s="137">
        <v>0</v>
      </c>
      <c r="CJ89" s="137">
        <v>0</v>
      </c>
      <c r="CK89" s="137">
        <v>0</v>
      </c>
      <c r="CL89" s="137">
        <v>0</v>
      </c>
      <c r="CM89" s="137">
        <v>0</v>
      </c>
      <c r="CN89" s="137">
        <v>0</v>
      </c>
      <c r="CO89" s="137">
        <v>0</v>
      </c>
      <c r="CP89" s="143">
        <f t="shared" si="39"/>
        <v>0</v>
      </c>
      <c r="CQ89" s="104">
        <f t="shared" si="40"/>
        <v>0</v>
      </c>
      <c r="CR89" s="203">
        <f t="shared" si="41"/>
        <v>0</v>
      </c>
      <c r="CS89" s="144">
        <f t="shared" si="42"/>
        <v>-1945.0162617691155</v>
      </c>
      <c r="CT89" s="139" t="s">
        <v>251</v>
      </c>
      <c r="CU89" s="1" t="s">
        <v>422</v>
      </c>
      <c r="CV89" s="1">
        <v>41</v>
      </c>
      <c r="CW89" s="1" t="s">
        <v>169</v>
      </c>
      <c r="CX89" s="1" t="s">
        <v>170</v>
      </c>
      <c r="CY89" s="89">
        <v>43951</v>
      </c>
      <c r="CZ89" s="153"/>
      <c r="DA89" s="104">
        <v>7092.46</v>
      </c>
      <c r="DB89" s="104"/>
      <c r="DC89" s="104"/>
      <c r="DD89" s="104"/>
      <c r="DE89" s="104">
        <v>-7058.07</v>
      </c>
      <c r="DF89" s="137">
        <v>7092.46</v>
      </c>
      <c r="DG89" s="138">
        <f t="shared" si="43"/>
        <v>0</v>
      </c>
      <c r="DH89" s="141">
        <f t="shared" si="44"/>
        <v>0</v>
      </c>
      <c r="DI89" s="142">
        <f t="shared" si="45"/>
        <v>0</v>
      </c>
      <c r="DJ89" s="104">
        <f t="shared" si="46"/>
        <v>0</v>
      </c>
      <c r="DK89" s="104">
        <f t="shared" si="47"/>
        <v>0</v>
      </c>
      <c r="DL89" s="104">
        <f t="shared" si="48"/>
        <v>0</v>
      </c>
      <c r="DM89" s="365">
        <f t="shared" si="49"/>
        <v>0</v>
      </c>
      <c r="DN89" s="366">
        <f t="shared" si="50"/>
        <v>0</v>
      </c>
      <c r="DO89" s="367">
        <f t="shared" si="51"/>
        <v>0</v>
      </c>
      <c r="DP89" s="367">
        <f t="shared" si="52"/>
        <v>0</v>
      </c>
      <c r="DQ89" s="368">
        <f t="shared" si="53"/>
        <v>0</v>
      </c>
      <c r="DR89" s="49">
        <f t="shared" si="54"/>
        <v>0</v>
      </c>
      <c r="DS89" s="369">
        <f t="shared" si="55"/>
        <v>-1945.0162617691155</v>
      </c>
      <c r="DT89" s="139">
        <v>2</v>
      </c>
      <c r="DU89" s="1" t="s">
        <v>52</v>
      </c>
      <c r="DV89" s="1">
        <v>41</v>
      </c>
      <c r="DW89" s="1" t="s">
        <v>169</v>
      </c>
      <c r="DX89" s="1" t="s">
        <v>170</v>
      </c>
      <c r="DY89" s="89">
        <v>43982</v>
      </c>
      <c r="DZ89" s="90"/>
      <c r="EA89" s="1">
        <v>7103.4800000000005</v>
      </c>
      <c r="EB89" s="1"/>
      <c r="EC89" s="1"/>
      <c r="ED89" s="1"/>
      <c r="EE89" s="1">
        <v>-7058.07</v>
      </c>
      <c r="EF89" s="98">
        <v>7103.4800000000005</v>
      </c>
      <c r="EG89" s="138">
        <f t="shared" si="56"/>
        <v>11.020000000000437</v>
      </c>
      <c r="EH89" s="141">
        <f t="shared" si="57"/>
        <v>0.45282938580862103</v>
      </c>
      <c r="EI89" s="96">
        <f t="shared" si="58"/>
        <v>11.472829385809058</v>
      </c>
      <c r="EJ89" s="104">
        <f t="shared" si="59"/>
        <v>11.472829385809058</v>
      </c>
      <c r="EK89" s="104">
        <f t="shared" si="60"/>
        <v>0</v>
      </c>
      <c r="EL89" s="104">
        <f t="shared" si="61"/>
        <v>20.765821188314398</v>
      </c>
      <c r="EM89" s="355">
        <f t="shared" si="62"/>
        <v>0</v>
      </c>
      <c r="EN89" s="143">
        <f t="shared" si="63"/>
        <v>20.765821188314398</v>
      </c>
      <c r="EO89" s="104">
        <f t="shared" si="64"/>
        <v>2.1722467294550056</v>
      </c>
      <c r="EP89" s="379">
        <f t="shared" si="65"/>
        <v>22.938067917769402</v>
      </c>
      <c r="EQ89" s="380">
        <f t="shared" si="66"/>
        <v>-1922.0781938513462</v>
      </c>
      <c r="ER89" s="285">
        <v>2</v>
      </c>
      <c r="ES89" s="104" t="s">
        <v>52</v>
      </c>
      <c r="ET89" s="1">
        <v>41</v>
      </c>
      <c r="EU89" s="1" t="s">
        <v>169</v>
      </c>
      <c r="EV89" s="1" t="s">
        <v>170</v>
      </c>
      <c r="EW89" s="398"/>
      <c r="EX89" s="89">
        <v>44013</v>
      </c>
      <c r="EY89" s="104">
        <v>7138.02</v>
      </c>
      <c r="EZ89" s="104"/>
      <c r="FA89" s="104"/>
      <c r="FB89" s="104"/>
      <c r="FC89" s="104">
        <v>-7058.07</v>
      </c>
      <c r="FD89" s="137">
        <f t="shared" si="67"/>
        <v>7138.02</v>
      </c>
      <c r="FE89" s="138">
        <f t="shared" si="117"/>
        <v>34.539999999999964</v>
      </c>
      <c r="FF89" s="141">
        <f t="shared" si="68"/>
        <v>1.6208151340649748</v>
      </c>
      <c r="FG89" s="96">
        <f t="shared" si="69"/>
        <v>36.16081513406494</v>
      </c>
      <c r="FH89" s="104">
        <f t="shared" si="70"/>
        <v>36.16081513406494</v>
      </c>
      <c r="FI89" s="104">
        <f t="shared" si="71"/>
        <v>0</v>
      </c>
      <c r="FJ89" s="104">
        <f t="shared" si="72"/>
        <v>65.451075392657543</v>
      </c>
      <c r="FK89" s="104"/>
      <c r="FL89" s="143">
        <f t="shared" si="73"/>
        <v>65.451075392657543</v>
      </c>
      <c r="FM89" s="104">
        <f t="shared" si="74"/>
        <v>7.4994494947665817</v>
      </c>
      <c r="FN89" s="379">
        <f t="shared" si="75"/>
        <v>72.950524887424123</v>
      </c>
      <c r="FO89" s="234">
        <f t="shared" si="76"/>
        <v>-1849.1276689639221</v>
      </c>
      <c r="FP89" s="139">
        <v>2</v>
      </c>
      <c r="FQ89" s="1" t="s">
        <v>52</v>
      </c>
      <c r="FR89" s="1">
        <v>41</v>
      </c>
      <c r="FS89" s="1" t="s">
        <v>498</v>
      </c>
      <c r="FT89" s="1" t="s">
        <v>170</v>
      </c>
      <c r="FU89" s="89">
        <v>44042</v>
      </c>
      <c r="FV89" s="90">
        <v>-1000</v>
      </c>
      <c r="FW89" s="104">
        <v>7265.27</v>
      </c>
      <c r="FX89" s="104"/>
      <c r="FY89" s="104"/>
      <c r="FZ89" s="104"/>
      <c r="GA89" s="104">
        <v>-7058.07</v>
      </c>
      <c r="GB89" s="411">
        <f t="shared" si="77"/>
        <v>7265.27</v>
      </c>
      <c r="GC89" s="138">
        <f t="shared" si="13"/>
        <v>127.25</v>
      </c>
      <c r="GD89" s="141">
        <f t="shared" si="78"/>
        <v>39.650633206458245</v>
      </c>
      <c r="GE89" s="142">
        <f t="shared" si="79"/>
        <v>166.90063320645825</v>
      </c>
      <c r="GF89" s="104">
        <f t="shared" si="80"/>
        <v>166.90063320645825</v>
      </c>
      <c r="GG89" s="104">
        <v>0</v>
      </c>
      <c r="GH89" s="104">
        <f t="shared" si="81"/>
        <v>317.11120309227067</v>
      </c>
      <c r="GI89" s="104"/>
      <c r="GJ89" s="143">
        <f t="shared" si="82"/>
        <v>317.11120309227067</v>
      </c>
      <c r="GK89" s="103">
        <f t="shared" si="83"/>
        <v>166.90063320645825</v>
      </c>
      <c r="GL89" s="104">
        <f t="shared" si="14"/>
        <v>46.395916238012383</v>
      </c>
      <c r="GM89" s="90">
        <f t="shared" si="84"/>
        <v>363.50711933028305</v>
      </c>
      <c r="GN89" s="380">
        <f t="shared" si="85"/>
        <v>-485.62054963363909</v>
      </c>
      <c r="GO89" s="139">
        <v>2</v>
      </c>
      <c r="GP89" s="415" t="s">
        <v>52</v>
      </c>
      <c r="GQ89" s="1">
        <v>41</v>
      </c>
      <c r="GR89" s="1" t="s">
        <v>169</v>
      </c>
      <c r="GS89" s="1" t="s">
        <v>170</v>
      </c>
      <c r="GT89" s="89">
        <v>44081</v>
      </c>
      <c r="GU89" s="90"/>
      <c r="GV89" s="104">
        <v>7332.5</v>
      </c>
      <c r="GW89" s="104"/>
      <c r="GX89" s="104"/>
      <c r="GY89" s="104"/>
      <c r="GZ89" s="104">
        <v>-7058.07</v>
      </c>
      <c r="HA89" s="137">
        <v>7332.5</v>
      </c>
      <c r="HB89" s="138">
        <f t="shared" si="118"/>
        <v>67.229999999999563</v>
      </c>
      <c r="HC89" s="141">
        <f t="shared" si="86"/>
        <v>-24.33354430056011</v>
      </c>
      <c r="HD89" s="142">
        <f t="shared" si="87"/>
        <v>42.896455699439457</v>
      </c>
      <c r="HE89" s="104">
        <f t="shared" si="88"/>
        <v>42.896455699439457</v>
      </c>
      <c r="HF89" s="104">
        <v>0</v>
      </c>
      <c r="HG89" s="104">
        <f t="shared" si="89"/>
        <v>81.503265828934971</v>
      </c>
      <c r="HH89" s="104"/>
      <c r="HI89" s="143">
        <f t="shared" si="90"/>
        <v>81.503265828934971</v>
      </c>
      <c r="HJ89" s="104">
        <f t="shared" si="91"/>
        <v>0</v>
      </c>
      <c r="HK89" s="104">
        <f t="shared" si="15"/>
        <v>0</v>
      </c>
      <c r="HL89" s="90">
        <f t="shared" si="92"/>
        <v>81.503265828934971</v>
      </c>
      <c r="HM89" s="380">
        <f t="shared" si="93"/>
        <v>-404.11728380470413</v>
      </c>
      <c r="HN89" s="1">
        <v>2</v>
      </c>
      <c r="HO89" s="1" t="s">
        <v>52</v>
      </c>
      <c r="HP89" s="1">
        <v>41</v>
      </c>
      <c r="HQ89" s="1" t="s">
        <v>169</v>
      </c>
      <c r="HR89" s="1" t="s">
        <v>170</v>
      </c>
      <c r="HS89" s="89">
        <v>44104</v>
      </c>
      <c r="HT89" s="104">
        <v>7333.45</v>
      </c>
      <c r="HU89" s="90"/>
      <c r="HV89" s="104"/>
      <c r="HW89" s="104"/>
      <c r="HX89" s="104"/>
      <c r="HY89" s="104">
        <v>-7058.07</v>
      </c>
      <c r="HZ89" s="137">
        <f t="shared" si="94"/>
        <v>7333.45</v>
      </c>
      <c r="IA89" s="138">
        <f t="shared" si="95"/>
        <v>0.9499999999998181</v>
      </c>
      <c r="IB89" s="141">
        <f t="shared" si="96"/>
        <v>0.17708527613715039</v>
      </c>
      <c r="IC89" s="142">
        <f t="shared" si="97"/>
        <v>1.1270852761369685</v>
      </c>
      <c r="ID89" s="104">
        <f t="shared" si="98"/>
        <v>1.1270852761369685</v>
      </c>
      <c r="IE89" s="104">
        <f t="shared" si="99"/>
        <v>0</v>
      </c>
      <c r="IF89" s="104">
        <f t="shared" si="100"/>
        <v>2.1414620246602403</v>
      </c>
      <c r="IG89" s="425">
        <f t="shared" si="101"/>
        <v>0</v>
      </c>
      <c r="IH89" s="143">
        <f t="shared" si="102"/>
        <v>2.1414620246602403</v>
      </c>
      <c r="II89" s="104">
        <f t="shared" si="103"/>
        <v>0</v>
      </c>
      <c r="IJ89" s="104">
        <f t="shared" si="104"/>
        <v>0</v>
      </c>
      <c r="IK89" s="90">
        <f t="shared" si="105"/>
        <v>2.1414620246602403</v>
      </c>
      <c r="IL89" s="234">
        <f t="shared" si="106"/>
        <v>-401.97582178004387</v>
      </c>
      <c r="IM89" s="139">
        <v>2</v>
      </c>
      <c r="IN89" s="1" t="s">
        <v>52</v>
      </c>
      <c r="IO89" s="1">
        <v>41</v>
      </c>
      <c r="IP89" s="1" t="s">
        <v>169</v>
      </c>
      <c r="IQ89" s="1" t="s">
        <v>170</v>
      </c>
      <c r="IR89" s="89">
        <v>44143</v>
      </c>
      <c r="IS89" s="90"/>
      <c r="IT89" s="1">
        <v>7333.5</v>
      </c>
      <c r="IU89" s="1"/>
      <c r="IV89" s="1"/>
      <c r="IW89" s="1"/>
      <c r="IX89" s="1">
        <v>-7058.07</v>
      </c>
      <c r="IY89" s="98">
        <v>7333.5</v>
      </c>
      <c r="IZ89" s="138">
        <f t="shared" si="107"/>
        <v>5.0000000000181899E-2</v>
      </c>
      <c r="JA89" s="141">
        <f t="shared" si="108"/>
        <v>-1.344425536356778E-2</v>
      </c>
      <c r="JB89" s="142">
        <f t="shared" si="109"/>
        <v>3.6555744636614117E-2</v>
      </c>
      <c r="JC89" s="104">
        <f t="shared" si="110"/>
        <v>3.6555744636614117E-2</v>
      </c>
      <c r="JD89" s="104">
        <f t="shared" si="111"/>
        <v>0</v>
      </c>
      <c r="JE89" s="104">
        <f t="shared" si="112"/>
        <v>6.9455914809566824E-2</v>
      </c>
      <c r="JF89" s="425">
        <f t="shared" si="119"/>
        <v>0</v>
      </c>
      <c r="JG89" s="143">
        <f t="shared" si="113"/>
        <v>6.9455914809566824E-2</v>
      </c>
      <c r="JH89" s="104">
        <f t="shared" si="114"/>
        <v>0</v>
      </c>
      <c r="JI89" s="104">
        <f t="shared" si="115"/>
        <v>0</v>
      </c>
      <c r="JJ89" s="90">
        <f t="shared" si="116"/>
        <v>6.9455914809566824E-2</v>
      </c>
      <c r="JK89" s="234">
        <f t="shared" si="120"/>
        <v>-401.90636586523431</v>
      </c>
      <c r="JL89" s="139">
        <v>2</v>
      </c>
      <c r="JM89" s="1" t="s">
        <v>52</v>
      </c>
    </row>
    <row r="90" spans="1:273" ht="30" customHeight="1" x14ac:dyDescent="0.25">
      <c r="A90" s="1">
        <v>42</v>
      </c>
      <c r="B90" s="1" t="s">
        <v>93</v>
      </c>
      <c r="C90" s="1" t="s">
        <v>181</v>
      </c>
      <c r="D90" s="89">
        <v>43830</v>
      </c>
      <c r="E90" s="153"/>
      <c r="F90" s="104">
        <v>2178.65</v>
      </c>
      <c r="G90" s="104"/>
      <c r="H90" s="104"/>
      <c r="I90" s="104"/>
      <c r="J90" s="104">
        <v>770.43999999999994</v>
      </c>
      <c r="K90" s="137">
        <v>2178.65</v>
      </c>
      <c r="L90" s="138">
        <v>1.0000000000218279E-2</v>
      </c>
      <c r="M90" s="141">
        <v>1.1999991423401932E-3</v>
      </c>
      <c r="N90" s="96">
        <v>1.1199999142558472E-2</v>
      </c>
      <c r="O90" s="104">
        <v>1.1199999142558472E-2</v>
      </c>
      <c r="P90" s="104">
        <v>0</v>
      </c>
      <c r="Q90" s="104">
        <v>2.0271998448030834E-2</v>
      </c>
      <c r="R90" s="104">
        <v>0</v>
      </c>
      <c r="S90" s="143">
        <v>2.0271998448030834E-2</v>
      </c>
      <c r="T90" s="104"/>
      <c r="U90" s="104"/>
      <c r="V90" s="104">
        <v>1.0186619956776438E-3</v>
      </c>
      <c r="W90" s="203">
        <v>2.1290660443708479E-2</v>
      </c>
      <c r="X90" s="144">
        <v>689.03238591873207</v>
      </c>
      <c r="Y90" s="285">
        <v>2</v>
      </c>
      <c r="Z90" s="104" t="s">
        <v>52</v>
      </c>
      <c r="AA90" s="1">
        <v>42</v>
      </c>
      <c r="AB90" s="1" t="s">
        <v>93</v>
      </c>
      <c r="AC90" s="1" t="s">
        <v>181</v>
      </c>
      <c r="AD90" s="89">
        <v>43861</v>
      </c>
      <c r="AE90" s="284"/>
      <c r="AF90" s="1">
        <v>2184.4</v>
      </c>
      <c r="AG90" s="1"/>
      <c r="AH90" s="1"/>
      <c r="AI90" s="1"/>
      <c r="AJ90" s="1">
        <v>770.43999999999994</v>
      </c>
      <c r="AK90" s="98">
        <f t="shared" si="11"/>
        <v>2184.4</v>
      </c>
      <c r="AL90" s="138">
        <f t="shared" si="18"/>
        <v>5.75</v>
      </c>
      <c r="AM90" s="141">
        <f t="shared" si="19"/>
        <v>-5.1120506726458883</v>
      </c>
      <c r="AN90" s="96">
        <f t="shared" si="20"/>
        <v>0.63794932735411169</v>
      </c>
      <c r="AO90" s="104">
        <f t="shared" si="21"/>
        <v>0.63794932735411169</v>
      </c>
      <c r="AP90" s="104">
        <f t="shared" si="22"/>
        <v>0</v>
      </c>
      <c r="AQ90" s="104">
        <f t="shared" si="23"/>
        <v>1.1546882825109421</v>
      </c>
      <c r="AR90" s="104"/>
      <c r="AS90" s="143">
        <f t="shared" si="24"/>
        <v>1.1546882825109421</v>
      </c>
      <c r="AT90" s="104">
        <f t="shared" si="25"/>
        <v>4.1385520797648407</v>
      </c>
      <c r="AU90" s="104">
        <f t="shared" si="12"/>
        <v>0.73576259230049224</v>
      </c>
      <c r="AV90" s="203">
        <f t="shared" si="26"/>
        <v>6.0290029545762751</v>
      </c>
      <c r="AW90" s="144">
        <f t="shared" si="27"/>
        <v>695.06138887330837</v>
      </c>
      <c r="AX90" s="285">
        <v>2</v>
      </c>
      <c r="AY90" s="104" t="s">
        <v>52</v>
      </c>
      <c r="AZ90" s="1">
        <v>42</v>
      </c>
      <c r="BA90" s="1" t="s">
        <v>93</v>
      </c>
      <c r="BB90" s="1" t="s">
        <v>181</v>
      </c>
      <c r="BC90" s="89">
        <v>43890</v>
      </c>
      <c r="BD90" s="153"/>
      <c r="BE90" s="1">
        <v>2272.3000000000002</v>
      </c>
      <c r="BF90" s="1"/>
      <c r="BG90" s="1"/>
      <c r="BH90" s="1"/>
      <c r="BI90" s="1">
        <v>770.43999999999994</v>
      </c>
      <c r="BJ90" s="98">
        <v>2272.3000000000002</v>
      </c>
      <c r="BK90" s="138">
        <f t="shared" si="28"/>
        <v>87.900000000000091</v>
      </c>
      <c r="BL90" s="141">
        <f t="shared" si="29"/>
        <v>1.6632608964754647</v>
      </c>
      <c r="BM90" s="96">
        <f t="shared" si="30"/>
        <v>89.563260896475555</v>
      </c>
      <c r="BN90" s="104">
        <f t="shared" si="31"/>
        <v>89.563260896475555</v>
      </c>
      <c r="BO90" s="104">
        <f t="shared" si="32"/>
        <v>0</v>
      </c>
      <c r="BP90" s="104">
        <f t="shared" si="33"/>
        <v>162.10950222262076</v>
      </c>
      <c r="BQ90" s="355">
        <f t="shared" si="34"/>
        <v>0</v>
      </c>
      <c r="BR90" s="143">
        <f t="shared" si="35"/>
        <v>162.10950222262076</v>
      </c>
      <c r="BS90" s="104">
        <f t="shared" si="36"/>
        <v>10.906939298956958</v>
      </c>
      <c r="BT90" s="203">
        <f t="shared" si="37"/>
        <v>173.01644152157772</v>
      </c>
      <c r="BU90" s="144">
        <f t="shared" si="38"/>
        <v>868.07783039488606</v>
      </c>
      <c r="BV90" s="285">
        <v>2</v>
      </c>
      <c r="BW90" s="104" t="s">
        <v>52</v>
      </c>
      <c r="BX90" s="1">
        <v>42</v>
      </c>
      <c r="BY90" s="1" t="s">
        <v>93</v>
      </c>
      <c r="BZ90" s="1" t="s">
        <v>181</v>
      </c>
      <c r="CA90" s="89">
        <v>43890</v>
      </c>
      <c r="CB90" s="153"/>
      <c r="CC90" s="137">
        <v>2272.3000000000002</v>
      </c>
      <c r="CD90" s="137"/>
      <c r="CE90" s="137"/>
      <c r="CF90" s="137"/>
      <c r="CG90" s="137">
        <v>770.43999999999994</v>
      </c>
      <c r="CH90" s="137">
        <v>2272.3000000000002</v>
      </c>
      <c r="CI90" s="137">
        <v>87.900000000000091</v>
      </c>
      <c r="CJ90" s="137">
        <v>1.6632608964754647</v>
      </c>
      <c r="CK90" s="137">
        <v>89.563260896475555</v>
      </c>
      <c r="CL90" s="137">
        <v>89.563260896475555</v>
      </c>
      <c r="CM90" s="137">
        <v>0</v>
      </c>
      <c r="CN90" s="137">
        <v>162.10950222262076</v>
      </c>
      <c r="CO90" s="137">
        <v>0</v>
      </c>
      <c r="CP90" s="143">
        <f t="shared" si="39"/>
        <v>180.15511116393446</v>
      </c>
      <c r="CQ90" s="104">
        <f t="shared" si="40"/>
        <v>10.906939298956958</v>
      </c>
      <c r="CR90" s="203">
        <f t="shared" si="41"/>
        <v>191.06205046289142</v>
      </c>
      <c r="CS90" s="144">
        <f t="shared" si="42"/>
        <v>1059.1398808577774</v>
      </c>
      <c r="CT90" s="139" t="s">
        <v>251</v>
      </c>
      <c r="CU90" s="1" t="s">
        <v>422</v>
      </c>
      <c r="CV90" s="1">
        <v>42</v>
      </c>
      <c r="CW90" s="1" t="s">
        <v>93</v>
      </c>
      <c r="CX90" s="1" t="s">
        <v>181</v>
      </c>
      <c r="CY90" s="89">
        <v>43951</v>
      </c>
      <c r="CZ90" s="153"/>
      <c r="DA90" s="104">
        <v>2731.39</v>
      </c>
      <c r="DB90" s="104"/>
      <c r="DC90" s="104"/>
      <c r="DD90" s="104"/>
      <c r="DE90" s="104">
        <v>770.43999999999994</v>
      </c>
      <c r="DF90" s="137">
        <v>2731.39</v>
      </c>
      <c r="DG90" s="138">
        <f t="shared" si="43"/>
        <v>459.08999999999969</v>
      </c>
      <c r="DH90" s="141">
        <f t="shared" si="44"/>
        <v>70.490718356085011</v>
      </c>
      <c r="DI90" s="142">
        <f t="shared" si="45"/>
        <v>529.58071835608473</v>
      </c>
      <c r="DJ90" s="104">
        <f t="shared" si="46"/>
        <v>110</v>
      </c>
      <c r="DK90" s="104">
        <f t="shared" si="47"/>
        <v>419.58071835608473</v>
      </c>
      <c r="DL90" s="104">
        <f t="shared" si="48"/>
        <v>199.1</v>
      </c>
      <c r="DM90" s="365">
        <f t="shared" si="49"/>
        <v>934.10221005312587</v>
      </c>
      <c r="DN90" s="366">
        <f t="shared" si="50"/>
        <v>1133.2022100531258</v>
      </c>
      <c r="DO90" s="367">
        <f t="shared" si="51"/>
        <v>953.04709888919137</v>
      </c>
      <c r="DP90" s="367">
        <f t="shared" si="52"/>
        <v>915.68449069225289</v>
      </c>
      <c r="DQ90" s="368">
        <f t="shared" si="53"/>
        <v>65.654177541433228</v>
      </c>
      <c r="DR90" s="49">
        <f t="shared" si="54"/>
        <v>1018.7012764306246</v>
      </c>
      <c r="DS90" s="369">
        <f t="shared" si="55"/>
        <v>2077.841157288402</v>
      </c>
      <c r="DT90" s="139">
        <v>2</v>
      </c>
      <c r="DU90" s="1" t="s">
        <v>52</v>
      </c>
      <c r="DV90" s="1">
        <v>42</v>
      </c>
      <c r="DW90" s="1" t="s">
        <v>93</v>
      </c>
      <c r="DX90" s="1" t="s">
        <v>181</v>
      </c>
      <c r="DY90" s="89">
        <v>43982</v>
      </c>
      <c r="DZ90" s="90"/>
      <c r="EA90" s="1">
        <v>2846.77</v>
      </c>
      <c r="EB90" s="1"/>
      <c r="EC90" s="1"/>
      <c r="ED90" s="1"/>
      <c r="EE90" s="1">
        <v>770.43999999999994</v>
      </c>
      <c r="EF90" s="98">
        <v>2846.77</v>
      </c>
      <c r="EG90" s="138">
        <f t="shared" si="56"/>
        <v>115.38000000000011</v>
      </c>
      <c r="EH90" s="141">
        <f t="shared" si="57"/>
        <v>4.7411483243735644</v>
      </c>
      <c r="EI90" s="96">
        <f t="shared" si="58"/>
        <v>120.12114832437368</v>
      </c>
      <c r="EJ90" s="104">
        <f t="shared" si="59"/>
        <v>110</v>
      </c>
      <c r="EK90" s="104">
        <f t="shared" si="60"/>
        <v>10.121148324373678</v>
      </c>
      <c r="EL90" s="104">
        <f t="shared" si="61"/>
        <v>199.1</v>
      </c>
      <c r="EM90" s="355">
        <f t="shared" si="62"/>
        <v>19.585962694074048</v>
      </c>
      <c r="EN90" s="143">
        <f t="shared" si="63"/>
        <v>218.68596269407405</v>
      </c>
      <c r="EO90" s="104">
        <f t="shared" si="64"/>
        <v>22.876045350291374</v>
      </c>
      <c r="EP90" s="379">
        <f t="shared" si="65"/>
        <v>241.56200804436543</v>
      </c>
      <c r="EQ90" s="380">
        <f t="shared" si="66"/>
        <v>2319.4031653327675</v>
      </c>
      <c r="ER90" s="285">
        <v>2</v>
      </c>
      <c r="ES90" s="104" t="s">
        <v>52</v>
      </c>
      <c r="ET90" s="1">
        <v>42</v>
      </c>
      <c r="EU90" s="1" t="s">
        <v>93</v>
      </c>
      <c r="EV90" s="1" t="s">
        <v>181</v>
      </c>
      <c r="EW90" s="398"/>
      <c r="EX90" s="89">
        <v>44013</v>
      </c>
      <c r="EY90" s="104">
        <v>2936.36</v>
      </c>
      <c r="EZ90" s="104"/>
      <c r="FA90" s="104"/>
      <c r="FB90" s="104"/>
      <c r="FC90" s="104">
        <v>770.43999999999994</v>
      </c>
      <c r="FD90" s="137">
        <f t="shared" si="67"/>
        <v>2936.36</v>
      </c>
      <c r="FE90" s="138">
        <f t="shared" si="117"/>
        <v>89.590000000000146</v>
      </c>
      <c r="FF90" s="141">
        <f t="shared" si="68"/>
        <v>4.2040772397475825</v>
      </c>
      <c r="FG90" s="96">
        <f t="shared" si="69"/>
        <v>93.794077239747722</v>
      </c>
      <c r="FH90" s="104">
        <f t="shared" si="70"/>
        <v>93.794077239747722</v>
      </c>
      <c r="FI90" s="104">
        <f t="shared" si="71"/>
        <v>0</v>
      </c>
      <c r="FJ90" s="104">
        <f t="shared" si="72"/>
        <v>169.76727980394338</v>
      </c>
      <c r="FK90" s="104"/>
      <c r="FL90" s="143">
        <f t="shared" si="73"/>
        <v>169.76727980394338</v>
      </c>
      <c r="FM90" s="104">
        <f t="shared" si="74"/>
        <v>19.452104233819913</v>
      </c>
      <c r="FN90" s="379">
        <f t="shared" si="75"/>
        <v>189.21938403776329</v>
      </c>
      <c r="FO90" s="234">
        <f t="shared" si="76"/>
        <v>2508.6225493705306</v>
      </c>
      <c r="FP90" s="139">
        <v>2</v>
      </c>
      <c r="FQ90" s="1" t="s">
        <v>52</v>
      </c>
      <c r="FR90" s="1">
        <v>42</v>
      </c>
      <c r="FS90" s="1" t="s">
        <v>93</v>
      </c>
      <c r="FT90" s="1" t="s">
        <v>181</v>
      </c>
      <c r="FU90" s="89">
        <v>44042</v>
      </c>
      <c r="FV90" s="90">
        <v>1000</v>
      </c>
      <c r="FW90" s="104">
        <v>2992.53</v>
      </c>
      <c r="FX90" s="104"/>
      <c r="FY90" s="104"/>
      <c r="FZ90" s="104"/>
      <c r="GA90" s="104">
        <v>770.43999999999994</v>
      </c>
      <c r="GB90" s="411">
        <f t="shared" si="77"/>
        <v>2992.53</v>
      </c>
      <c r="GC90" s="138">
        <f t="shared" si="13"/>
        <v>56.170000000000073</v>
      </c>
      <c r="GD90" s="141">
        <f t="shared" si="78"/>
        <v>17.502365950544306</v>
      </c>
      <c r="GE90" s="142">
        <f t="shared" si="79"/>
        <v>73.672365950544375</v>
      </c>
      <c r="GF90" s="104">
        <f t="shared" si="80"/>
        <v>73.672365950544375</v>
      </c>
      <c r="GG90" s="104">
        <v>0</v>
      </c>
      <c r="GH90" s="104">
        <f t="shared" si="81"/>
        <v>139.97749530603431</v>
      </c>
      <c r="GI90" s="104"/>
      <c r="GJ90" s="143">
        <f t="shared" si="82"/>
        <v>139.97749530603431</v>
      </c>
      <c r="GK90" s="103">
        <f t="shared" si="83"/>
        <v>0</v>
      </c>
      <c r="GL90" s="104">
        <f t="shared" si="14"/>
        <v>0</v>
      </c>
      <c r="GM90" s="90">
        <f t="shared" si="84"/>
        <v>139.97749530603431</v>
      </c>
      <c r="GN90" s="380">
        <f t="shared" si="85"/>
        <v>1648.6000446765649</v>
      </c>
      <c r="GO90" s="139">
        <v>2</v>
      </c>
      <c r="GP90" s="415" t="s">
        <v>52</v>
      </c>
      <c r="GQ90" s="1">
        <v>42</v>
      </c>
      <c r="GR90" s="1" t="s">
        <v>93</v>
      </c>
      <c r="GS90" s="1" t="s">
        <v>181</v>
      </c>
      <c r="GT90" s="89">
        <v>44081</v>
      </c>
      <c r="GU90" s="90"/>
      <c r="GV90" s="104">
        <v>3113.76</v>
      </c>
      <c r="GW90" s="104"/>
      <c r="GX90" s="104"/>
      <c r="GY90" s="104"/>
      <c r="GZ90" s="104">
        <v>770.43999999999994</v>
      </c>
      <c r="HA90" s="137">
        <v>3113.76</v>
      </c>
      <c r="HB90" s="138">
        <f t="shared" si="118"/>
        <v>121.23000000000002</v>
      </c>
      <c r="HC90" s="141">
        <f t="shared" si="86"/>
        <v>-43.878559803018319</v>
      </c>
      <c r="HD90" s="142">
        <f t="shared" si="87"/>
        <v>77.351440196981699</v>
      </c>
      <c r="HE90" s="104">
        <f t="shared" si="88"/>
        <v>77.351440196981699</v>
      </c>
      <c r="HF90" s="104">
        <v>0</v>
      </c>
      <c r="HG90" s="104">
        <f t="shared" si="89"/>
        <v>146.96773637426523</v>
      </c>
      <c r="HH90" s="104"/>
      <c r="HI90" s="143">
        <f t="shared" si="90"/>
        <v>146.96773637426523</v>
      </c>
      <c r="HJ90" s="104">
        <f t="shared" si="91"/>
        <v>0</v>
      </c>
      <c r="HK90" s="104">
        <f t="shared" si="15"/>
        <v>0</v>
      </c>
      <c r="HL90" s="90">
        <f t="shared" si="92"/>
        <v>146.96773637426523</v>
      </c>
      <c r="HM90" s="380">
        <f t="shared" si="93"/>
        <v>1795.5677810508303</v>
      </c>
      <c r="HN90" s="1">
        <v>2</v>
      </c>
      <c r="HO90" s="1" t="s">
        <v>52</v>
      </c>
      <c r="HP90" s="1">
        <v>42</v>
      </c>
      <c r="HQ90" s="1" t="s">
        <v>93</v>
      </c>
      <c r="HR90" s="1" t="s">
        <v>181</v>
      </c>
      <c r="HS90" s="89">
        <v>44104</v>
      </c>
      <c r="HT90" s="104">
        <v>3226.7200000000003</v>
      </c>
      <c r="HU90" s="90"/>
      <c r="HV90" s="104"/>
      <c r="HW90" s="104"/>
      <c r="HX90" s="104"/>
      <c r="HY90" s="104">
        <v>770.43999999999994</v>
      </c>
      <c r="HZ90" s="137">
        <f t="shared" si="94"/>
        <v>3226.7200000000003</v>
      </c>
      <c r="IA90" s="138">
        <f t="shared" si="95"/>
        <v>112.96000000000004</v>
      </c>
      <c r="IB90" s="141">
        <f t="shared" si="96"/>
        <v>21.056371360480362</v>
      </c>
      <c r="IC90" s="142">
        <f t="shared" si="97"/>
        <v>134.01637136048041</v>
      </c>
      <c r="ID90" s="104">
        <f t="shared" si="98"/>
        <v>110</v>
      </c>
      <c r="IE90" s="104">
        <f t="shared" si="99"/>
        <v>24.016371360480406</v>
      </c>
      <c r="IF90" s="104">
        <f t="shared" si="100"/>
        <v>209</v>
      </c>
      <c r="IG90" s="425">
        <f t="shared" si="101"/>
        <v>46.790776606672942</v>
      </c>
      <c r="IH90" s="143">
        <f t="shared" si="102"/>
        <v>255.79077660667295</v>
      </c>
      <c r="II90" s="104">
        <f t="shared" si="103"/>
        <v>134.01637136048041</v>
      </c>
      <c r="IJ90" s="104">
        <f t="shared" si="104"/>
        <v>36.082868343179094</v>
      </c>
      <c r="IK90" s="90">
        <f t="shared" si="105"/>
        <v>291.87364494985206</v>
      </c>
      <c r="IL90" s="234">
        <f t="shared" si="106"/>
        <v>2087.4414260006824</v>
      </c>
      <c r="IM90" s="139">
        <v>2</v>
      </c>
      <c r="IN90" s="1" t="s">
        <v>52</v>
      </c>
      <c r="IO90" s="1">
        <v>42</v>
      </c>
      <c r="IP90" s="1" t="s">
        <v>93</v>
      </c>
      <c r="IQ90" s="1" t="s">
        <v>181</v>
      </c>
      <c r="IR90" s="89">
        <v>44143</v>
      </c>
      <c r="IS90" s="90"/>
      <c r="IT90" s="1">
        <v>3267.31</v>
      </c>
      <c r="IU90" s="1"/>
      <c r="IV90" s="1"/>
      <c r="IW90" s="1"/>
      <c r="IX90" s="1">
        <v>770.43999999999994</v>
      </c>
      <c r="IY90" s="98">
        <v>3267.31</v>
      </c>
      <c r="IZ90" s="138">
        <f t="shared" si="107"/>
        <v>40.589999999999691</v>
      </c>
      <c r="JA90" s="141">
        <f t="shared" si="108"/>
        <v>-10.914046504104535</v>
      </c>
      <c r="JB90" s="142">
        <f t="shared" si="109"/>
        <v>29.675953495895158</v>
      </c>
      <c r="JC90" s="104">
        <f t="shared" si="110"/>
        <v>29.675953495895158</v>
      </c>
      <c r="JD90" s="104">
        <f t="shared" si="111"/>
        <v>0</v>
      </c>
      <c r="JE90" s="104">
        <f t="shared" si="112"/>
        <v>56.384311642200799</v>
      </c>
      <c r="JF90" s="425">
        <f t="shared" si="119"/>
        <v>0</v>
      </c>
      <c r="JG90" s="143">
        <f t="shared" si="113"/>
        <v>56.384311642200799</v>
      </c>
      <c r="JH90" s="104">
        <f t="shared" si="114"/>
        <v>0</v>
      </c>
      <c r="JI90" s="104">
        <f t="shared" si="115"/>
        <v>0</v>
      </c>
      <c r="JJ90" s="90">
        <f t="shared" si="116"/>
        <v>56.384311642200799</v>
      </c>
      <c r="JK90" s="234">
        <f t="shared" si="120"/>
        <v>2143.8257376428833</v>
      </c>
      <c r="JL90" s="139">
        <v>2</v>
      </c>
      <c r="JM90" s="1" t="s">
        <v>52</v>
      </c>
    </row>
    <row r="91" spans="1:273" ht="30" customHeight="1" x14ac:dyDescent="0.25">
      <c r="A91" s="1">
        <v>43</v>
      </c>
      <c r="B91" s="1" t="s">
        <v>94</v>
      </c>
      <c r="C91" s="1" t="s">
        <v>40</v>
      </c>
      <c r="D91" s="89">
        <v>43830</v>
      </c>
      <c r="E91" s="153"/>
      <c r="F91" s="104">
        <v>26.7</v>
      </c>
      <c r="G91" s="104"/>
      <c r="H91" s="104"/>
      <c r="I91" s="104"/>
      <c r="J91" s="104"/>
      <c r="K91" s="137">
        <v>26.7</v>
      </c>
      <c r="L91" s="138">
        <v>0</v>
      </c>
      <c r="M91" s="141">
        <v>0</v>
      </c>
      <c r="N91" s="96">
        <v>0</v>
      </c>
      <c r="O91" s="104">
        <v>0</v>
      </c>
      <c r="P91" s="104">
        <v>0</v>
      </c>
      <c r="Q91" s="104">
        <v>0</v>
      </c>
      <c r="R91" s="104">
        <v>0</v>
      </c>
      <c r="S91" s="143">
        <v>0</v>
      </c>
      <c r="T91" s="104"/>
      <c r="U91" s="104"/>
      <c r="V91" s="104">
        <v>0</v>
      </c>
      <c r="W91" s="203">
        <v>0</v>
      </c>
      <c r="X91" s="144">
        <v>-252.31785317263092</v>
      </c>
      <c r="Y91" s="285">
        <v>1</v>
      </c>
      <c r="Z91" s="104" t="s">
        <v>52</v>
      </c>
      <c r="AA91" s="1">
        <v>43</v>
      </c>
      <c r="AB91" s="1" t="s">
        <v>94</v>
      </c>
      <c r="AC91" s="1" t="s">
        <v>40</v>
      </c>
      <c r="AD91" s="89">
        <v>43861</v>
      </c>
      <c r="AE91" s="284"/>
      <c r="AF91" s="1">
        <v>26.7</v>
      </c>
      <c r="AG91" s="1"/>
      <c r="AH91" s="1"/>
      <c r="AI91" s="1"/>
      <c r="AJ91" s="1"/>
      <c r="AK91" s="98">
        <f t="shared" si="11"/>
        <v>26.7</v>
      </c>
      <c r="AL91" s="138">
        <f t="shared" si="18"/>
        <v>0</v>
      </c>
      <c r="AM91" s="141">
        <f t="shared" si="19"/>
        <v>0</v>
      </c>
      <c r="AN91" s="96">
        <f t="shared" si="20"/>
        <v>0</v>
      </c>
      <c r="AO91" s="104">
        <f t="shared" si="21"/>
        <v>0</v>
      </c>
      <c r="AP91" s="104">
        <f t="shared" si="22"/>
        <v>0</v>
      </c>
      <c r="AQ91" s="104">
        <f t="shared" si="23"/>
        <v>0</v>
      </c>
      <c r="AR91" s="104"/>
      <c r="AS91" s="143">
        <f t="shared" si="24"/>
        <v>0</v>
      </c>
      <c r="AT91" s="104">
        <f t="shared" si="25"/>
        <v>0</v>
      </c>
      <c r="AU91" s="104">
        <f t="shared" si="12"/>
        <v>0</v>
      </c>
      <c r="AV91" s="203">
        <f t="shared" si="26"/>
        <v>0</v>
      </c>
      <c r="AW91" s="144">
        <f t="shared" si="27"/>
        <v>-252.31785317263092</v>
      </c>
      <c r="AX91" s="285">
        <v>1</v>
      </c>
      <c r="AY91" s="104" t="s">
        <v>52</v>
      </c>
      <c r="AZ91" s="1">
        <v>43</v>
      </c>
      <c r="BA91" s="1" t="s">
        <v>94</v>
      </c>
      <c r="BB91" s="1" t="s">
        <v>40</v>
      </c>
      <c r="BC91" s="89">
        <v>43890</v>
      </c>
      <c r="BD91" s="153"/>
      <c r="BE91" s="1">
        <v>26.7</v>
      </c>
      <c r="BF91" s="1"/>
      <c r="BG91" s="1"/>
      <c r="BH91" s="1"/>
      <c r="BI91" s="1"/>
      <c r="BJ91" s="98">
        <v>26.7</v>
      </c>
      <c r="BK91" s="138">
        <f t="shared" si="28"/>
        <v>0</v>
      </c>
      <c r="BL91" s="141">
        <f t="shared" si="29"/>
        <v>0</v>
      </c>
      <c r="BM91" s="96">
        <f t="shared" si="30"/>
        <v>0</v>
      </c>
      <c r="BN91" s="104">
        <f t="shared" si="31"/>
        <v>0</v>
      </c>
      <c r="BO91" s="104">
        <f t="shared" si="32"/>
        <v>0</v>
      </c>
      <c r="BP91" s="104">
        <f t="shared" si="33"/>
        <v>0</v>
      </c>
      <c r="BQ91" s="355">
        <f t="shared" si="34"/>
        <v>0</v>
      </c>
      <c r="BR91" s="143">
        <f t="shared" si="35"/>
        <v>0</v>
      </c>
      <c r="BS91" s="104">
        <f t="shared" si="36"/>
        <v>0</v>
      </c>
      <c r="BT91" s="203">
        <f t="shared" si="37"/>
        <v>0</v>
      </c>
      <c r="BU91" s="144">
        <f t="shared" si="38"/>
        <v>-252.31785317263092</v>
      </c>
      <c r="BV91" s="285">
        <v>1</v>
      </c>
      <c r="BW91" s="104" t="s">
        <v>52</v>
      </c>
      <c r="BX91" s="1">
        <v>43</v>
      </c>
      <c r="BY91" s="1" t="s">
        <v>94</v>
      </c>
      <c r="BZ91" s="1" t="s">
        <v>40</v>
      </c>
      <c r="CA91" s="89">
        <v>43890</v>
      </c>
      <c r="CB91" s="153"/>
      <c r="CC91" s="137">
        <v>26.7</v>
      </c>
      <c r="CD91" s="137"/>
      <c r="CE91" s="137"/>
      <c r="CF91" s="137"/>
      <c r="CG91" s="137"/>
      <c r="CH91" s="137">
        <v>26.7</v>
      </c>
      <c r="CI91" s="137">
        <v>0</v>
      </c>
      <c r="CJ91" s="137">
        <v>0</v>
      </c>
      <c r="CK91" s="137">
        <v>0</v>
      </c>
      <c r="CL91" s="137">
        <v>0</v>
      </c>
      <c r="CM91" s="137">
        <v>0</v>
      </c>
      <c r="CN91" s="137">
        <v>0</v>
      </c>
      <c r="CO91" s="137">
        <v>0</v>
      </c>
      <c r="CP91" s="143">
        <f t="shared" si="39"/>
        <v>0</v>
      </c>
      <c r="CQ91" s="104">
        <f t="shared" si="40"/>
        <v>0</v>
      </c>
      <c r="CR91" s="203">
        <f t="shared" si="41"/>
        <v>0</v>
      </c>
      <c r="CS91" s="144">
        <f t="shared" si="42"/>
        <v>-252.31785317263092</v>
      </c>
      <c r="CT91" s="139" t="s">
        <v>251</v>
      </c>
      <c r="CU91" s="1" t="s">
        <v>422</v>
      </c>
      <c r="CV91" s="1">
        <v>43</v>
      </c>
      <c r="CW91" s="1" t="s">
        <v>94</v>
      </c>
      <c r="CX91" s="1" t="s">
        <v>40</v>
      </c>
      <c r="CY91" s="89">
        <v>43951</v>
      </c>
      <c r="CZ91" s="153"/>
      <c r="DA91" s="104">
        <v>26.7</v>
      </c>
      <c r="DB91" s="104"/>
      <c r="DC91" s="104"/>
      <c r="DD91" s="104"/>
      <c r="DE91" s="104"/>
      <c r="DF91" s="137">
        <v>26.7</v>
      </c>
      <c r="DG91" s="138">
        <f t="shared" si="43"/>
        <v>0</v>
      </c>
      <c r="DH91" s="141">
        <f t="shared" si="44"/>
        <v>0</v>
      </c>
      <c r="DI91" s="142">
        <f t="shared" si="45"/>
        <v>0</v>
      </c>
      <c r="DJ91" s="104">
        <f t="shared" si="46"/>
        <v>0</v>
      </c>
      <c r="DK91" s="104">
        <f t="shared" si="47"/>
        <v>0</v>
      </c>
      <c r="DL91" s="104">
        <f t="shared" si="48"/>
        <v>0</v>
      </c>
      <c r="DM91" s="365">
        <f t="shared" si="49"/>
        <v>0</v>
      </c>
      <c r="DN91" s="366">
        <f t="shared" si="50"/>
        <v>0</v>
      </c>
      <c r="DO91" s="367">
        <f t="shared" si="51"/>
        <v>0</v>
      </c>
      <c r="DP91" s="367">
        <f t="shared" si="52"/>
        <v>0</v>
      </c>
      <c r="DQ91" s="368">
        <f t="shared" si="53"/>
        <v>0</v>
      </c>
      <c r="DR91" s="49">
        <f t="shared" si="54"/>
        <v>0</v>
      </c>
      <c r="DS91" s="369">
        <f t="shared" si="55"/>
        <v>-252.31785317263092</v>
      </c>
      <c r="DT91" s="139">
        <v>1</v>
      </c>
      <c r="DU91" s="1" t="s">
        <v>52</v>
      </c>
      <c r="DV91" s="1">
        <v>43</v>
      </c>
      <c r="DW91" s="1" t="s">
        <v>94</v>
      </c>
      <c r="DX91" s="1" t="s">
        <v>40</v>
      </c>
      <c r="DY91" s="89">
        <v>43982</v>
      </c>
      <c r="DZ91" s="90"/>
      <c r="EA91" s="1">
        <v>26.7</v>
      </c>
      <c r="EB91" s="1"/>
      <c r="EC91" s="1"/>
      <c r="ED91" s="1"/>
      <c r="EE91" s="1"/>
      <c r="EF91" s="98">
        <v>26.7</v>
      </c>
      <c r="EG91" s="138">
        <f t="shared" si="56"/>
        <v>0</v>
      </c>
      <c r="EH91" s="141">
        <f t="shared" si="57"/>
        <v>0</v>
      </c>
      <c r="EI91" s="96">
        <f t="shared" si="58"/>
        <v>0</v>
      </c>
      <c r="EJ91" s="104">
        <f t="shared" si="59"/>
        <v>0</v>
      </c>
      <c r="EK91" s="104">
        <f t="shared" si="60"/>
        <v>0</v>
      </c>
      <c r="EL91" s="104">
        <f t="shared" si="61"/>
        <v>0</v>
      </c>
      <c r="EM91" s="355">
        <f t="shared" si="62"/>
        <v>0</v>
      </c>
      <c r="EN91" s="143">
        <f t="shared" si="63"/>
        <v>0</v>
      </c>
      <c r="EO91" s="104">
        <f t="shared" si="64"/>
        <v>0</v>
      </c>
      <c r="EP91" s="379">
        <f t="shared" si="65"/>
        <v>0</v>
      </c>
      <c r="EQ91" s="380">
        <f t="shared" si="66"/>
        <v>-252.31785317263092</v>
      </c>
      <c r="ER91" s="285">
        <v>1</v>
      </c>
      <c r="ES91" s="104" t="s">
        <v>52</v>
      </c>
      <c r="ET91" s="1">
        <v>43</v>
      </c>
      <c r="EU91" s="1" t="s">
        <v>94</v>
      </c>
      <c r="EV91" s="1" t="s">
        <v>40</v>
      </c>
      <c r="EW91" s="398"/>
      <c r="EX91" s="89">
        <v>44013</v>
      </c>
      <c r="EY91" s="104">
        <v>26.7</v>
      </c>
      <c r="EZ91" s="104"/>
      <c r="FA91" s="104"/>
      <c r="FB91" s="104"/>
      <c r="FC91" s="104"/>
      <c r="FD91" s="137">
        <f t="shared" si="67"/>
        <v>26.7</v>
      </c>
      <c r="FE91" s="138">
        <f t="shared" si="117"/>
        <v>0</v>
      </c>
      <c r="FF91" s="141">
        <f t="shared" si="68"/>
        <v>0</v>
      </c>
      <c r="FG91" s="96">
        <f t="shared" si="69"/>
        <v>0</v>
      </c>
      <c r="FH91" s="104">
        <f t="shared" si="70"/>
        <v>0</v>
      </c>
      <c r="FI91" s="104">
        <f t="shared" si="71"/>
        <v>0</v>
      </c>
      <c r="FJ91" s="104">
        <f t="shared" si="72"/>
        <v>0</v>
      </c>
      <c r="FK91" s="104"/>
      <c r="FL91" s="143">
        <f t="shared" si="73"/>
        <v>0</v>
      </c>
      <c r="FM91" s="104">
        <f t="shared" si="74"/>
        <v>0</v>
      </c>
      <c r="FN91" s="379">
        <f t="shared" si="75"/>
        <v>0</v>
      </c>
      <c r="FO91" s="234">
        <f t="shared" si="76"/>
        <v>-252.31785317263092</v>
      </c>
      <c r="FP91" s="139">
        <v>1</v>
      </c>
      <c r="FQ91" s="1" t="s">
        <v>52</v>
      </c>
      <c r="FR91" s="1">
        <v>43</v>
      </c>
      <c r="FS91" s="1" t="s">
        <v>94</v>
      </c>
      <c r="FT91" s="1" t="s">
        <v>40</v>
      </c>
      <c r="FU91" s="89">
        <v>44042</v>
      </c>
      <c r="FV91" s="90"/>
      <c r="FW91" s="104">
        <v>26.7</v>
      </c>
      <c r="FX91" s="104"/>
      <c r="FY91" s="104"/>
      <c r="FZ91" s="104"/>
      <c r="GA91" s="104"/>
      <c r="GB91" s="411">
        <f t="shared" si="77"/>
        <v>26.7</v>
      </c>
      <c r="GC91" s="138">
        <f t="shared" si="13"/>
        <v>0</v>
      </c>
      <c r="GD91" s="141">
        <f t="shared" si="78"/>
        <v>0</v>
      </c>
      <c r="GE91" s="142">
        <f t="shared" si="79"/>
        <v>0</v>
      </c>
      <c r="GF91" s="104">
        <f t="shared" si="80"/>
        <v>0</v>
      </c>
      <c r="GG91" s="104">
        <v>0</v>
      </c>
      <c r="GH91" s="104">
        <f t="shared" si="81"/>
        <v>0</v>
      </c>
      <c r="GI91" s="104"/>
      <c r="GJ91" s="143">
        <f t="shared" si="82"/>
        <v>0</v>
      </c>
      <c r="GK91" s="103">
        <f t="shared" si="83"/>
        <v>0</v>
      </c>
      <c r="GL91" s="104">
        <f t="shared" si="14"/>
        <v>0</v>
      </c>
      <c r="GM91" s="90">
        <f t="shared" si="84"/>
        <v>0</v>
      </c>
      <c r="GN91" s="380">
        <f t="shared" si="85"/>
        <v>-252.31785317263092</v>
      </c>
      <c r="GO91" s="139">
        <v>1</v>
      </c>
      <c r="GP91" s="415" t="s">
        <v>52</v>
      </c>
      <c r="GQ91" s="1">
        <v>43</v>
      </c>
      <c r="GR91" s="1" t="s">
        <v>94</v>
      </c>
      <c r="GS91" s="1" t="s">
        <v>40</v>
      </c>
      <c r="GT91" s="89">
        <v>44081</v>
      </c>
      <c r="GU91" s="90"/>
      <c r="GV91" s="104">
        <v>26.7</v>
      </c>
      <c r="GW91" s="104"/>
      <c r="GX91" s="104"/>
      <c r="GY91" s="104"/>
      <c r="GZ91" s="104"/>
      <c r="HA91" s="137">
        <v>26.7</v>
      </c>
      <c r="HB91" s="138">
        <f t="shared" si="118"/>
        <v>0</v>
      </c>
      <c r="HC91" s="141">
        <f t="shared" si="86"/>
        <v>0</v>
      </c>
      <c r="HD91" s="142">
        <f t="shared" si="87"/>
        <v>0</v>
      </c>
      <c r="HE91" s="104">
        <f t="shared" si="88"/>
        <v>0</v>
      </c>
      <c r="HF91" s="104">
        <v>0</v>
      </c>
      <c r="HG91" s="104">
        <f t="shared" si="89"/>
        <v>0</v>
      </c>
      <c r="HH91" s="104"/>
      <c r="HI91" s="143">
        <f t="shared" si="90"/>
        <v>0</v>
      </c>
      <c r="HJ91" s="104">
        <f t="shared" si="91"/>
        <v>0</v>
      </c>
      <c r="HK91" s="104">
        <f t="shared" si="15"/>
        <v>0</v>
      </c>
      <c r="HL91" s="90">
        <f t="shared" si="92"/>
        <v>0</v>
      </c>
      <c r="HM91" s="380">
        <f t="shared" si="93"/>
        <v>-252.31785317263092</v>
      </c>
      <c r="HN91" s="1">
        <v>1</v>
      </c>
      <c r="HO91" s="1" t="s">
        <v>52</v>
      </c>
      <c r="HP91" s="1">
        <v>43</v>
      </c>
      <c r="HQ91" s="1" t="s">
        <v>94</v>
      </c>
      <c r="HR91" s="1" t="s">
        <v>40</v>
      </c>
      <c r="HS91" s="89">
        <v>44104</v>
      </c>
      <c r="HT91" s="104">
        <v>26.7</v>
      </c>
      <c r="HU91" s="90"/>
      <c r="HV91" s="104"/>
      <c r="HW91" s="104"/>
      <c r="HX91" s="104"/>
      <c r="HY91" s="104"/>
      <c r="HZ91" s="137">
        <f t="shared" si="94"/>
        <v>26.7</v>
      </c>
      <c r="IA91" s="138">
        <f t="shared" si="95"/>
        <v>0</v>
      </c>
      <c r="IB91" s="141">
        <f t="shared" si="96"/>
        <v>0</v>
      </c>
      <c r="IC91" s="142">
        <f t="shared" si="97"/>
        <v>0</v>
      </c>
      <c r="ID91" s="104">
        <f t="shared" si="98"/>
        <v>0</v>
      </c>
      <c r="IE91" s="104">
        <f t="shared" si="99"/>
        <v>0</v>
      </c>
      <c r="IF91" s="104">
        <f t="shared" si="100"/>
        <v>0</v>
      </c>
      <c r="IG91" s="425">
        <f t="shared" si="101"/>
        <v>0</v>
      </c>
      <c r="IH91" s="143">
        <f t="shared" si="102"/>
        <v>0</v>
      </c>
      <c r="II91" s="104">
        <f t="shared" si="103"/>
        <v>0</v>
      </c>
      <c r="IJ91" s="104">
        <f t="shared" si="104"/>
        <v>0</v>
      </c>
      <c r="IK91" s="90">
        <f t="shared" si="105"/>
        <v>0</v>
      </c>
      <c r="IL91" s="234">
        <f t="shared" si="106"/>
        <v>-252.31785317263092</v>
      </c>
      <c r="IM91" s="139">
        <v>1</v>
      </c>
      <c r="IN91" s="1" t="s">
        <v>52</v>
      </c>
      <c r="IO91" s="1">
        <v>43</v>
      </c>
      <c r="IP91" s="1" t="s">
        <v>94</v>
      </c>
      <c r="IQ91" s="1" t="s">
        <v>40</v>
      </c>
      <c r="IR91" s="89">
        <v>44143</v>
      </c>
      <c r="IS91" s="90"/>
      <c r="IT91" s="1">
        <v>26.7</v>
      </c>
      <c r="IU91" s="1"/>
      <c r="IV91" s="1"/>
      <c r="IW91" s="1"/>
      <c r="IX91" s="1"/>
      <c r="IY91" s="98">
        <v>26.7</v>
      </c>
      <c r="IZ91" s="138">
        <f t="shared" si="107"/>
        <v>0</v>
      </c>
      <c r="JA91" s="141">
        <f t="shared" si="108"/>
        <v>0</v>
      </c>
      <c r="JB91" s="142">
        <f t="shared" si="109"/>
        <v>0</v>
      </c>
      <c r="JC91" s="104">
        <f t="shared" si="110"/>
        <v>0</v>
      </c>
      <c r="JD91" s="104">
        <f t="shared" si="111"/>
        <v>0</v>
      </c>
      <c r="JE91" s="104">
        <f t="shared" si="112"/>
        <v>0</v>
      </c>
      <c r="JF91" s="425">
        <f t="shared" si="119"/>
        <v>0</v>
      </c>
      <c r="JG91" s="143">
        <f t="shared" si="113"/>
        <v>0</v>
      </c>
      <c r="JH91" s="104">
        <f t="shared" si="114"/>
        <v>0</v>
      </c>
      <c r="JI91" s="104">
        <f t="shared" si="115"/>
        <v>0</v>
      </c>
      <c r="JJ91" s="90">
        <f t="shared" si="116"/>
        <v>0</v>
      </c>
      <c r="JK91" s="234">
        <f t="shared" si="120"/>
        <v>-252.31785317263092</v>
      </c>
      <c r="JL91" s="139">
        <v>1</v>
      </c>
      <c r="JM91" s="1" t="s">
        <v>52</v>
      </c>
    </row>
    <row r="92" spans="1:273" ht="30" customHeight="1" x14ac:dyDescent="0.25">
      <c r="A92" s="1">
        <v>44</v>
      </c>
      <c r="B92" s="1" t="s">
        <v>95</v>
      </c>
      <c r="C92" s="1" t="s">
        <v>41</v>
      </c>
      <c r="D92" s="89">
        <v>43830</v>
      </c>
      <c r="E92" s="153"/>
      <c r="F92" s="104">
        <v>724.63</v>
      </c>
      <c r="G92" s="104"/>
      <c r="H92" s="104"/>
      <c r="I92" s="104"/>
      <c r="J92" s="104"/>
      <c r="K92" s="137">
        <v>724.63</v>
      </c>
      <c r="L92" s="138">
        <v>4.9999999999954525E-2</v>
      </c>
      <c r="M92" s="141">
        <v>5.9999957115645418E-3</v>
      </c>
      <c r="N92" s="96">
        <v>5.599999571151907E-2</v>
      </c>
      <c r="O92" s="104">
        <v>5.599999571151907E-2</v>
      </c>
      <c r="P92" s="104">
        <v>0</v>
      </c>
      <c r="Q92" s="104">
        <v>0.10135999223784951</v>
      </c>
      <c r="R92" s="104">
        <v>0</v>
      </c>
      <c r="S92" s="143">
        <v>0.10135999223784951</v>
      </c>
      <c r="T92" s="104"/>
      <c r="U92" s="104"/>
      <c r="V92" s="104">
        <v>5.09330997827241E-3</v>
      </c>
      <c r="W92" s="203">
        <v>0.10645330221612193</v>
      </c>
      <c r="X92" s="144">
        <v>-364.21856188128407</v>
      </c>
      <c r="Y92" s="285">
        <v>1</v>
      </c>
      <c r="Z92" s="104" t="s">
        <v>52</v>
      </c>
      <c r="AA92" s="1">
        <v>44</v>
      </c>
      <c r="AB92" s="1" t="s">
        <v>95</v>
      </c>
      <c r="AC92" s="1" t="s">
        <v>41</v>
      </c>
      <c r="AD92" s="89">
        <v>43861</v>
      </c>
      <c r="AE92" s="284"/>
      <c r="AF92" s="1">
        <v>724.63</v>
      </c>
      <c r="AG92" s="1"/>
      <c r="AH92" s="1"/>
      <c r="AI92" s="1"/>
      <c r="AJ92" s="1"/>
      <c r="AK92" s="98">
        <f t="shared" si="11"/>
        <v>724.63</v>
      </c>
      <c r="AL92" s="138">
        <f t="shared" si="18"/>
        <v>0</v>
      </c>
      <c r="AM92" s="141">
        <f t="shared" si="19"/>
        <v>0</v>
      </c>
      <c r="AN92" s="96">
        <f t="shared" si="20"/>
        <v>0</v>
      </c>
      <c r="AO92" s="104">
        <f t="shared" si="21"/>
        <v>0</v>
      </c>
      <c r="AP92" s="104">
        <f t="shared" si="22"/>
        <v>0</v>
      </c>
      <c r="AQ92" s="104">
        <f t="shared" si="23"/>
        <v>0</v>
      </c>
      <c r="AR92" s="104"/>
      <c r="AS92" s="143">
        <f t="shared" si="24"/>
        <v>0</v>
      </c>
      <c r="AT92" s="104">
        <f t="shared" si="25"/>
        <v>0</v>
      </c>
      <c r="AU92" s="104">
        <f t="shared" si="12"/>
        <v>0</v>
      </c>
      <c r="AV92" s="203">
        <f t="shared" si="26"/>
        <v>0</v>
      </c>
      <c r="AW92" s="144">
        <f t="shared" si="27"/>
        <v>-364.21856188128407</v>
      </c>
      <c r="AX92" s="285">
        <v>1</v>
      </c>
      <c r="AY92" s="104" t="s">
        <v>52</v>
      </c>
      <c r="AZ92" s="1">
        <v>44</v>
      </c>
      <c r="BA92" s="1" t="s">
        <v>95</v>
      </c>
      <c r="BB92" s="1" t="s">
        <v>41</v>
      </c>
      <c r="BC92" s="89">
        <v>43890</v>
      </c>
      <c r="BD92" s="153"/>
      <c r="BE92" s="1">
        <v>724.65</v>
      </c>
      <c r="BF92" s="1"/>
      <c r="BG92" s="1"/>
      <c r="BH92" s="1"/>
      <c r="BI92" s="1"/>
      <c r="BJ92" s="98">
        <v>724.65</v>
      </c>
      <c r="BK92" s="138">
        <f t="shared" si="28"/>
        <v>1.999999999998181E-2</v>
      </c>
      <c r="BL92" s="141">
        <f t="shared" si="29"/>
        <v>3.7844388998269633E-4</v>
      </c>
      <c r="BM92" s="96">
        <f t="shared" si="30"/>
        <v>2.0378443889964508E-2</v>
      </c>
      <c r="BN92" s="104">
        <f t="shared" si="31"/>
        <v>2.0378443889964508E-2</v>
      </c>
      <c r="BO92" s="104">
        <f t="shared" si="32"/>
        <v>0</v>
      </c>
      <c r="BP92" s="104">
        <f t="shared" si="33"/>
        <v>3.688498344083576E-2</v>
      </c>
      <c r="BQ92" s="355">
        <f t="shared" si="34"/>
        <v>0</v>
      </c>
      <c r="BR92" s="143">
        <f t="shared" si="35"/>
        <v>3.688498344083576E-2</v>
      </c>
      <c r="BS92" s="104">
        <f t="shared" si="36"/>
        <v>2.4816699201244659E-3</v>
      </c>
      <c r="BT92" s="203">
        <f t="shared" si="37"/>
        <v>3.9366653360960228E-2</v>
      </c>
      <c r="BU92" s="144">
        <f t="shared" si="38"/>
        <v>-364.17919522792312</v>
      </c>
      <c r="BV92" s="285">
        <v>1</v>
      </c>
      <c r="BW92" s="104" t="s">
        <v>52</v>
      </c>
      <c r="BX92" s="1">
        <v>44</v>
      </c>
      <c r="BY92" s="1" t="s">
        <v>95</v>
      </c>
      <c r="BZ92" s="1" t="s">
        <v>41</v>
      </c>
      <c r="CA92" s="89">
        <v>43890</v>
      </c>
      <c r="CB92" s="153"/>
      <c r="CC92" s="137">
        <v>724.65</v>
      </c>
      <c r="CD92" s="137"/>
      <c r="CE92" s="137"/>
      <c r="CF92" s="137"/>
      <c r="CG92" s="137"/>
      <c r="CH92" s="137">
        <v>724.65</v>
      </c>
      <c r="CI92" s="137">
        <v>1.999999999998181E-2</v>
      </c>
      <c r="CJ92" s="137">
        <v>3.7844388998269633E-4</v>
      </c>
      <c r="CK92" s="137">
        <v>2.0378443889964508E-2</v>
      </c>
      <c r="CL92" s="137">
        <v>2.0378443889964508E-2</v>
      </c>
      <c r="CM92" s="137">
        <v>0</v>
      </c>
      <c r="CN92" s="137">
        <v>3.688498344083576E-2</v>
      </c>
      <c r="CO92" s="137">
        <v>0</v>
      </c>
      <c r="CP92" s="143">
        <f t="shared" si="39"/>
        <v>4.0990924041813523E-2</v>
      </c>
      <c r="CQ92" s="104">
        <f t="shared" si="40"/>
        <v>2.4816699201244659E-3</v>
      </c>
      <c r="CR92" s="203">
        <f t="shared" si="41"/>
        <v>4.3472593961937991E-2</v>
      </c>
      <c r="CS92" s="144">
        <f t="shared" si="42"/>
        <v>-364.13572263396117</v>
      </c>
      <c r="CT92" s="139" t="s">
        <v>251</v>
      </c>
      <c r="CU92" s="1" t="s">
        <v>422</v>
      </c>
      <c r="CV92" s="1">
        <v>44</v>
      </c>
      <c r="CW92" s="1" t="s">
        <v>95</v>
      </c>
      <c r="CX92" s="1" t="s">
        <v>41</v>
      </c>
      <c r="CY92" s="89">
        <v>43951</v>
      </c>
      <c r="CZ92" s="153"/>
      <c r="DA92" s="104">
        <v>728.06000000000006</v>
      </c>
      <c r="DB92" s="104"/>
      <c r="DC92" s="104"/>
      <c r="DD92" s="104"/>
      <c r="DE92" s="104"/>
      <c r="DF92" s="137">
        <v>728.06000000000006</v>
      </c>
      <c r="DG92" s="138">
        <f t="shared" si="43"/>
        <v>3.4100000000000819</v>
      </c>
      <c r="DH92" s="141">
        <f t="shared" si="44"/>
        <v>0.52358655077273697</v>
      </c>
      <c r="DI92" s="142">
        <f t="shared" si="45"/>
        <v>3.9335865507728189</v>
      </c>
      <c r="DJ92" s="104">
        <f t="shared" si="46"/>
        <v>3.9335865507728189</v>
      </c>
      <c r="DK92" s="104">
        <f t="shared" si="47"/>
        <v>0</v>
      </c>
      <c r="DL92" s="104">
        <f t="shared" si="48"/>
        <v>7.1197916568988022</v>
      </c>
      <c r="DM92" s="365">
        <f t="shared" si="49"/>
        <v>0</v>
      </c>
      <c r="DN92" s="366">
        <f t="shared" si="50"/>
        <v>7.1197916568988022</v>
      </c>
      <c r="DO92" s="367">
        <f t="shared" si="51"/>
        <v>7.0788007328569886</v>
      </c>
      <c r="DP92" s="367">
        <f t="shared" si="52"/>
        <v>6.8012882588206063</v>
      </c>
      <c r="DQ92" s="368">
        <f t="shared" si="53"/>
        <v>0.48764939386217693</v>
      </c>
      <c r="DR92" s="49">
        <f t="shared" si="54"/>
        <v>7.5664501267191655</v>
      </c>
      <c r="DS92" s="369">
        <f t="shared" si="55"/>
        <v>-356.56927250724198</v>
      </c>
      <c r="DT92" s="139">
        <v>1</v>
      </c>
      <c r="DU92" s="1" t="s">
        <v>52</v>
      </c>
      <c r="DV92" s="1">
        <v>44</v>
      </c>
      <c r="DW92" s="1" t="s">
        <v>95</v>
      </c>
      <c r="DX92" s="1" t="s">
        <v>41</v>
      </c>
      <c r="DY92" s="89">
        <v>43982</v>
      </c>
      <c r="DZ92" s="90"/>
      <c r="EA92" s="1">
        <v>779.55000000000007</v>
      </c>
      <c r="EB92" s="1"/>
      <c r="EC92" s="1"/>
      <c r="ED92" s="1"/>
      <c r="EE92" s="1"/>
      <c r="EF92" s="98">
        <v>779.55000000000007</v>
      </c>
      <c r="EG92" s="138">
        <f t="shared" si="56"/>
        <v>51.490000000000009</v>
      </c>
      <c r="EH92" s="141">
        <f t="shared" si="57"/>
        <v>2.1158062681746803</v>
      </c>
      <c r="EI92" s="96">
        <f t="shared" si="58"/>
        <v>53.605806268174689</v>
      </c>
      <c r="EJ92" s="104">
        <f t="shared" si="59"/>
        <v>53.605806268174689</v>
      </c>
      <c r="EK92" s="104">
        <f t="shared" si="60"/>
        <v>0</v>
      </c>
      <c r="EL92" s="104">
        <f t="shared" si="61"/>
        <v>97.026509345396192</v>
      </c>
      <c r="EM92" s="355">
        <f t="shared" si="62"/>
        <v>0</v>
      </c>
      <c r="EN92" s="143">
        <f t="shared" si="63"/>
        <v>97.026509345396192</v>
      </c>
      <c r="EO92" s="104">
        <f t="shared" si="64"/>
        <v>10.14963558072902</v>
      </c>
      <c r="EP92" s="379">
        <f t="shared" si="65"/>
        <v>107.17614492612522</v>
      </c>
      <c r="EQ92" s="380">
        <f t="shared" si="66"/>
        <v>-249.39312758111674</v>
      </c>
      <c r="ER92" s="285">
        <v>1</v>
      </c>
      <c r="ES92" s="104" t="s">
        <v>52</v>
      </c>
      <c r="ET92" s="1">
        <v>44</v>
      </c>
      <c r="EU92" s="1" t="s">
        <v>95</v>
      </c>
      <c r="EV92" s="1" t="s">
        <v>41</v>
      </c>
      <c r="EW92" s="398"/>
      <c r="EX92" s="89">
        <v>44013</v>
      </c>
      <c r="EY92" s="104">
        <v>895.38</v>
      </c>
      <c r="EZ92" s="104"/>
      <c r="FA92" s="104"/>
      <c r="FB92" s="104"/>
      <c r="FC92" s="104"/>
      <c r="FD92" s="137">
        <f t="shared" si="67"/>
        <v>895.38</v>
      </c>
      <c r="FE92" s="138">
        <f t="shared" si="117"/>
        <v>115.82999999999993</v>
      </c>
      <c r="FF92" s="141">
        <f t="shared" si="68"/>
        <v>5.435408713918533</v>
      </c>
      <c r="FG92" s="96">
        <f t="shared" si="69"/>
        <v>121.26540871391846</v>
      </c>
      <c r="FH92" s="104">
        <f t="shared" si="70"/>
        <v>121.26540871391846</v>
      </c>
      <c r="FI92" s="104">
        <f t="shared" si="71"/>
        <v>0</v>
      </c>
      <c r="FJ92" s="104">
        <f t="shared" si="72"/>
        <v>219.49038977219243</v>
      </c>
      <c r="FK92" s="104"/>
      <c r="FL92" s="143">
        <f t="shared" si="73"/>
        <v>219.49038977219243</v>
      </c>
      <c r="FM92" s="104">
        <f t="shared" si="74"/>
        <v>25.14942776429686</v>
      </c>
      <c r="FN92" s="379">
        <f t="shared" si="75"/>
        <v>244.63981753648929</v>
      </c>
      <c r="FO92" s="234">
        <f t="shared" si="76"/>
        <v>-4.7533100446274545</v>
      </c>
      <c r="FP92" s="139">
        <v>1</v>
      </c>
      <c r="FQ92" s="1" t="s">
        <v>52</v>
      </c>
      <c r="FR92" s="1">
        <v>44</v>
      </c>
      <c r="FS92" s="1" t="s">
        <v>95</v>
      </c>
      <c r="FT92" s="1" t="s">
        <v>41</v>
      </c>
      <c r="FU92" s="89">
        <v>44042</v>
      </c>
      <c r="FV92" s="90"/>
      <c r="FW92" s="104">
        <v>997.49</v>
      </c>
      <c r="FX92" s="104"/>
      <c r="FY92" s="104"/>
      <c r="FZ92" s="104"/>
      <c r="GA92" s="104"/>
      <c r="GB92" s="411">
        <f t="shared" si="77"/>
        <v>997.49</v>
      </c>
      <c r="GC92" s="138">
        <f t="shared" si="13"/>
        <v>102.11000000000001</v>
      </c>
      <c r="GD92" s="141">
        <f t="shared" si="78"/>
        <v>31.817101427987836</v>
      </c>
      <c r="GE92" s="142">
        <f t="shared" si="79"/>
        <v>133.92710142798785</v>
      </c>
      <c r="GF92" s="104">
        <f t="shared" si="80"/>
        <v>133.92710142798785</v>
      </c>
      <c r="GG92" s="104">
        <v>0</v>
      </c>
      <c r="GH92" s="104">
        <f t="shared" si="81"/>
        <v>254.46149271317691</v>
      </c>
      <c r="GI92" s="104"/>
      <c r="GJ92" s="143">
        <f t="shared" si="82"/>
        <v>254.46149271317691</v>
      </c>
      <c r="GK92" s="103">
        <f t="shared" si="83"/>
        <v>133.92710142798785</v>
      </c>
      <c r="GL92" s="104">
        <f t="shared" si="14"/>
        <v>37.229760369850261</v>
      </c>
      <c r="GM92" s="90">
        <f t="shared" si="84"/>
        <v>291.69125308302716</v>
      </c>
      <c r="GN92" s="380">
        <f t="shared" si="85"/>
        <v>286.93794303839968</v>
      </c>
      <c r="GO92" s="139">
        <v>1</v>
      </c>
      <c r="GP92" s="415" t="s">
        <v>52</v>
      </c>
      <c r="GQ92" s="1">
        <v>44</v>
      </c>
      <c r="GR92" s="1" t="s">
        <v>95</v>
      </c>
      <c r="GS92" s="1" t="s">
        <v>41</v>
      </c>
      <c r="GT92" s="89">
        <v>44081</v>
      </c>
      <c r="GU92" s="90">
        <v>500</v>
      </c>
      <c r="GV92" s="104">
        <v>1116.1100000000001</v>
      </c>
      <c r="GW92" s="104"/>
      <c r="GX92" s="104"/>
      <c r="GY92" s="104"/>
      <c r="GZ92" s="104"/>
      <c r="HA92" s="137">
        <v>1116.1100000000001</v>
      </c>
      <c r="HB92" s="138">
        <f t="shared" si="118"/>
        <v>118.62000000000012</v>
      </c>
      <c r="HC92" s="141">
        <f t="shared" si="86"/>
        <v>-42.933884053732882</v>
      </c>
      <c r="HD92" s="142">
        <f t="shared" si="87"/>
        <v>75.686115946267236</v>
      </c>
      <c r="HE92" s="104">
        <f t="shared" si="88"/>
        <v>75.686115946267236</v>
      </c>
      <c r="HF92" s="104">
        <v>0</v>
      </c>
      <c r="HG92" s="104">
        <f t="shared" si="89"/>
        <v>143.80362029790774</v>
      </c>
      <c r="HH92" s="104"/>
      <c r="HI92" s="143">
        <f t="shared" si="90"/>
        <v>143.80362029790774</v>
      </c>
      <c r="HJ92" s="104">
        <f t="shared" si="91"/>
        <v>0</v>
      </c>
      <c r="HK92" s="104">
        <f t="shared" si="15"/>
        <v>0</v>
      </c>
      <c r="HL92" s="90">
        <f t="shared" si="92"/>
        <v>143.80362029790774</v>
      </c>
      <c r="HM92" s="380">
        <f t="shared" si="93"/>
        <v>-69.258436663692578</v>
      </c>
      <c r="HN92" s="1">
        <v>1</v>
      </c>
      <c r="HO92" s="1" t="s">
        <v>52</v>
      </c>
      <c r="HP92" s="1">
        <v>44</v>
      </c>
      <c r="HQ92" s="1" t="s">
        <v>95</v>
      </c>
      <c r="HR92" s="1" t="s">
        <v>41</v>
      </c>
      <c r="HS92" s="89">
        <v>44104</v>
      </c>
      <c r="HT92" s="104">
        <v>1219.51</v>
      </c>
      <c r="HU92" s="90"/>
      <c r="HV92" s="104"/>
      <c r="HW92" s="104"/>
      <c r="HX92" s="104"/>
      <c r="HY92" s="104"/>
      <c r="HZ92" s="137">
        <f t="shared" si="94"/>
        <v>1219.51</v>
      </c>
      <c r="IA92" s="138">
        <f t="shared" si="95"/>
        <v>103.39999999999986</v>
      </c>
      <c r="IB92" s="141">
        <f t="shared" si="96"/>
        <v>19.274334265878771</v>
      </c>
      <c r="IC92" s="142">
        <f t="shared" si="97"/>
        <v>122.67433426587863</v>
      </c>
      <c r="ID92" s="104">
        <f t="shared" si="98"/>
        <v>110</v>
      </c>
      <c r="IE92" s="104">
        <f t="shared" si="99"/>
        <v>12.674334265878628</v>
      </c>
      <c r="IF92" s="104">
        <f t="shared" si="100"/>
        <v>209</v>
      </c>
      <c r="IG92" s="425">
        <f t="shared" si="101"/>
        <v>24.693236724715778</v>
      </c>
      <c r="IH92" s="143">
        <f t="shared" si="102"/>
        <v>233.69323672471577</v>
      </c>
      <c r="II92" s="104">
        <f t="shared" si="103"/>
        <v>122.67433426587863</v>
      </c>
      <c r="IJ92" s="104">
        <f t="shared" si="104"/>
        <v>33.029112842463803</v>
      </c>
      <c r="IK92" s="90">
        <f t="shared" si="105"/>
        <v>266.72234956717955</v>
      </c>
      <c r="IL92" s="234">
        <f t="shared" si="106"/>
        <v>197.46391290348697</v>
      </c>
      <c r="IM92" s="139">
        <v>1</v>
      </c>
      <c r="IN92" s="1" t="s">
        <v>52</v>
      </c>
      <c r="IO92" s="1">
        <v>44</v>
      </c>
      <c r="IP92" s="1" t="s">
        <v>95</v>
      </c>
      <c r="IQ92" s="1" t="s">
        <v>41</v>
      </c>
      <c r="IR92" s="89">
        <v>44143</v>
      </c>
      <c r="IS92" s="90"/>
      <c r="IT92" s="1">
        <v>1253.45</v>
      </c>
      <c r="IU92" s="1"/>
      <c r="IV92" s="1"/>
      <c r="IW92" s="1"/>
      <c r="IX92" s="1"/>
      <c r="IY92" s="98">
        <v>1253.45</v>
      </c>
      <c r="IZ92" s="138">
        <f t="shared" si="107"/>
        <v>33.940000000000055</v>
      </c>
      <c r="JA92" s="141">
        <f t="shared" si="108"/>
        <v>-9.1259605407566244</v>
      </c>
      <c r="JB92" s="142">
        <f t="shared" si="109"/>
        <v>24.814039459243432</v>
      </c>
      <c r="JC92" s="104">
        <f t="shared" si="110"/>
        <v>24.814039459243432</v>
      </c>
      <c r="JD92" s="104">
        <f t="shared" si="111"/>
        <v>0</v>
      </c>
      <c r="JE92" s="104">
        <f t="shared" si="112"/>
        <v>47.146674972562515</v>
      </c>
      <c r="JF92" s="425">
        <f t="shared" si="119"/>
        <v>0</v>
      </c>
      <c r="JG92" s="143">
        <f t="shared" si="113"/>
        <v>47.146674972562515</v>
      </c>
      <c r="JH92" s="104">
        <f t="shared" si="114"/>
        <v>0</v>
      </c>
      <c r="JI92" s="104">
        <f t="shared" si="115"/>
        <v>0</v>
      </c>
      <c r="JJ92" s="90">
        <f t="shared" si="116"/>
        <v>47.146674972562515</v>
      </c>
      <c r="JK92" s="234">
        <f t="shared" si="120"/>
        <v>244.61058787604949</v>
      </c>
      <c r="JL92" s="139">
        <v>1</v>
      </c>
      <c r="JM92" s="1" t="s">
        <v>52</v>
      </c>
    </row>
    <row r="93" spans="1:273" ht="30" customHeight="1" x14ac:dyDescent="0.25">
      <c r="A93" s="1">
        <v>45</v>
      </c>
      <c r="B93" s="1" t="s">
        <v>96</v>
      </c>
      <c r="C93" s="1" t="s">
        <v>42</v>
      </c>
      <c r="D93" s="89">
        <v>43830</v>
      </c>
      <c r="E93" s="153"/>
      <c r="F93" s="104">
        <v>82.86</v>
      </c>
      <c r="G93" s="104"/>
      <c r="H93" s="104"/>
      <c r="I93" s="104"/>
      <c r="J93" s="104"/>
      <c r="K93" s="137">
        <v>82.86</v>
      </c>
      <c r="L93" s="138">
        <v>0</v>
      </c>
      <c r="M93" s="141">
        <v>0</v>
      </c>
      <c r="N93" s="96">
        <v>0</v>
      </c>
      <c r="O93" s="104">
        <v>0</v>
      </c>
      <c r="P93" s="104">
        <v>0</v>
      </c>
      <c r="Q93" s="104">
        <v>0</v>
      </c>
      <c r="R93" s="104">
        <v>0</v>
      </c>
      <c r="S93" s="143">
        <v>0</v>
      </c>
      <c r="T93" s="104"/>
      <c r="U93" s="104"/>
      <c r="V93" s="104">
        <v>0</v>
      </c>
      <c r="W93" s="203">
        <v>0</v>
      </c>
      <c r="X93" s="144">
        <v>-242.74692250914174</v>
      </c>
      <c r="Y93" s="285">
        <v>1</v>
      </c>
      <c r="Z93" s="104" t="s">
        <v>52</v>
      </c>
      <c r="AA93" s="1">
        <v>45</v>
      </c>
      <c r="AB93" s="1" t="s">
        <v>96</v>
      </c>
      <c r="AC93" s="1" t="s">
        <v>42</v>
      </c>
      <c r="AD93" s="89">
        <v>43861</v>
      </c>
      <c r="AE93" s="284"/>
      <c r="AF93" s="1">
        <v>83.820000000000007</v>
      </c>
      <c r="AG93" s="1"/>
      <c r="AH93" s="1"/>
      <c r="AI93" s="1"/>
      <c r="AJ93" s="1"/>
      <c r="AK93" s="98">
        <f t="shared" si="11"/>
        <v>83.820000000000007</v>
      </c>
      <c r="AL93" s="138">
        <f t="shared" si="18"/>
        <v>0.96000000000000796</v>
      </c>
      <c r="AM93" s="141">
        <f t="shared" si="19"/>
        <v>-0.85349019925914671</v>
      </c>
      <c r="AN93" s="96">
        <f t="shared" si="20"/>
        <v>0.10650980074086125</v>
      </c>
      <c r="AO93" s="104">
        <f t="shared" si="21"/>
        <v>0.10650980074086125</v>
      </c>
      <c r="AP93" s="104">
        <f t="shared" si="22"/>
        <v>0</v>
      </c>
      <c r="AQ93" s="104">
        <f t="shared" si="23"/>
        <v>0.19278273934095885</v>
      </c>
      <c r="AR93" s="104"/>
      <c r="AS93" s="143">
        <f t="shared" si="24"/>
        <v>0.19278273934095885</v>
      </c>
      <c r="AT93" s="104">
        <f t="shared" si="25"/>
        <v>0.69095826027378782</v>
      </c>
      <c r="AU93" s="104">
        <f t="shared" si="12"/>
        <v>0.12284036323625709</v>
      </c>
      <c r="AV93" s="203">
        <f t="shared" si="26"/>
        <v>1.0065813628510039</v>
      </c>
      <c r="AW93" s="144">
        <f t="shared" si="27"/>
        <v>-241.74034114629075</v>
      </c>
      <c r="AX93" s="285">
        <v>1</v>
      </c>
      <c r="AY93" s="104" t="s">
        <v>52</v>
      </c>
      <c r="AZ93" s="1">
        <v>45</v>
      </c>
      <c r="BA93" s="1" t="s">
        <v>96</v>
      </c>
      <c r="BB93" s="1" t="s">
        <v>42</v>
      </c>
      <c r="BC93" s="89">
        <v>43890</v>
      </c>
      <c r="BD93" s="153"/>
      <c r="BE93" s="1">
        <v>84.26</v>
      </c>
      <c r="BF93" s="1"/>
      <c r="BG93" s="1"/>
      <c r="BH93" s="1"/>
      <c r="BI93" s="1"/>
      <c r="BJ93" s="98">
        <v>84.26</v>
      </c>
      <c r="BK93" s="138">
        <f t="shared" si="28"/>
        <v>0.43999999999999773</v>
      </c>
      <c r="BL93" s="141">
        <f t="shared" si="29"/>
        <v>8.3257655796268489E-3</v>
      </c>
      <c r="BM93" s="96">
        <f t="shared" si="30"/>
        <v>0.44832576557962456</v>
      </c>
      <c r="BN93" s="104">
        <f t="shared" si="31"/>
        <v>0.44832576557962456</v>
      </c>
      <c r="BO93" s="104">
        <f t="shared" si="32"/>
        <v>0</v>
      </c>
      <c r="BP93" s="104">
        <f t="shared" si="33"/>
        <v>0.81146963569912045</v>
      </c>
      <c r="BQ93" s="355">
        <f t="shared" si="34"/>
        <v>0</v>
      </c>
      <c r="BR93" s="143">
        <f t="shared" si="35"/>
        <v>0.81146963569912045</v>
      </c>
      <c r="BS93" s="104">
        <f t="shared" si="36"/>
        <v>5.4596738242787622E-2</v>
      </c>
      <c r="BT93" s="203">
        <f t="shared" si="37"/>
        <v>0.86606637394190811</v>
      </c>
      <c r="BU93" s="144">
        <f t="shared" si="38"/>
        <v>-240.87427477234883</v>
      </c>
      <c r="BV93" s="285">
        <v>1</v>
      </c>
      <c r="BW93" s="104" t="s">
        <v>52</v>
      </c>
      <c r="BX93" s="1">
        <v>45</v>
      </c>
      <c r="BY93" s="1" t="s">
        <v>96</v>
      </c>
      <c r="BZ93" s="1" t="s">
        <v>42</v>
      </c>
      <c r="CA93" s="89">
        <v>43890</v>
      </c>
      <c r="CB93" s="153"/>
      <c r="CC93" s="137">
        <v>84.26</v>
      </c>
      <c r="CD93" s="137"/>
      <c r="CE93" s="137"/>
      <c r="CF93" s="137"/>
      <c r="CG93" s="137"/>
      <c r="CH93" s="137">
        <v>84.26</v>
      </c>
      <c r="CI93" s="137">
        <v>0.43999999999999773</v>
      </c>
      <c r="CJ93" s="137">
        <v>8.3257655796268489E-3</v>
      </c>
      <c r="CK93" s="137">
        <v>0.44832576557962456</v>
      </c>
      <c r="CL93" s="137">
        <v>0.44832576557962456</v>
      </c>
      <c r="CM93" s="137">
        <v>0</v>
      </c>
      <c r="CN93" s="137">
        <v>0.81146963569912045</v>
      </c>
      <c r="CO93" s="137">
        <v>0</v>
      </c>
      <c r="CP93" s="143">
        <f t="shared" si="39"/>
        <v>0.90180032892071293</v>
      </c>
      <c r="CQ93" s="104">
        <f t="shared" si="40"/>
        <v>5.4596738242787622E-2</v>
      </c>
      <c r="CR93" s="203">
        <f t="shared" si="41"/>
        <v>0.95639706716350059</v>
      </c>
      <c r="CS93" s="144">
        <f t="shared" si="42"/>
        <v>-239.91787770518533</v>
      </c>
      <c r="CT93" s="139" t="s">
        <v>251</v>
      </c>
      <c r="CU93" s="1" t="s">
        <v>422</v>
      </c>
      <c r="CV93" s="1">
        <v>45</v>
      </c>
      <c r="CW93" s="1" t="s">
        <v>96</v>
      </c>
      <c r="CX93" s="1" t="s">
        <v>42</v>
      </c>
      <c r="CY93" s="89">
        <v>43951</v>
      </c>
      <c r="CZ93" s="153"/>
      <c r="DA93" s="104">
        <v>88.460000000000008</v>
      </c>
      <c r="DB93" s="104"/>
      <c r="DC93" s="104"/>
      <c r="DD93" s="104"/>
      <c r="DE93" s="104"/>
      <c r="DF93" s="137">
        <v>88.460000000000008</v>
      </c>
      <c r="DG93" s="138">
        <f t="shared" si="43"/>
        <v>4.2000000000000028</v>
      </c>
      <c r="DH93" s="141">
        <f t="shared" si="44"/>
        <v>0.64488666077579004</v>
      </c>
      <c r="DI93" s="142">
        <f t="shared" si="45"/>
        <v>4.844886660775793</v>
      </c>
      <c r="DJ93" s="104">
        <f t="shared" si="46"/>
        <v>4.844886660775793</v>
      </c>
      <c r="DK93" s="104">
        <f t="shared" si="47"/>
        <v>0</v>
      </c>
      <c r="DL93" s="104">
        <f t="shared" si="48"/>
        <v>8.7692448560041854</v>
      </c>
      <c r="DM93" s="365">
        <f t="shared" si="49"/>
        <v>0</v>
      </c>
      <c r="DN93" s="366">
        <f t="shared" si="50"/>
        <v>8.7692448560041854</v>
      </c>
      <c r="DO93" s="367">
        <f t="shared" si="51"/>
        <v>7.8674445270834727</v>
      </c>
      <c r="DP93" s="367">
        <f t="shared" si="52"/>
        <v>7.5590145998331044</v>
      </c>
      <c r="DQ93" s="368">
        <f t="shared" si="53"/>
        <v>0.5419780411488051</v>
      </c>
      <c r="DR93" s="49">
        <f t="shared" si="54"/>
        <v>8.4094225682322783</v>
      </c>
      <c r="DS93" s="369">
        <f t="shared" si="55"/>
        <v>-231.50845513695305</v>
      </c>
      <c r="DT93" s="139">
        <v>1</v>
      </c>
      <c r="DU93" s="1" t="s">
        <v>52</v>
      </c>
      <c r="DV93" s="1">
        <v>45</v>
      </c>
      <c r="DW93" s="1" t="s">
        <v>96</v>
      </c>
      <c r="DX93" s="1" t="s">
        <v>42</v>
      </c>
      <c r="DY93" s="89">
        <v>43982</v>
      </c>
      <c r="DZ93" s="90"/>
      <c r="EA93" s="1">
        <v>96.570000000000007</v>
      </c>
      <c r="EB93" s="1"/>
      <c r="EC93" s="1"/>
      <c r="ED93" s="1"/>
      <c r="EE93" s="1"/>
      <c r="EF93" s="98">
        <v>96.570000000000007</v>
      </c>
      <c r="EG93" s="138">
        <f t="shared" si="56"/>
        <v>8.11</v>
      </c>
      <c r="EH93" s="141">
        <f t="shared" si="57"/>
        <v>0.3332528420061498</v>
      </c>
      <c r="EI93" s="96">
        <f t="shared" si="58"/>
        <v>8.4432528420061495</v>
      </c>
      <c r="EJ93" s="104">
        <f t="shared" si="59"/>
        <v>8.4432528420061495</v>
      </c>
      <c r="EK93" s="104">
        <f t="shared" si="60"/>
        <v>0</v>
      </c>
      <c r="EL93" s="104">
        <f t="shared" si="61"/>
        <v>15.282287644031131</v>
      </c>
      <c r="EM93" s="355">
        <f t="shared" si="62"/>
        <v>0</v>
      </c>
      <c r="EN93" s="143">
        <f t="shared" si="63"/>
        <v>15.282287644031131</v>
      </c>
      <c r="EO93" s="104">
        <f t="shared" si="64"/>
        <v>1.5986316675026673</v>
      </c>
      <c r="EP93" s="379">
        <f t="shared" si="65"/>
        <v>16.880919311533798</v>
      </c>
      <c r="EQ93" s="380">
        <f t="shared" si="66"/>
        <v>-214.62753582541924</v>
      </c>
      <c r="ER93" s="285">
        <v>1</v>
      </c>
      <c r="ES93" s="104" t="s">
        <v>52</v>
      </c>
      <c r="ET93" s="1">
        <v>45</v>
      </c>
      <c r="EU93" s="1" t="s">
        <v>96</v>
      </c>
      <c r="EV93" s="1" t="s">
        <v>42</v>
      </c>
      <c r="EW93" s="398"/>
      <c r="EX93" s="89">
        <v>44013</v>
      </c>
      <c r="EY93" s="104">
        <v>101.01</v>
      </c>
      <c r="EZ93" s="104"/>
      <c r="FA93" s="104"/>
      <c r="FB93" s="104"/>
      <c r="FC93" s="104"/>
      <c r="FD93" s="137">
        <f t="shared" si="67"/>
        <v>101.01</v>
      </c>
      <c r="FE93" s="138">
        <f t="shared" si="117"/>
        <v>4.4399999999999977</v>
      </c>
      <c r="FF93" s="141">
        <f t="shared" si="68"/>
        <v>0.2083502951722204</v>
      </c>
      <c r="FG93" s="96">
        <f t="shared" si="69"/>
        <v>4.648350295172218</v>
      </c>
      <c r="FH93" s="104">
        <f t="shared" si="70"/>
        <v>4.648350295172218</v>
      </c>
      <c r="FI93" s="104">
        <f t="shared" si="71"/>
        <v>0</v>
      </c>
      <c r="FJ93" s="104">
        <f t="shared" si="72"/>
        <v>8.4135140342617145</v>
      </c>
      <c r="FK93" s="104"/>
      <c r="FL93" s="143">
        <f t="shared" si="73"/>
        <v>8.4135140342617145</v>
      </c>
      <c r="FM93" s="104">
        <f t="shared" si="74"/>
        <v>0.96402882908985632</v>
      </c>
      <c r="FN93" s="379">
        <f t="shared" si="75"/>
        <v>9.3775428633515716</v>
      </c>
      <c r="FO93" s="234">
        <f t="shared" si="76"/>
        <v>-205.24999296206767</v>
      </c>
      <c r="FP93" s="139">
        <v>1</v>
      </c>
      <c r="FQ93" s="1" t="s">
        <v>52</v>
      </c>
      <c r="FR93" s="1">
        <v>45</v>
      </c>
      <c r="FS93" s="1" t="s">
        <v>96</v>
      </c>
      <c r="FT93" s="1" t="s">
        <v>42</v>
      </c>
      <c r="FU93" s="89">
        <v>44042</v>
      </c>
      <c r="FV93" s="90"/>
      <c r="FW93" s="104">
        <v>106.54</v>
      </c>
      <c r="FX93" s="104"/>
      <c r="FY93" s="104"/>
      <c r="FZ93" s="104"/>
      <c r="GA93" s="104"/>
      <c r="GB93" s="411">
        <f t="shared" si="77"/>
        <v>106.54</v>
      </c>
      <c r="GC93" s="138">
        <f t="shared" si="13"/>
        <v>5.5300000000000011</v>
      </c>
      <c r="GD93" s="141">
        <f t="shared" si="78"/>
        <v>1.7231277141981467</v>
      </c>
      <c r="GE93" s="142">
        <f t="shared" si="79"/>
        <v>7.2531277141981478</v>
      </c>
      <c r="GF93" s="104">
        <f t="shared" si="80"/>
        <v>7.2531277141981478</v>
      </c>
      <c r="GG93" s="104">
        <v>0</v>
      </c>
      <c r="GH93" s="104">
        <f t="shared" si="81"/>
        <v>13.78094265697648</v>
      </c>
      <c r="GI93" s="104"/>
      <c r="GJ93" s="143">
        <f t="shared" si="82"/>
        <v>13.78094265697648</v>
      </c>
      <c r="GK93" s="103">
        <f t="shared" si="83"/>
        <v>0</v>
      </c>
      <c r="GL93" s="104">
        <f t="shared" si="14"/>
        <v>0</v>
      </c>
      <c r="GM93" s="90">
        <f t="shared" si="84"/>
        <v>13.78094265697648</v>
      </c>
      <c r="GN93" s="380">
        <f t="shared" si="85"/>
        <v>-191.46905030509117</v>
      </c>
      <c r="GO93" s="139">
        <v>1</v>
      </c>
      <c r="GP93" s="415" t="s">
        <v>52</v>
      </c>
      <c r="GQ93" s="1">
        <v>45</v>
      </c>
      <c r="GR93" s="1" t="s">
        <v>96</v>
      </c>
      <c r="GS93" s="1" t="s">
        <v>42</v>
      </c>
      <c r="GT93" s="89">
        <v>44081</v>
      </c>
      <c r="GU93" s="90">
        <v>300</v>
      </c>
      <c r="GV93" s="104">
        <v>117.85000000000001</v>
      </c>
      <c r="GW93" s="104"/>
      <c r="GX93" s="104"/>
      <c r="GY93" s="104"/>
      <c r="GZ93" s="104"/>
      <c r="HA93" s="137">
        <v>117.85000000000001</v>
      </c>
      <c r="HB93" s="138">
        <f t="shared" si="118"/>
        <v>11.310000000000002</v>
      </c>
      <c r="HC93" s="141">
        <f t="shared" si="86"/>
        <v>-4.0935949135703806</v>
      </c>
      <c r="HD93" s="142">
        <f t="shared" si="87"/>
        <v>7.2164050864296216</v>
      </c>
      <c r="HE93" s="104">
        <f t="shared" si="88"/>
        <v>7.2164050864296216</v>
      </c>
      <c r="HF93" s="104">
        <v>0</v>
      </c>
      <c r="HG93" s="104">
        <f t="shared" si="89"/>
        <v>13.71116966421628</v>
      </c>
      <c r="HH93" s="104"/>
      <c r="HI93" s="143">
        <f t="shared" si="90"/>
        <v>13.71116966421628</v>
      </c>
      <c r="HJ93" s="104">
        <f t="shared" si="91"/>
        <v>0</v>
      </c>
      <c r="HK93" s="104">
        <f t="shared" si="15"/>
        <v>0</v>
      </c>
      <c r="HL93" s="90">
        <f t="shared" si="92"/>
        <v>13.71116966421628</v>
      </c>
      <c r="HM93" s="380">
        <f t="shared" si="93"/>
        <v>-477.75788064087487</v>
      </c>
      <c r="HN93" s="1">
        <v>1</v>
      </c>
      <c r="HO93" s="1" t="s">
        <v>52</v>
      </c>
      <c r="HP93" s="1">
        <v>45</v>
      </c>
      <c r="HQ93" s="1" t="s">
        <v>96</v>
      </c>
      <c r="HR93" s="1" t="s">
        <v>42</v>
      </c>
      <c r="HS93" s="89">
        <v>44104</v>
      </c>
      <c r="HT93" s="104">
        <v>118.82000000000001</v>
      </c>
      <c r="HU93" s="90"/>
      <c r="HV93" s="104"/>
      <c r="HW93" s="104"/>
      <c r="HX93" s="104"/>
      <c r="HY93" s="104"/>
      <c r="HZ93" s="137">
        <f t="shared" si="94"/>
        <v>118.82000000000001</v>
      </c>
      <c r="IA93" s="138">
        <f t="shared" si="95"/>
        <v>0.96999999999999886</v>
      </c>
      <c r="IB93" s="141">
        <f t="shared" si="96"/>
        <v>0.18081338721375637</v>
      </c>
      <c r="IC93" s="142">
        <f t="shared" si="97"/>
        <v>1.1508133872137551</v>
      </c>
      <c r="ID93" s="104">
        <f t="shared" si="98"/>
        <v>1.1508133872137551</v>
      </c>
      <c r="IE93" s="104">
        <f t="shared" si="99"/>
        <v>0</v>
      </c>
      <c r="IF93" s="104">
        <f t="shared" si="100"/>
        <v>2.1865454357061345</v>
      </c>
      <c r="IG93" s="425">
        <f t="shared" si="101"/>
        <v>0</v>
      </c>
      <c r="IH93" s="143">
        <f t="shared" si="102"/>
        <v>2.1865454357061345</v>
      </c>
      <c r="II93" s="104">
        <f t="shared" si="103"/>
        <v>0</v>
      </c>
      <c r="IJ93" s="104">
        <f t="shared" si="104"/>
        <v>0</v>
      </c>
      <c r="IK93" s="90">
        <f t="shared" si="105"/>
        <v>2.1865454357061345</v>
      </c>
      <c r="IL93" s="234">
        <f t="shared" si="106"/>
        <v>-475.57133520516874</v>
      </c>
      <c r="IM93" s="139">
        <v>1</v>
      </c>
      <c r="IN93" s="1" t="s">
        <v>52</v>
      </c>
      <c r="IO93" s="1">
        <v>45</v>
      </c>
      <c r="IP93" s="1" t="s">
        <v>96</v>
      </c>
      <c r="IQ93" s="1" t="s">
        <v>42</v>
      </c>
      <c r="IR93" s="89">
        <v>44143</v>
      </c>
      <c r="IS93" s="90"/>
      <c r="IT93" s="1">
        <v>119.98</v>
      </c>
      <c r="IU93" s="1"/>
      <c r="IV93" s="1"/>
      <c r="IW93" s="1"/>
      <c r="IX93" s="1"/>
      <c r="IY93" s="98">
        <v>119.98</v>
      </c>
      <c r="IZ93" s="138">
        <f t="shared" si="107"/>
        <v>1.1599999999999966</v>
      </c>
      <c r="JA93" s="141">
        <f t="shared" si="108"/>
        <v>-0.31190672443363687</v>
      </c>
      <c r="JB93" s="142">
        <f t="shared" si="109"/>
        <v>0.84809327556635972</v>
      </c>
      <c r="JC93" s="104">
        <f t="shared" si="110"/>
        <v>0.84809327556635972</v>
      </c>
      <c r="JD93" s="104">
        <f t="shared" si="111"/>
        <v>0</v>
      </c>
      <c r="JE93" s="104">
        <f t="shared" si="112"/>
        <v>1.6113772235760835</v>
      </c>
      <c r="JF93" s="425">
        <f t="shared" si="119"/>
        <v>0</v>
      </c>
      <c r="JG93" s="143">
        <f t="shared" si="113"/>
        <v>1.6113772235760835</v>
      </c>
      <c r="JH93" s="104">
        <f t="shared" si="114"/>
        <v>0</v>
      </c>
      <c r="JI93" s="104">
        <f t="shared" si="115"/>
        <v>0</v>
      </c>
      <c r="JJ93" s="90">
        <f t="shared" si="116"/>
        <v>1.6113772235760835</v>
      </c>
      <c r="JK93" s="234">
        <f t="shared" si="120"/>
        <v>-473.95995798159265</v>
      </c>
      <c r="JL93" s="139">
        <v>1</v>
      </c>
      <c r="JM93" s="1" t="s">
        <v>52</v>
      </c>
    </row>
    <row r="94" spans="1:273" ht="30" customHeight="1" x14ac:dyDescent="0.25">
      <c r="A94" s="1">
        <v>46</v>
      </c>
      <c r="B94" s="1" t="s">
        <v>97</v>
      </c>
      <c r="C94" s="1" t="s">
        <v>252</v>
      </c>
      <c r="D94" s="89">
        <v>43830</v>
      </c>
      <c r="E94" s="153"/>
      <c r="F94" s="104">
        <v>26126.720000000001</v>
      </c>
      <c r="G94" s="104"/>
      <c r="H94" s="104"/>
      <c r="I94" s="104">
        <v>23314.47</v>
      </c>
      <c r="J94" s="104"/>
      <c r="K94" s="137">
        <v>49441.19</v>
      </c>
      <c r="L94" s="138">
        <v>2654.25</v>
      </c>
      <c r="M94" s="141">
        <v>318.50977234869339</v>
      </c>
      <c r="N94" s="96">
        <v>2972.7597723486933</v>
      </c>
      <c r="O94" s="104">
        <v>110</v>
      </c>
      <c r="P94" s="104">
        <v>2862.7597723486933</v>
      </c>
      <c r="Q94" s="104">
        <v>199.1</v>
      </c>
      <c r="R94" s="104">
        <v>6706.6119910156694</v>
      </c>
      <c r="S94" s="143">
        <v>6905.7119910156698</v>
      </c>
      <c r="T94" s="104"/>
      <c r="U94" s="104"/>
      <c r="V94" s="104">
        <v>347.01000872592198</v>
      </c>
      <c r="W94" s="203">
        <v>7252.7219997415914</v>
      </c>
      <c r="X94" s="144">
        <v>11633.664386126558</v>
      </c>
      <c r="Y94" s="285">
        <v>2</v>
      </c>
      <c r="Z94" s="104" t="s">
        <v>52</v>
      </c>
      <c r="AA94" s="1">
        <v>46</v>
      </c>
      <c r="AB94" s="1" t="s">
        <v>97</v>
      </c>
      <c r="AC94" s="1" t="s">
        <v>252</v>
      </c>
      <c r="AD94" s="89">
        <v>43861</v>
      </c>
      <c r="AE94" s="284">
        <v>8000</v>
      </c>
      <c r="AF94" s="1">
        <v>28564.41</v>
      </c>
      <c r="AG94" s="1"/>
      <c r="AH94" s="1"/>
      <c r="AI94" s="1">
        <v>23314.47</v>
      </c>
      <c r="AJ94" s="1"/>
      <c r="AK94" s="98">
        <f t="shared" si="11"/>
        <v>51878.880000000005</v>
      </c>
      <c r="AL94" s="138">
        <f t="shared" si="18"/>
        <v>2437.6900000000023</v>
      </c>
      <c r="AM94" s="141">
        <f t="shared" si="19"/>
        <v>-2167.2338789916812</v>
      </c>
      <c r="AN94" s="96">
        <f t="shared" si="20"/>
        <v>270.45612100832113</v>
      </c>
      <c r="AO94" s="104">
        <f t="shared" si="21"/>
        <v>270.45612100832113</v>
      </c>
      <c r="AP94" s="104">
        <f t="shared" si="22"/>
        <v>0</v>
      </c>
      <c r="AQ94" s="104">
        <f t="shared" si="23"/>
        <v>489.52557902506129</v>
      </c>
      <c r="AR94" s="104"/>
      <c r="AS94" s="143">
        <f t="shared" si="24"/>
        <v>489.52557902506129</v>
      </c>
      <c r="AT94" s="104">
        <f t="shared" si="25"/>
        <v>1754.5229598820815</v>
      </c>
      <c r="AU94" s="104">
        <f t="shared" si="12"/>
        <v>311.92367193478077</v>
      </c>
      <c r="AV94" s="203">
        <f t="shared" si="26"/>
        <v>2555.9722108419237</v>
      </c>
      <c r="AW94" s="144">
        <f t="shared" si="27"/>
        <v>6189.6365969684821</v>
      </c>
      <c r="AX94" s="285">
        <v>2</v>
      </c>
      <c r="AY94" s="104" t="s">
        <v>52</v>
      </c>
      <c r="AZ94" s="1">
        <v>46</v>
      </c>
      <c r="BA94" s="1" t="s">
        <v>97</v>
      </c>
      <c r="BB94" s="1" t="s">
        <v>252</v>
      </c>
      <c r="BC94" s="89">
        <v>43890</v>
      </c>
      <c r="BD94" s="153">
        <v>4700</v>
      </c>
      <c r="BE94" s="1">
        <v>30758.3</v>
      </c>
      <c r="BF94" s="1"/>
      <c r="BG94" s="1"/>
      <c r="BH94" s="1">
        <v>23314.47</v>
      </c>
      <c r="BI94" s="1"/>
      <c r="BJ94" s="98">
        <v>54072.770000000004</v>
      </c>
      <c r="BK94" s="138">
        <f t="shared" si="28"/>
        <v>2193.8899999999994</v>
      </c>
      <c r="BL94" s="141">
        <f t="shared" si="29"/>
        <v>41.513213289744627</v>
      </c>
      <c r="BM94" s="96">
        <f t="shared" si="30"/>
        <v>2235.4032132897441</v>
      </c>
      <c r="BN94" s="104">
        <f t="shared" si="31"/>
        <v>110</v>
      </c>
      <c r="BO94" s="104">
        <f t="shared" si="32"/>
        <v>2125.4032132897441</v>
      </c>
      <c r="BP94" s="104">
        <f t="shared" si="33"/>
        <v>199.1</v>
      </c>
      <c r="BQ94" s="355">
        <f t="shared" si="34"/>
        <v>4702.1929778487247</v>
      </c>
      <c r="BR94" s="143">
        <f t="shared" si="35"/>
        <v>4901.2929778487251</v>
      </c>
      <c r="BS94" s="104">
        <f t="shared" si="36"/>
        <v>329.76540093490274</v>
      </c>
      <c r="BT94" s="203">
        <f t="shared" si="37"/>
        <v>5231.0583787836276</v>
      </c>
      <c r="BU94" s="144">
        <f t="shared" si="38"/>
        <v>6720.6949757521097</v>
      </c>
      <c r="BV94" s="285">
        <v>2</v>
      </c>
      <c r="BW94" s="104" t="s">
        <v>52</v>
      </c>
      <c r="BX94" s="1">
        <v>46</v>
      </c>
      <c r="BY94" s="1" t="s">
        <v>97</v>
      </c>
      <c r="BZ94" s="1" t="s">
        <v>252</v>
      </c>
      <c r="CA94" s="89">
        <v>43890</v>
      </c>
      <c r="CB94" s="153">
        <v>6920</v>
      </c>
      <c r="CC94" s="137">
        <v>30758.3</v>
      </c>
      <c r="CD94" s="137"/>
      <c r="CE94" s="137"/>
      <c r="CF94" s="137">
        <v>23314.47</v>
      </c>
      <c r="CG94" s="137"/>
      <c r="CH94" s="137">
        <v>54072.770000000004</v>
      </c>
      <c r="CI94" s="137">
        <v>2193.8899999999994</v>
      </c>
      <c r="CJ94" s="137">
        <v>41.513213289744627</v>
      </c>
      <c r="CK94" s="137">
        <v>2235.4032132897441</v>
      </c>
      <c r="CL94" s="137">
        <v>110</v>
      </c>
      <c r="CM94" s="137">
        <v>2125.4032132897441</v>
      </c>
      <c r="CN94" s="137">
        <v>199.1</v>
      </c>
      <c r="CO94" s="137">
        <v>4702.1929778487247</v>
      </c>
      <c r="CP94" s="143">
        <f t="shared" si="39"/>
        <v>5446.8921880887474</v>
      </c>
      <c r="CQ94" s="104">
        <f t="shared" si="40"/>
        <v>329.76540093490269</v>
      </c>
      <c r="CR94" s="203">
        <f t="shared" si="41"/>
        <v>5776.65758902365</v>
      </c>
      <c r="CS94" s="144">
        <f t="shared" si="42"/>
        <v>5577.3525647757597</v>
      </c>
      <c r="CT94" s="139" t="s">
        <v>251</v>
      </c>
      <c r="CU94" s="1" t="s">
        <v>422</v>
      </c>
      <c r="CV94" s="1">
        <v>46</v>
      </c>
      <c r="CW94" s="1" t="s">
        <v>97</v>
      </c>
      <c r="CX94" s="1" t="s">
        <v>252</v>
      </c>
      <c r="CY94" s="89">
        <v>43951</v>
      </c>
      <c r="CZ94" s="153">
        <v>6000</v>
      </c>
      <c r="DA94" s="104">
        <v>34030.339999999997</v>
      </c>
      <c r="DB94" s="104"/>
      <c r="DC94" s="104"/>
      <c r="DD94" s="104">
        <v>23314.47</v>
      </c>
      <c r="DE94" s="104"/>
      <c r="DF94" s="137">
        <v>57344.81</v>
      </c>
      <c r="DG94" s="138">
        <f t="shared" si="43"/>
        <v>3272.0399999999936</v>
      </c>
      <c r="DH94" s="141">
        <f t="shared" si="44"/>
        <v>502.40355941066912</v>
      </c>
      <c r="DI94" s="142">
        <f t="shared" si="45"/>
        <v>3774.4435594106626</v>
      </c>
      <c r="DJ94" s="104">
        <f t="shared" si="46"/>
        <v>110</v>
      </c>
      <c r="DK94" s="104">
        <f t="shared" si="47"/>
        <v>3664.4435594106626</v>
      </c>
      <c r="DL94" s="104">
        <f t="shared" si="48"/>
        <v>199.1</v>
      </c>
      <c r="DM94" s="365">
        <f t="shared" si="49"/>
        <v>8158.0603629061006</v>
      </c>
      <c r="DN94" s="366">
        <f t="shared" si="50"/>
        <v>8357.160362906101</v>
      </c>
      <c r="DO94" s="367">
        <f t="shared" si="51"/>
        <v>2910.2681748173536</v>
      </c>
      <c r="DP94" s="367">
        <f t="shared" si="52"/>
        <v>2796.176006979631</v>
      </c>
      <c r="DQ94" s="368">
        <f t="shared" si="53"/>
        <v>200.48459689488735</v>
      </c>
      <c r="DR94" s="49">
        <f t="shared" si="54"/>
        <v>3110.7527717122412</v>
      </c>
      <c r="DS94" s="369">
        <f t="shared" si="55"/>
        <v>2688.1053364880008</v>
      </c>
      <c r="DT94" s="139">
        <v>2</v>
      </c>
      <c r="DU94" s="1" t="s">
        <v>52</v>
      </c>
      <c r="DV94" s="1">
        <v>46</v>
      </c>
      <c r="DW94" s="1" t="s">
        <v>97</v>
      </c>
      <c r="DX94" s="1" t="s">
        <v>252</v>
      </c>
      <c r="DY94" s="89">
        <v>43982</v>
      </c>
      <c r="DZ94" s="90">
        <v>3000</v>
      </c>
      <c r="EA94" s="1">
        <v>35037.21</v>
      </c>
      <c r="EB94" s="1"/>
      <c r="EC94" s="1"/>
      <c r="ED94" s="1">
        <v>23314.47</v>
      </c>
      <c r="EE94" s="1"/>
      <c r="EF94" s="98">
        <v>58351.68</v>
      </c>
      <c r="EG94" s="138">
        <f t="shared" si="56"/>
        <v>1006.8700000000026</v>
      </c>
      <c r="EH94" s="141">
        <f t="shared" si="57"/>
        <v>41.373895071607024</v>
      </c>
      <c r="EI94" s="96">
        <f t="shared" si="58"/>
        <v>1048.2438950716096</v>
      </c>
      <c r="EJ94" s="104">
        <f t="shared" si="59"/>
        <v>110</v>
      </c>
      <c r="EK94" s="104">
        <f t="shared" si="60"/>
        <v>938.24389507160959</v>
      </c>
      <c r="EL94" s="104">
        <f t="shared" si="61"/>
        <v>199.1</v>
      </c>
      <c r="EM94" s="355">
        <f t="shared" si="62"/>
        <v>1815.6447606405816</v>
      </c>
      <c r="EN94" s="143">
        <f t="shared" si="63"/>
        <v>2014.7447606405815</v>
      </c>
      <c r="EO94" s="104">
        <f t="shared" si="64"/>
        <v>210.7560629218421</v>
      </c>
      <c r="EP94" s="379">
        <f t="shared" si="65"/>
        <v>2225.5008235624236</v>
      </c>
      <c r="EQ94" s="380">
        <f t="shared" si="66"/>
        <v>1913.6061600504245</v>
      </c>
      <c r="ER94" s="285">
        <v>2</v>
      </c>
      <c r="ES94" s="104" t="s">
        <v>52</v>
      </c>
      <c r="ET94" s="1">
        <v>46</v>
      </c>
      <c r="EU94" s="1" t="s">
        <v>97</v>
      </c>
      <c r="EV94" s="1" t="s">
        <v>252</v>
      </c>
      <c r="EW94" s="398">
        <v>3580</v>
      </c>
      <c r="EX94" s="89">
        <v>44013</v>
      </c>
      <c r="EY94" s="104">
        <v>35826.550000000003</v>
      </c>
      <c r="EZ94" s="104"/>
      <c r="FA94" s="104"/>
      <c r="FB94" s="104">
        <v>23314.47</v>
      </c>
      <c r="FC94" s="104"/>
      <c r="FD94" s="137">
        <f t="shared" si="67"/>
        <v>59141.020000000004</v>
      </c>
      <c r="FE94" s="138">
        <f t="shared" si="117"/>
        <v>789.34000000000378</v>
      </c>
      <c r="FF94" s="141">
        <f t="shared" si="68"/>
        <v>37.04036531334264</v>
      </c>
      <c r="FG94" s="96">
        <f t="shared" si="69"/>
        <v>826.38036531334637</v>
      </c>
      <c r="FH94" s="104">
        <f t="shared" si="70"/>
        <v>826.38036531334637</v>
      </c>
      <c r="FI94" s="104">
        <f t="shared" si="71"/>
        <v>0</v>
      </c>
      <c r="FJ94" s="104">
        <f t="shared" si="72"/>
        <v>1495.748461217157</v>
      </c>
      <c r="FK94" s="104"/>
      <c r="FL94" s="143">
        <f t="shared" si="73"/>
        <v>1495.748461217157</v>
      </c>
      <c r="FM94" s="104">
        <f t="shared" si="74"/>
        <v>171.38435044004308</v>
      </c>
      <c r="FN94" s="379">
        <f t="shared" si="75"/>
        <v>1667.1328116572001</v>
      </c>
      <c r="FO94" s="234">
        <f t="shared" si="76"/>
        <v>0.73897170762461428</v>
      </c>
      <c r="FP94" s="139">
        <v>2</v>
      </c>
      <c r="FQ94" s="1" t="s">
        <v>52</v>
      </c>
      <c r="FR94" s="1">
        <v>46</v>
      </c>
      <c r="FS94" s="1" t="s">
        <v>97</v>
      </c>
      <c r="FT94" s="1" t="s">
        <v>252</v>
      </c>
      <c r="FU94" s="89">
        <v>44042</v>
      </c>
      <c r="FV94" s="90">
        <v>2000</v>
      </c>
      <c r="FW94" s="104">
        <v>36445.949999999997</v>
      </c>
      <c r="FX94" s="104"/>
      <c r="FY94" s="104"/>
      <c r="FZ94" s="104">
        <v>23314.47</v>
      </c>
      <c r="GA94" s="104"/>
      <c r="GB94" s="411">
        <f t="shared" si="77"/>
        <v>59760.42</v>
      </c>
      <c r="GC94" s="138">
        <f t="shared" si="13"/>
        <v>619.39999999999418</v>
      </c>
      <c r="GD94" s="141">
        <f t="shared" si="78"/>
        <v>193.00276784345783</v>
      </c>
      <c r="GE94" s="142">
        <f t="shared" si="79"/>
        <v>812.40276784345201</v>
      </c>
      <c r="GF94" s="104">
        <f t="shared" si="80"/>
        <v>812.40276784345201</v>
      </c>
      <c r="GG94" s="104">
        <v>0</v>
      </c>
      <c r="GH94" s="104">
        <f t="shared" si="81"/>
        <v>1543.5652589025588</v>
      </c>
      <c r="GI94" s="104"/>
      <c r="GJ94" s="143">
        <f t="shared" si="82"/>
        <v>1543.5652589025588</v>
      </c>
      <c r="GK94" s="103">
        <f t="shared" si="83"/>
        <v>812.40276784345201</v>
      </c>
      <c r="GL94" s="104">
        <f t="shared" si="14"/>
        <v>225.83599621080239</v>
      </c>
      <c r="GM94" s="90">
        <f t="shared" si="84"/>
        <v>1769.4012551133612</v>
      </c>
      <c r="GN94" s="380">
        <f t="shared" si="85"/>
        <v>-229.85977317901416</v>
      </c>
      <c r="GO94" s="139">
        <v>2</v>
      </c>
      <c r="GP94" s="415" t="s">
        <v>52</v>
      </c>
      <c r="GQ94" s="1">
        <v>46</v>
      </c>
      <c r="GR94" s="1" t="s">
        <v>97</v>
      </c>
      <c r="GS94" s="1" t="s">
        <v>252</v>
      </c>
      <c r="GT94" s="89">
        <v>44081</v>
      </c>
      <c r="GU94" s="90">
        <v>2000</v>
      </c>
      <c r="GV94" s="104">
        <v>37243.78</v>
      </c>
      <c r="GW94" s="104"/>
      <c r="GX94" s="104"/>
      <c r="GY94" s="104">
        <v>23314.47</v>
      </c>
      <c r="GZ94" s="104"/>
      <c r="HA94" s="137">
        <v>60558.25</v>
      </c>
      <c r="HB94" s="138">
        <f t="shared" si="118"/>
        <v>797.83000000000175</v>
      </c>
      <c r="HC94" s="141">
        <f t="shared" si="86"/>
        <v>-288.77036515418774</v>
      </c>
      <c r="HD94" s="142">
        <f t="shared" si="87"/>
        <v>509.059634845814</v>
      </c>
      <c r="HE94" s="104">
        <f t="shared" si="88"/>
        <v>509.059634845814</v>
      </c>
      <c r="HF94" s="104">
        <v>0</v>
      </c>
      <c r="HG94" s="104">
        <f t="shared" si="89"/>
        <v>967.21330620704657</v>
      </c>
      <c r="HH94" s="104"/>
      <c r="HI94" s="143">
        <f t="shared" si="90"/>
        <v>967.21330620704657</v>
      </c>
      <c r="HJ94" s="104">
        <f t="shared" si="91"/>
        <v>509.059634845814</v>
      </c>
      <c r="HK94" s="104">
        <f t="shared" si="15"/>
        <v>230.40821323997136</v>
      </c>
      <c r="HL94" s="90">
        <f t="shared" si="92"/>
        <v>1197.6215194470178</v>
      </c>
      <c r="HM94" s="380">
        <f t="shared" si="93"/>
        <v>-1032.2382537319963</v>
      </c>
      <c r="HN94" s="1">
        <v>2</v>
      </c>
      <c r="HO94" s="1" t="s">
        <v>52</v>
      </c>
      <c r="HP94" s="1">
        <v>46</v>
      </c>
      <c r="HQ94" s="1" t="s">
        <v>97</v>
      </c>
      <c r="HR94" s="1" t="s">
        <v>252</v>
      </c>
      <c r="HS94" s="89">
        <v>44104</v>
      </c>
      <c r="HT94" s="104">
        <v>37999.54</v>
      </c>
      <c r="HU94" s="90"/>
      <c r="HV94" s="104"/>
      <c r="HW94" s="104"/>
      <c r="HX94" s="104">
        <v>23314.47</v>
      </c>
      <c r="HY94" s="104"/>
      <c r="HZ94" s="137">
        <f t="shared" si="94"/>
        <v>61314.01</v>
      </c>
      <c r="IA94" s="138">
        <f t="shared" si="95"/>
        <v>755.76000000000204</v>
      </c>
      <c r="IB94" s="141">
        <f t="shared" si="96"/>
        <v>140.87786136151448</v>
      </c>
      <c r="IC94" s="142">
        <f t="shared" si="97"/>
        <v>896.63786136151657</v>
      </c>
      <c r="ID94" s="104">
        <f t="shared" si="98"/>
        <v>110</v>
      </c>
      <c r="IE94" s="104">
        <f t="shared" si="99"/>
        <v>786.63786136151657</v>
      </c>
      <c r="IF94" s="104">
        <f t="shared" si="100"/>
        <v>209</v>
      </c>
      <c r="IG94" s="425">
        <f t="shared" si="101"/>
        <v>1532.5960732721371</v>
      </c>
      <c r="IH94" s="143">
        <f t="shared" si="102"/>
        <v>1741.5960732721371</v>
      </c>
      <c r="II94" s="104">
        <f t="shared" si="103"/>
        <v>896.63786136151657</v>
      </c>
      <c r="IJ94" s="104">
        <f t="shared" si="104"/>
        <v>241.41278841219099</v>
      </c>
      <c r="IK94" s="90">
        <f t="shared" si="105"/>
        <v>1983.0088616843282</v>
      </c>
      <c r="IL94" s="234">
        <f t="shared" si="106"/>
        <v>950.77060795233183</v>
      </c>
      <c r="IM94" s="139">
        <v>2</v>
      </c>
      <c r="IN94" s="1" t="s">
        <v>52</v>
      </c>
      <c r="IO94" s="1">
        <v>46</v>
      </c>
      <c r="IP94" s="1" t="s">
        <v>97</v>
      </c>
      <c r="IQ94" s="1" t="s">
        <v>252</v>
      </c>
      <c r="IR94" s="89">
        <v>44143</v>
      </c>
      <c r="IS94" s="90">
        <v>1100</v>
      </c>
      <c r="IT94" s="1">
        <v>40481.160000000003</v>
      </c>
      <c r="IU94" s="1"/>
      <c r="IV94" s="1"/>
      <c r="IW94" s="1">
        <v>23314.47</v>
      </c>
      <c r="IX94" s="1"/>
      <c r="IY94" s="98">
        <v>63795.630000000005</v>
      </c>
      <c r="IZ94" s="138">
        <f t="shared" si="107"/>
        <v>2481.6200000000026</v>
      </c>
      <c r="JA94" s="141">
        <f t="shared" si="108"/>
        <v>-667.2706599043147</v>
      </c>
      <c r="JB94" s="142">
        <f t="shared" si="109"/>
        <v>1814.3493400956879</v>
      </c>
      <c r="JC94" s="104">
        <f t="shared" si="110"/>
        <v>110</v>
      </c>
      <c r="JD94" s="104">
        <f t="shared" si="111"/>
        <v>1704.3493400956879</v>
      </c>
      <c r="JE94" s="104">
        <f t="shared" si="112"/>
        <v>209</v>
      </c>
      <c r="JF94" s="425">
        <f t="shared" si="119"/>
        <v>4005.5637783776929</v>
      </c>
      <c r="JG94" s="143">
        <f t="shared" si="113"/>
        <v>4214.5637783776929</v>
      </c>
      <c r="JH94" s="104">
        <f t="shared" si="114"/>
        <v>4214.5637783776929</v>
      </c>
      <c r="JI94" s="104">
        <f t="shared" si="115"/>
        <v>328.06903959907083</v>
      </c>
      <c r="JJ94" s="90">
        <f t="shared" si="116"/>
        <v>4542.6328179767634</v>
      </c>
      <c r="JK94" s="234">
        <f t="shared" si="120"/>
        <v>4393.4034259290947</v>
      </c>
      <c r="JL94" s="139">
        <v>2</v>
      </c>
      <c r="JM94" s="1" t="s">
        <v>52</v>
      </c>
    </row>
    <row r="95" spans="1:273" ht="30" customHeight="1" x14ac:dyDescent="0.25">
      <c r="A95" s="1">
        <v>47</v>
      </c>
      <c r="B95" s="1" t="s">
        <v>98</v>
      </c>
      <c r="C95" s="1" t="s">
        <v>43</v>
      </c>
      <c r="D95" s="89">
        <v>43830</v>
      </c>
      <c r="E95" s="153"/>
      <c r="F95" s="104">
        <v>1816.6000000000001</v>
      </c>
      <c r="G95" s="104"/>
      <c r="H95" s="104"/>
      <c r="I95" s="104"/>
      <c r="J95" s="104"/>
      <c r="K95" s="137">
        <v>1816.6000000000001</v>
      </c>
      <c r="L95" s="138">
        <v>0</v>
      </c>
      <c r="M95" s="141">
        <v>0</v>
      </c>
      <c r="N95" s="96">
        <v>0</v>
      </c>
      <c r="O95" s="104">
        <v>0</v>
      </c>
      <c r="P95" s="104">
        <v>0</v>
      </c>
      <c r="Q95" s="104">
        <v>0</v>
      </c>
      <c r="R95" s="104">
        <v>0</v>
      </c>
      <c r="S95" s="143">
        <v>0</v>
      </c>
      <c r="T95" s="104"/>
      <c r="U95" s="104"/>
      <c r="V95" s="104">
        <v>0</v>
      </c>
      <c r="W95" s="203">
        <v>0</v>
      </c>
      <c r="X95" s="144">
        <v>-143.89787054776386</v>
      </c>
      <c r="Y95" s="285">
        <v>1</v>
      </c>
      <c r="Z95" s="104" t="s">
        <v>52</v>
      </c>
      <c r="AA95" s="1">
        <v>47</v>
      </c>
      <c r="AB95" s="1" t="s">
        <v>98</v>
      </c>
      <c r="AC95" s="1" t="s">
        <v>43</v>
      </c>
      <c r="AD95" s="89">
        <v>43861</v>
      </c>
      <c r="AE95" s="284"/>
      <c r="AF95" s="1">
        <v>1816.6000000000001</v>
      </c>
      <c r="AG95" s="1"/>
      <c r="AH95" s="1"/>
      <c r="AI95" s="1"/>
      <c r="AJ95" s="1"/>
      <c r="AK95" s="98">
        <f t="shared" si="11"/>
        <v>1816.6000000000001</v>
      </c>
      <c r="AL95" s="138">
        <f t="shared" si="18"/>
        <v>0</v>
      </c>
      <c r="AM95" s="141">
        <f t="shared" si="19"/>
        <v>0</v>
      </c>
      <c r="AN95" s="96">
        <f t="shared" si="20"/>
        <v>0</v>
      </c>
      <c r="AO95" s="104">
        <f t="shared" si="21"/>
        <v>0</v>
      </c>
      <c r="AP95" s="104">
        <f t="shared" si="22"/>
        <v>0</v>
      </c>
      <c r="AQ95" s="104">
        <f t="shared" si="23"/>
        <v>0</v>
      </c>
      <c r="AR95" s="104"/>
      <c r="AS95" s="143">
        <f t="shared" si="24"/>
        <v>0</v>
      </c>
      <c r="AT95" s="104">
        <f t="shared" si="25"/>
        <v>0</v>
      </c>
      <c r="AU95" s="104">
        <f t="shared" si="12"/>
        <v>0</v>
      </c>
      <c r="AV95" s="203">
        <f t="shared" si="26"/>
        <v>0</v>
      </c>
      <c r="AW95" s="144">
        <f t="shared" si="27"/>
        <v>-143.89787054776386</v>
      </c>
      <c r="AX95" s="285">
        <v>1</v>
      </c>
      <c r="AY95" s="104" t="s">
        <v>52</v>
      </c>
      <c r="AZ95" s="1">
        <v>47</v>
      </c>
      <c r="BA95" s="1" t="s">
        <v>98</v>
      </c>
      <c r="BB95" s="1" t="s">
        <v>43</v>
      </c>
      <c r="BC95" s="89">
        <v>43890</v>
      </c>
      <c r="BD95" s="153"/>
      <c r="BE95" s="1">
        <v>1816.6100000000001</v>
      </c>
      <c r="BF95" s="1"/>
      <c r="BG95" s="1"/>
      <c r="BH95" s="1"/>
      <c r="BI95" s="1"/>
      <c r="BJ95" s="98">
        <v>1816.6100000000001</v>
      </c>
      <c r="BK95" s="138">
        <f t="shared" si="28"/>
        <v>9.9999999999909051E-3</v>
      </c>
      <c r="BL95" s="141">
        <f t="shared" si="29"/>
        <v>1.8922194499134816E-4</v>
      </c>
      <c r="BM95" s="96">
        <f t="shared" si="30"/>
        <v>1.0189221944982254E-2</v>
      </c>
      <c r="BN95" s="104">
        <f t="shared" si="31"/>
        <v>1.0189221944982254E-2</v>
      </c>
      <c r="BO95" s="104">
        <f t="shared" si="32"/>
        <v>0</v>
      </c>
      <c r="BP95" s="104">
        <f t="shared" si="33"/>
        <v>1.844249172041788E-2</v>
      </c>
      <c r="BQ95" s="355">
        <f t="shared" si="34"/>
        <v>0</v>
      </c>
      <c r="BR95" s="143">
        <f t="shared" si="35"/>
        <v>1.844249172041788E-2</v>
      </c>
      <c r="BS95" s="104">
        <f t="shared" si="36"/>
        <v>1.240834960062233E-3</v>
      </c>
      <c r="BT95" s="203">
        <f t="shared" si="37"/>
        <v>1.9683326680480114E-2</v>
      </c>
      <c r="BU95" s="144">
        <f t="shared" si="38"/>
        <v>-143.87818722108338</v>
      </c>
      <c r="BV95" s="285">
        <v>1</v>
      </c>
      <c r="BW95" s="104" t="s">
        <v>52</v>
      </c>
      <c r="BX95" s="1">
        <v>47</v>
      </c>
      <c r="BY95" s="1" t="s">
        <v>98</v>
      </c>
      <c r="BZ95" s="1" t="s">
        <v>43</v>
      </c>
      <c r="CA95" s="89">
        <v>43890</v>
      </c>
      <c r="CB95" s="153"/>
      <c r="CC95" s="137">
        <v>1816.6100000000001</v>
      </c>
      <c r="CD95" s="137"/>
      <c r="CE95" s="137"/>
      <c r="CF95" s="137"/>
      <c r="CG95" s="137"/>
      <c r="CH95" s="137">
        <v>1816.6100000000001</v>
      </c>
      <c r="CI95" s="137">
        <v>9.9999999999909051E-3</v>
      </c>
      <c r="CJ95" s="137">
        <v>1.8922194499134816E-4</v>
      </c>
      <c r="CK95" s="137">
        <v>1.0189221944982254E-2</v>
      </c>
      <c r="CL95" s="137">
        <v>1.0189221944982254E-2</v>
      </c>
      <c r="CM95" s="137">
        <v>0</v>
      </c>
      <c r="CN95" s="137">
        <v>1.844249172041788E-2</v>
      </c>
      <c r="CO95" s="137">
        <v>0</v>
      </c>
      <c r="CP95" s="143">
        <f t="shared" si="39"/>
        <v>2.0495462020906761E-2</v>
      </c>
      <c r="CQ95" s="104">
        <f t="shared" si="40"/>
        <v>1.240834960062233E-3</v>
      </c>
      <c r="CR95" s="203">
        <f t="shared" si="41"/>
        <v>2.1736296980968996E-2</v>
      </c>
      <c r="CS95" s="144">
        <f t="shared" si="42"/>
        <v>-143.8564509241024</v>
      </c>
      <c r="CT95" s="139" t="s">
        <v>251</v>
      </c>
      <c r="CU95" s="1" t="s">
        <v>422</v>
      </c>
      <c r="CV95" s="1">
        <v>47</v>
      </c>
      <c r="CW95" s="1" t="s">
        <v>98</v>
      </c>
      <c r="CX95" s="1" t="s">
        <v>43</v>
      </c>
      <c r="CY95" s="89">
        <v>43951</v>
      </c>
      <c r="CZ95" s="153"/>
      <c r="DA95" s="104">
        <v>1859.07</v>
      </c>
      <c r="DB95" s="104"/>
      <c r="DC95" s="104"/>
      <c r="DD95" s="104"/>
      <c r="DE95" s="104"/>
      <c r="DF95" s="137">
        <v>1859.07</v>
      </c>
      <c r="DG95" s="138">
        <f t="shared" si="43"/>
        <v>42.459999999999809</v>
      </c>
      <c r="DH95" s="141">
        <f t="shared" si="44"/>
        <v>6.5194970515571198</v>
      </c>
      <c r="DI95" s="142">
        <f t="shared" si="45"/>
        <v>48.979497051556926</v>
      </c>
      <c r="DJ95" s="104">
        <f t="shared" si="46"/>
        <v>48.979497051556926</v>
      </c>
      <c r="DK95" s="104">
        <f t="shared" si="47"/>
        <v>0</v>
      </c>
      <c r="DL95" s="104">
        <f t="shared" si="48"/>
        <v>88.652889663318035</v>
      </c>
      <c r="DM95" s="365">
        <f t="shared" si="49"/>
        <v>0</v>
      </c>
      <c r="DN95" s="366">
        <f t="shared" si="50"/>
        <v>88.652889663318035</v>
      </c>
      <c r="DO95" s="367">
        <f t="shared" si="51"/>
        <v>88.632394201297132</v>
      </c>
      <c r="DP95" s="367">
        <f t="shared" si="52"/>
        <v>85.157710293272672</v>
      </c>
      <c r="DQ95" s="368">
        <f t="shared" si="53"/>
        <v>6.1057705874102144</v>
      </c>
      <c r="DR95" s="49">
        <f t="shared" si="54"/>
        <v>94.738164788707351</v>
      </c>
      <c r="DS95" s="369">
        <f t="shared" si="55"/>
        <v>-49.118286135395053</v>
      </c>
      <c r="DT95" s="139">
        <v>1</v>
      </c>
      <c r="DU95" s="1" t="s">
        <v>52</v>
      </c>
      <c r="DV95" s="1">
        <v>47</v>
      </c>
      <c r="DW95" s="1" t="s">
        <v>98</v>
      </c>
      <c r="DX95" s="1" t="s">
        <v>43</v>
      </c>
      <c r="DY95" s="89">
        <v>43982</v>
      </c>
      <c r="DZ95" s="90"/>
      <c r="EA95" s="1">
        <v>1926.74</v>
      </c>
      <c r="EB95" s="1"/>
      <c r="EC95" s="1"/>
      <c r="ED95" s="1"/>
      <c r="EE95" s="1"/>
      <c r="EF95" s="98">
        <v>1926.74</v>
      </c>
      <c r="EG95" s="138">
        <f t="shared" si="56"/>
        <v>67.670000000000073</v>
      </c>
      <c r="EH95" s="141">
        <f t="shared" si="57"/>
        <v>2.7806682883546467</v>
      </c>
      <c r="EI95" s="96">
        <f t="shared" si="58"/>
        <v>70.45066828835472</v>
      </c>
      <c r="EJ95" s="104">
        <f t="shared" si="59"/>
        <v>70.45066828835472</v>
      </c>
      <c r="EK95" s="104">
        <f t="shared" si="60"/>
        <v>0</v>
      </c>
      <c r="EL95" s="104">
        <f t="shared" si="61"/>
        <v>127.51570960192204</v>
      </c>
      <c r="EM95" s="355">
        <f t="shared" si="62"/>
        <v>0</v>
      </c>
      <c r="EN95" s="143">
        <f t="shared" si="63"/>
        <v>127.51570960192204</v>
      </c>
      <c r="EO95" s="104">
        <f t="shared" si="64"/>
        <v>13.339014172614748</v>
      </c>
      <c r="EP95" s="379">
        <f t="shared" si="65"/>
        <v>140.85472377453678</v>
      </c>
      <c r="EQ95" s="380">
        <f t="shared" si="66"/>
        <v>91.736437639141727</v>
      </c>
      <c r="ER95" s="285">
        <v>1</v>
      </c>
      <c r="ES95" s="104" t="s">
        <v>52</v>
      </c>
      <c r="ET95" s="1">
        <v>47</v>
      </c>
      <c r="EU95" s="1" t="s">
        <v>98</v>
      </c>
      <c r="EV95" s="1" t="s">
        <v>43</v>
      </c>
      <c r="EW95" s="398"/>
      <c r="EX95" s="89">
        <v>44013</v>
      </c>
      <c r="EY95" s="104">
        <v>1978.78</v>
      </c>
      <c r="EZ95" s="104"/>
      <c r="FA95" s="104"/>
      <c r="FB95" s="104"/>
      <c r="FC95" s="104"/>
      <c r="FD95" s="137">
        <f t="shared" si="67"/>
        <v>1978.78</v>
      </c>
      <c r="FE95" s="138">
        <f t="shared" si="117"/>
        <v>52.039999999999964</v>
      </c>
      <c r="FF95" s="141">
        <f t="shared" si="68"/>
        <v>2.4420156217933213</v>
      </c>
      <c r="FG95" s="96">
        <f t="shared" si="69"/>
        <v>54.482015621793288</v>
      </c>
      <c r="FH95" s="104">
        <f t="shared" si="70"/>
        <v>54.482015621793288</v>
      </c>
      <c r="FI95" s="104">
        <f t="shared" si="71"/>
        <v>0</v>
      </c>
      <c r="FJ95" s="104">
        <f t="shared" si="72"/>
        <v>98.612448275445857</v>
      </c>
      <c r="FK95" s="104"/>
      <c r="FL95" s="143">
        <f t="shared" si="73"/>
        <v>98.612448275445857</v>
      </c>
      <c r="FM95" s="104">
        <f t="shared" si="74"/>
        <v>11.299112672485613</v>
      </c>
      <c r="FN95" s="379">
        <f t="shared" si="75"/>
        <v>109.91156094793146</v>
      </c>
      <c r="FO95" s="234">
        <f t="shared" si="76"/>
        <v>201.64799858707318</v>
      </c>
      <c r="FP95" s="139">
        <v>1</v>
      </c>
      <c r="FQ95" s="1" t="s">
        <v>52</v>
      </c>
      <c r="FR95" s="1">
        <v>47</v>
      </c>
      <c r="FS95" s="1" t="s">
        <v>98</v>
      </c>
      <c r="FT95" s="1" t="s">
        <v>43</v>
      </c>
      <c r="FU95" s="89">
        <v>44042</v>
      </c>
      <c r="FV95" s="90">
        <v>250</v>
      </c>
      <c r="FW95" s="104">
        <v>2042.9</v>
      </c>
      <c r="FX95" s="104"/>
      <c r="FY95" s="104"/>
      <c r="FZ95" s="104"/>
      <c r="GA95" s="104"/>
      <c r="GB95" s="411">
        <f t="shared" si="77"/>
        <v>2042.9</v>
      </c>
      <c r="GC95" s="138">
        <f t="shared" si="13"/>
        <v>64.120000000000118</v>
      </c>
      <c r="GD95" s="141">
        <f t="shared" si="78"/>
        <v>19.979556787411454</v>
      </c>
      <c r="GE95" s="142">
        <f t="shared" si="79"/>
        <v>84.099556787411572</v>
      </c>
      <c r="GF95" s="104">
        <f t="shared" si="80"/>
        <v>84.099556787411572</v>
      </c>
      <c r="GG95" s="104">
        <v>0</v>
      </c>
      <c r="GH95" s="104">
        <f t="shared" si="81"/>
        <v>159.78915789608197</v>
      </c>
      <c r="GI95" s="104"/>
      <c r="GJ95" s="143">
        <f t="shared" si="82"/>
        <v>159.78915789608197</v>
      </c>
      <c r="GK95" s="103">
        <f t="shared" si="83"/>
        <v>0</v>
      </c>
      <c r="GL95" s="104">
        <f t="shared" si="14"/>
        <v>0</v>
      </c>
      <c r="GM95" s="90">
        <f t="shared" si="84"/>
        <v>159.78915789608197</v>
      </c>
      <c r="GN95" s="380">
        <f t="shared" si="85"/>
        <v>111.43715648315515</v>
      </c>
      <c r="GO95" s="139">
        <v>1</v>
      </c>
      <c r="GP95" s="415" t="s">
        <v>52</v>
      </c>
      <c r="GQ95" s="1">
        <v>47</v>
      </c>
      <c r="GR95" s="1" t="s">
        <v>98</v>
      </c>
      <c r="GS95" s="1" t="s">
        <v>43</v>
      </c>
      <c r="GT95" s="89">
        <v>44081</v>
      </c>
      <c r="GU95" s="90">
        <v>520</v>
      </c>
      <c r="GV95" s="104">
        <v>2100.6799999999998</v>
      </c>
      <c r="GW95" s="104"/>
      <c r="GX95" s="104"/>
      <c r="GY95" s="104"/>
      <c r="GZ95" s="104"/>
      <c r="HA95" s="137">
        <v>2100.6799999999998</v>
      </c>
      <c r="HB95" s="138">
        <f t="shared" si="118"/>
        <v>57.779999999999745</v>
      </c>
      <c r="HC95" s="141">
        <f t="shared" si="86"/>
        <v>-20.913166587630016</v>
      </c>
      <c r="HD95" s="142">
        <f t="shared" si="87"/>
        <v>36.866833412369729</v>
      </c>
      <c r="HE95" s="104">
        <f t="shared" si="88"/>
        <v>36.866833412369729</v>
      </c>
      <c r="HF95" s="104">
        <v>0</v>
      </c>
      <c r="HG95" s="104">
        <f t="shared" si="89"/>
        <v>70.046983483502487</v>
      </c>
      <c r="HH95" s="104"/>
      <c r="HI95" s="143">
        <f t="shared" si="90"/>
        <v>70.046983483502487</v>
      </c>
      <c r="HJ95" s="104">
        <f t="shared" si="91"/>
        <v>0</v>
      </c>
      <c r="HK95" s="104">
        <f t="shared" si="15"/>
        <v>0</v>
      </c>
      <c r="HL95" s="90">
        <f t="shared" si="92"/>
        <v>70.046983483502487</v>
      </c>
      <c r="HM95" s="380">
        <f t="shared" si="93"/>
        <v>-338.51586003334239</v>
      </c>
      <c r="HN95" s="1">
        <v>1</v>
      </c>
      <c r="HO95" s="1" t="s">
        <v>52</v>
      </c>
      <c r="HP95" s="1">
        <v>47</v>
      </c>
      <c r="HQ95" s="1" t="s">
        <v>98</v>
      </c>
      <c r="HR95" s="1" t="s">
        <v>43</v>
      </c>
      <c r="HS95" s="89">
        <v>44104</v>
      </c>
      <c r="HT95" s="104">
        <v>2116.27</v>
      </c>
      <c r="HU95" s="90"/>
      <c r="HV95" s="104"/>
      <c r="HW95" s="104"/>
      <c r="HX95" s="104"/>
      <c r="HY95" s="104"/>
      <c r="HZ95" s="137">
        <f t="shared" si="94"/>
        <v>2116.27</v>
      </c>
      <c r="IA95" s="138">
        <f t="shared" si="95"/>
        <v>15.590000000000146</v>
      </c>
      <c r="IB95" s="141">
        <f t="shared" si="96"/>
        <v>2.9060625841881356</v>
      </c>
      <c r="IC95" s="142">
        <f t="shared" si="97"/>
        <v>18.49606258418828</v>
      </c>
      <c r="ID95" s="104">
        <f t="shared" si="98"/>
        <v>18.49606258418828</v>
      </c>
      <c r="IE95" s="104">
        <f t="shared" si="99"/>
        <v>0</v>
      </c>
      <c r="IF95" s="104">
        <f t="shared" si="100"/>
        <v>35.14251890995773</v>
      </c>
      <c r="IG95" s="425">
        <f t="shared" si="101"/>
        <v>0</v>
      </c>
      <c r="IH95" s="143">
        <f t="shared" si="102"/>
        <v>35.14251890995773</v>
      </c>
      <c r="II95" s="104">
        <f t="shared" si="103"/>
        <v>0</v>
      </c>
      <c r="IJ95" s="104">
        <f t="shared" si="104"/>
        <v>0</v>
      </c>
      <c r="IK95" s="90">
        <f t="shared" si="105"/>
        <v>35.14251890995773</v>
      </c>
      <c r="IL95" s="234">
        <f t="shared" si="106"/>
        <v>-303.37334112338465</v>
      </c>
      <c r="IM95" s="139">
        <v>1</v>
      </c>
      <c r="IN95" s="1" t="s">
        <v>52</v>
      </c>
      <c r="IO95" s="1">
        <v>47</v>
      </c>
      <c r="IP95" s="1" t="s">
        <v>98</v>
      </c>
      <c r="IQ95" s="1" t="s">
        <v>43</v>
      </c>
      <c r="IR95" s="89">
        <v>44143</v>
      </c>
      <c r="IS95" s="90"/>
      <c r="IT95" s="1">
        <v>2121.52</v>
      </c>
      <c r="IU95" s="1"/>
      <c r="IV95" s="1"/>
      <c r="IW95" s="1"/>
      <c r="IX95" s="1"/>
      <c r="IY95" s="98">
        <v>2121.52</v>
      </c>
      <c r="IZ95" s="138">
        <f t="shared" si="107"/>
        <v>5.25</v>
      </c>
      <c r="JA95" s="141">
        <f t="shared" si="108"/>
        <v>-1.4116468131694813</v>
      </c>
      <c r="JB95" s="142">
        <f t="shared" si="109"/>
        <v>3.8383531868305187</v>
      </c>
      <c r="JC95" s="104">
        <f t="shared" si="110"/>
        <v>3.8383531868305187</v>
      </c>
      <c r="JD95" s="104">
        <f t="shared" si="111"/>
        <v>0</v>
      </c>
      <c r="JE95" s="104">
        <f t="shared" si="112"/>
        <v>7.2928710549779856</v>
      </c>
      <c r="JF95" s="425">
        <f t="shared" si="119"/>
        <v>0</v>
      </c>
      <c r="JG95" s="143">
        <f t="shared" si="113"/>
        <v>7.2928710549779856</v>
      </c>
      <c r="JH95" s="104">
        <f t="shared" si="114"/>
        <v>0</v>
      </c>
      <c r="JI95" s="104">
        <f t="shared" si="115"/>
        <v>0</v>
      </c>
      <c r="JJ95" s="90">
        <f t="shared" si="116"/>
        <v>7.2928710549779856</v>
      </c>
      <c r="JK95" s="234">
        <f t="shared" si="120"/>
        <v>-296.08047006840667</v>
      </c>
      <c r="JL95" s="139">
        <v>1</v>
      </c>
      <c r="JM95" s="1" t="s">
        <v>52</v>
      </c>
    </row>
    <row r="96" spans="1:273" ht="30" customHeight="1" x14ac:dyDescent="0.25">
      <c r="A96" s="1">
        <v>48</v>
      </c>
      <c r="B96" s="1" t="s">
        <v>99</v>
      </c>
      <c r="C96" s="1" t="s">
        <v>49</v>
      </c>
      <c r="D96" s="89">
        <v>43830</v>
      </c>
      <c r="E96" s="153"/>
      <c r="F96" s="104">
        <v>1244.01</v>
      </c>
      <c r="G96" s="104"/>
      <c r="H96" s="104"/>
      <c r="I96" s="104"/>
      <c r="J96" s="104"/>
      <c r="K96" s="137">
        <v>1244.01</v>
      </c>
      <c r="L96" s="138">
        <v>0</v>
      </c>
      <c r="M96" s="141">
        <v>0</v>
      </c>
      <c r="N96" s="96">
        <v>0</v>
      </c>
      <c r="O96" s="104">
        <v>0</v>
      </c>
      <c r="P96" s="104">
        <v>0</v>
      </c>
      <c r="Q96" s="104">
        <v>0</v>
      </c>
      <c r="R96" s="104">
        <v>0</v>
      </c>
      <c r="S96" s="143">
        <v>0</v>
      </c>
      <c r="T96" s="104"/>
      <c r="U96" s="104"/>
      <c r="V96" s="104">
        <v>0</v>
      </c>
      <c r="W96" s="203">
        <v>0</v>
      </c>
      <c r="X96" s="144">
        <v>230.18524032259768</v>
      </c>
      <c r="Y96" s="285">
        <v>1</v>
      </c>
      <c r="Z96" s="104" t="s">
        <v>52</v>
      </c>
      <c r="AA96" s="1">
        <v>48</v>
      </c>
      <c r="AB96" s="1" t="s">
        <v>99</v>
      </c>
      <c r="AC96" s="1" t="s">
        <v>49</v>
      </c>
      <c r="AD96" s="89">
        <v>43861</v>
      </c>
      <c r="AE96" s="284"/>
      <c r="AF96" s="1">
        <v>1244.01</v>
      </c>
      <c r="AG96" s="1"/>
      <c r="AH96" s="1"/>
      <c r="AI96" s="1"/>
      <c r="AJ96" s="1"/>
      <c r="AK96" s="98">
        <f t="shared" si="11"/>
        <v>1244.01</v>
      </c>
      <c r="AL96" s="138">
        <f t="shared" si="18"/>
        <v>0</v>
      </c>
      <c r="AM96" s="141">
        <f t="shared" si="19"/>
        <v>0</v>
      </c>
      <c r="AN96" s="96">
        <f t="shared" si="20"/>
        <v>0</v>
      </c>
      <c r="AO96" s="104">
        <f t="shared" si="21"/>
        <v>0</v>
      </c>
      <c r="AP96" s="104">
        <f t="shared" si="22"/>
        <v>0</v>
      </c>
      <c r="AQ96" s="104">
        <f t="shared" si="23"/>
        <v>0</v>
      </c>
      <c r="AR96" s="104"/>
      <c r="AS96" s="143">
        <f t="shared" si="24"/>
        <v>0</v>
      </c>
      <c r="AT96" s="104">
        <f t="shared" si="25"/>
        <v>0</v>
      </c>
      <c r="AU96" s="104">
        <f t="shared" si="12"/>
        <v>0</v>
      </c>
      <c r="AV96" s="203">
        <f t="shared" si="26"/>
        <v>0</v>
      </c>
      <c r="AW96" s="144">
        <f t="shared" si="27"/>
        <v>230.18524032259768</v>
      </c>
      <c r="AX96" s="285">
        <v>1</v>
      </c>
      <c r="AY96" s="104" t="s">
        <v>52</v>
      </c>
      <c r="AZ96" s="1">
        <v>48</v>
      </c>
      <c r="BA96" s="1" t="s">
        <v>99</v>
      </c>
      <c r="BB96" s="1" t="s">
        <v>49</v>
      </c>
      <c r="BC96" s="89">
        <v>43890</v>
      </c>
      <c r="BD96" s="153"/>
      <c r="BE96" s="1">
        <v>1244.02</v>
      </c>
      <c r="BF96" s="1"/>
      <c r="BG96" s="1"/>
      <c r="BH96" s="1"/>
      <c r="BI96" s="1"/>
      <c r="BJ96" s="98">
        <v>1244.02</v>
      </c>
      <c r="BK96" s="138">
        <f t="shared" si="28"/>
        <v>9.9999999999909051E-3</v>
      </c>
      <c r="BL96" s="141">
        <f t="shared" si="29"/>
        <v>1.8922194499134816E-4</v>
      </c>
      <c r="BM96" s="96">
        <f t="shared" si="30"/>
        <v>1.0189221944982254E-2</v>
      </c>
      <c r="BN96" s="104">
        <f t="shared" si="31"/>
        <v>1.0189221944982254E-2</v>
      </c>
      <c r="BO96" s="104">
        <f t="shared" si="32"/>
        <v>0</v>
      </c>
      <c r="BP96" s="104">
        <f t="shared" si="33"/>
        <v>1.844249172041788E-2</v>
      </c>
      <c r="BQ96" s="355">
        <f t="shared" si="34"/>
        <v>0</v>
      </c>
      <c r="BR96" s="143">
        <f t="shared" si="35"/>
        <v>1.844249172041788E-2</v>
      </c>
      <c r="BS96" s="104">
        <f t="shared" si="36"/>
        <v>1.240834960062233E-3</v>
      </c>
      <c r="BT96" s="203">
        <f t="shared" si="37"/>
        <v>1.9683326680480114E-2</v>
      </c>
      <c r="BU96" s="144">
        <f t="shared" si="38"/>
        <v>230.20492364927816</v>
      </c>
      <c r="BV96" s="285">
        <v>1</v>
      </c>
      <c r="BW96" s="104" t="s">
        <v>52</v>
      </c>
      <c r="BX96" s="1">
        <v>48</v>
      </c>
      <c r="BY96" s="1" t="s">
        <v>99</v>
      </c>
      <c r="BZ96" s="1" t="s">
        <v>49</v>
      </c>
      <c r="CA96" s="89">
        <v>43890</v>
      </c>
      <c r="CB96" s="153"/>
      <c r="CC96" s="137">
        <v>1244.02</v>
      </c>
      <c r="CD96" s="137"/>
      <c r="CE96" s="137"/>
      <c r="CF96" s="137"/>
      <c r="CG96" s="137"/>
      <c r="CH96" s="137">
        <v>1244.02</v>
      </c>
      <c r="CI96" s="137">
        <v>9.9999999999909051E-3</v>
      </c>
      <c r="CJ96" s="137">
        <v>1.8922194499134816E-4</v>
      </c>
      <c r="CK96" s="137">
        <v>1.0189221944982254E-2</v>
      </c>
      <c r="CL96" s="137">
        <v>1.0189221944982254E-2</v>
      </c>
      <c r="CM96" s="137">
        <v>0</v>
      </c>
      <c r="CN96" s="137">
        <v>1.844249172041788E-2</v>
      </c>
      <c r="CO96" s="137">
        <v>0</v>
      </c>
      <c r="CP96" s="143">
        <f t="shared" si="39"/>
        <v>2.0495462020906761E-2</v>
      </c>
      <c r="CQ96" s="104">
        <f t="shared" si="40"/>
        <v>1.240834960062233E-3</v>
      </c>
      <c r="CR96" s="203">
        <f t="shared" si="41"/>
        <v>2.1736296980968996E-2</v>
      </c>
      <c r="CS96" s="144">
        <f t="shared" si="42"/>
        <v>230.22665994625913</v>
      </c>
      <c r="CT96" s="139" t="s">
        <v>251</v>
      </c>
      <c r="CU96" s="1" t="s">
        <v>422</v>
      </c>
      <c r="CV96" s="1">
        <v>48</v>
      </c>
      <c r="CW96" s="1" t="s">
        <v>99</v>
      </c>
      <c r="CX96" s="1" t="s">
        <v>49</v>
      </c>
      <c r="CY96" s="89">
        <v>43951</v>
      </c>
      <c r="CZ96" s="153"/>
      <c r="DA96" s="104">
        <v>1277.6600000000001</v>
      </c>
      <c r="DB96" s="104"/>
      <c r="DC96" s="104"/>
      <c r="DD96" s="104"/>
      <c r="DE96" s="104"/>
      <c r="DF96" s="137">
        <v>1277.6600000000001</v>
      </c>
      <c r="DG96" s="138">
        <f t="shared" si="43"/>
        <v>33.6400000000001</v>
      </c>
      <c r="DH96" s="141">
        <f t="shared" si="44"/>
        <v>5.165235063928006</v>
      </c>
      <c r="DI96" s="142">
        <f t="shared" si="45"/>
        <v>38.805235063928109</v>
      </c>
      <c r="DJ96" s="104">
        <f t="shared" si="46"/>
        <v>38.805235063928109</v>
      </c>
      <c r="DK96" s="104">
        <f t="shared" si="47"/>
        <v>0</v>
      </c>
      <c r="DL96" s="104">
        <f t="shared" si="48"/>
        <v>70.237475465709878</v>
      </c>
      <c r="DM96" s="365">
        <f t="shared" si="49"/>
        <v>0</v>
      </c>
      <c r="DN96" s="366">
        <f t="shared" si="50"/>
        <v>70.237475465709878</v>
      </c>
      <c r="DO96" s="367">
        <f t="shared" si="51"/>
        <v>70.216980003688974</v>
      </c>
      <c r="DP96" s="367">
        <f t="shared" si="52"/>
        <v>67.464241428955518</v>
      </c>
      <c r="DQ96" s="368">
        <f t="shared" si="53"/>
        <v>4.8371566074316981</v>
      </c>
      <c r="DR96" s="49">
        <f t="shared" si="54"/>
        <v>75.054136611120668</v>
      </c>
      <c r="DS96" s="369">
        <f t="shared" si="55"/>
        <v>305.2807965573798</v>
      </c>
      <c r="DT96" s="139">
        <v>1</v>
      </c>
      <c r="DU96" s="1" t="s">
        <v>52</v>
      </c>
      <c r="DV96" s="1">
        <v>48</v>
      </c>
      <c r="DW96" s="1" t="s">
        <v>99</v>
      </c>
      <c r="DX96" s="1" t="s">
        <v>49</v>
      </c>
      <c r="DY96" s="89">
        <v>43982</v>
      </c>
      <c r="DZ96" s="90"/>
      <c r="EA96" s="1">
        <v>1537.01</v>
      </c>
      <c r="EB96" s="1"/>
      <c r="EC96" s="1"/>
      <c r="ED96" s="1"/>
      <c r="EE96" s="1"/>
      <c r="EF96" s="98">
        <v>1537.01</v>
      </c>
      <c r="EG96" s="138">
        <f t="shared" si="56"/>
        <v>259.34999999999991</v>
      </c>
      <c r="EH96" s="141">
        <f t="shared" si="57"/>
        <v>10.657105372909363</v>
      </c>
      <c r="EI96" s="96">
        <f t="shared" si="58"/>
        <v>270.00710537290928</v>
      </c>
      <c r="EJ96" s="104">
        <f t="shared" si="59"/>
        <v>110</v>
      </c>
      <c r="EK96" s="104">
        <f t="shared" si="60"/>
        <v>160.00710537290928</v>
      </c>
      <c r="EL96" s="104">
        <f t="shared" si="61"/>
        <v>199.1</v>
      </c>
      <c r="EM96" s="355">
        <f t="shared" si="62"/>
        <v>309.6381058929407</v>
      </c>
      <c r="EN96" s="143">
        <f t="shared" si="63"/>
        <v>508.73810589294067</v>
      </c>
      <c r="EO96" s="104">
        <f t="shared" si="64"/>
        <v>53.217480621327553</v>
      </c>
      <c r="EP96" s="379">
        <f t="shared" si="65"/>
        <v>561.95558651426825</v>
      </c>
      <c r="EQ96" s="380">
        <f t="shared" si="66"/>
        <v>867.23638307164811</v>
      </c>
      <c r="ER96" s="285">
        <v>1</v>
      </c>
      <c r="ES96" s="104" t="s">
        <v>52</v>
      </c>
      <c r="ET96" s="1">
        <v>48</v>
      </c>
      <c r="EU96" s="1" t="s">
        <v>99</v>
      </c>
      <c r="EV96" s="1" t="s">
        <v>49</v>
      </c>
      <c r="EW96" s="398">
        <v>2000</v>
      </c>
      <c r="EX96" s="89">
        <v>44013</v>
      </c>
      <c r="EY96" s="104">
        <v>1692.72</v>
      </c>
      <c r="EZ96" s="104"/>
      <c r="FA96" s="104"/>
      <c r="FB96" s="104"/>
      <c r="FC96" s="104"/>
      <c r="FD96" s="137">
        <f t="shared" si="67"/>
        <v>1692.72</v>
      </c>
      <c r="FE96" s="138">
        <f t="shared" si="117"/>
        <v>155.71000000000004</v>
      </c>
      <c r="FF96" s="141">
        <f t="shared" si="68"/>
        <v>7.3068073110960494</v>
      </c>
      <c r="FG96" s="96">
        <f t="shared" si="69"/>
        <v>163.01680731109607</v>
      </c>
      <c r="FH96" s="104">
        <f t="shared" si="70"/>
        <v>163.01680731109607</v>
      </c>
      <c r="FI96" s="104">
        <f t="shared" si="71"/>
        <v>0</v>
      </c>
      <c r="FJ96" s="104">
        <f t="shared" si="72"/>
        <v>295.0604212330839</v>
      </c>
      <c r="FK96" s="104"/>
      <c r="FL96" s="143">
        <f t="shared" si="73"/>
        <v>295.0604212330839</v>
      </c>
      <c r="FM96" s="104">
        <f t="shared" si="74"/>
        <v>33.808317337293161</v>
      </c>
      <c r="FN96" s="379">
        <f t="shared" si="75"/>
        <v>328.86873857037705</v>
      </c>
      <c r="FO96" s="234">
        <f t="shared" si="76"/>
        <v>-803.8948783579749</v>
      </c>
      <c r="FP96" s="139">
        <v>1</v>
      </c>
      <c r="FQ96" s="1" t="s">
        <v>52</v>
      </c>
      <c r="FR96" s="1">
        <v>48</v>
      </c>
      <c r="FS96" s="1" t="s">
        <v>99</v>
      </c>
      <c r="FT96" s="1" t="s">
        <v>49</v>
      </c>
      <c r="FU96" s="89">
        <v>44042</v>
      </c>
      <c r="FV96" s="90"/>
      <c r="FW96" s="104">
        <v>1815.74</v>
      </c>
      <c r="FX96" s="104"/>
      <c r="FY96" s="104"/>
      <c r="FZ96" s="104"/>
      <c r="GA96" s="104"/>
      <c r="GB96" s="411">
        <f t="shared" si="77"/>
        <v>1815.74</v>
      </c>
      <c r="GC96" s="138">
        <f t="shared" si="13"/>
        <v>123.01999999999998</v>
      </c>
      <c r="GD96" s="141">
        <f t="shared" si="78"/>
        <v>38.332580723445915</v>
      </c>
      <c r="GE96" s="142">
        <f t="shared" si="79"/>
        <v>161.3525807234459</v>
      </c>
      <c r="GF96" s="104">
        <f t="shared" si="80"/>
        <v>161.3525807234459</v>
      </c>
      <c r="GG96" s="104">
        <v>0</v>
      </c>
      <c r="GH96" s="104">
        <f t="shared" si="81"/>
        <v>306.56990337454721</v>
      </c>
      <c r="GI96" s="104"/>
      <c r="GJ96" s="143">
        <f t="shared" si="82"/>
        <v>306.56990337454721</v>
      </c>
      <c r="GK96" s="103">
        <f t="shared" si="83"/>
        <v>161.3525807234459</v>
      </c>
      <c r="GL96" s="104">
        <f t="shared" si="14"/>
        <v>44.853639415326384</v>
      </c>
      <c r="GM96" s="90">
        <f t="shared" si="84"/>
        <v>351.42354278987358</v>
      </c>
      <c r="GN96" s="380">
        <f t="shared" si="85"/>
        <v>-452.47133556810132</v>
      </c>
      <c r="GO96" s="139">
        <v>1</v>
      </c>
      <c r="GP96" s="415" t="s">
        <v>52</v>
      </c>
      <c r="GQ96" s="1">
        <v>48</v>
      </c>
      <c r="GR96" s="1" t="s">
        <v>99</v>
      </c>
      <c r="GS96" s="1" t="s">
        <v>49</v>
      </c>
      <c r="GT96" s="89">
        <v>44081</v>
      </c>
      <c r="GU96" s="90"/>
      <c r="GV96" s="104">
        <v>2062.17</v>
      </c>
      <c r="GW96" s="104"/>
      <c r="GX96" s="104"/>
      <c r="GY96" s="104"/>
      <c r="GZ96" s="104"/>
      <c r="HA96" s="137">
        <v>2062.17</v>
      </c>
      <c r="HB96" s="138">
        <f t="shared" si="118"/>
        <v>246.43000000000006</v>
      </c>
      <c r="HC96" s="141">
        <f t="shared" si="86"/>
        <v>-89.194040190198848</v>
      </c>
      <c r="HD96" s="142">
        <f t="shared" si="87"/>
        <v>157.23595980980122</v>
      </c>
      <c r="HE96" s="104">
        <f t="shared" si="88"/>
        <v>157.23595980980122</v>
      </c>
      <c r="HF96" s="104">
        <v>0</v>
      </c>
      <c r="HG96" s="104">
        <f t="shared" si="89"/>
        <v>298.74832363862231</v>
      </c>
      <c r="HH96" s="104"/>
      <c r="HI96" s="143">
        <f t="shared" si="90"/>
        <v>298.74832363862231</v>
      </c>
      <c r="HJ96" s="104">
        <f t="shared" si="91"/>
        <v>157.23595980980122</v>
      </c>
      <c r="HK96" s="104">
        <f t="shared" si="15"/>
        <v>71.167411589845003</v>
      </c>
      <c r="HL96" s="90">
        <f t="shared" si="92"/>
        <v>369.91573522846733</v>
      </c>
      <c r="HM96" s="380">
        <f t="shared" si="93"/>
        <v>-82.555600339633997</v>
      </c>
      <c r="HN96" s="1">
        <v>1</v>
      </c>
      <c r="HO96" s="1" t="s">
        <v>52</v>
      </c>
      <c r="HP96" s="1">
        <v>48</v>
      </c>
      <c r="HQ96" s="1" t="s">
        <v>99</v>
      </c>
      <c r="HR96" s="1" t="s">
        <v>49</v>
      </c>
      <c r="HS96" s="89">
        <v>44104</v>
      </c>
      <c r="HT96" s="104">
        <v>2197.91</v>
      </c>
      <c r="HU96" s="90">
        <v>1000</v>
      </c>
      <c r="HV96" s="104"/>
      <c r="HW96" s="104"/>
      <c r="HX96" s="104"/>
      <c r="HY96" s="104"/>
      <c r="HZ96" s="137">
        <f t="shared" si="94"/>
        <v>2197.91</v>
      </c>
      <c r="IA96" s="138">
        <f t="shared" si="95"/>
        <v>135.73999999999978</v>
      </c>
      <c r="IB96" s="141">
        <f t="shared" si="96"/>
        <v>25.302689876696164</v>
      </c>
      <c r="IC96" s="142">
        <f t="shared" si="97"/>
        <v>161.04268987669593</v>
      </c>
      <c r="ID96" s="104">
        <f t="shared" si="98"/>
        <v>110</v>
      </c>
      <c r="IE96" s="104">
        <f t="shared" si="99"/>
        <v>51.042689876695931</v>
      </c>
      <c r="IF96" s="104">
        <f t="shared" si="100"/>
        <v>209</v>
      </c>
      <c r="IG96" s="425">
        <f t="shared" si="101"/>
        <v>99.445793187318174</v>
      </c>
      <c r="IH96" s="143">
        <f t="shared" si="102"/>
        <v>308.44579318731815</v>
      </c>
      <c r="II96" s="104">
        <f t="shared" si="103"/>
        <v>161.04268987669593</v>
      </c>
      <c r="IJ96" s="104">
        <f t="shared" si="104"/>
        <v>43.359494944255658</v>
      </c>
      <c r="IK96" s="90">
        <f t="shared" si="105"/>
        <v>351.80528813157377</v>
      </c>
      <c r="IL96" s="234">
        <f t="shared" si="106"/>
        <v>-730.75031220806034</v>
      </c>
      <c r="IM96" s="139">
        <v>1</v>
      </c>
      <c r="IN96" s="1" t="s">
        <v>52</v>
      </c>
      <c r="IO96" s="1">
        <v>48</v>
      </c>
      <c r="IP96" s="1" t="s">
        <v>99</v>
      </c>
      <c r="IQ96" s="1" t="s">
        <v>49</v>
      </c>
      <c r="IR96" s="89">
        <v>44143</v>
      </c>
      <c r="IS96" s="90"/>
      <c r="IT96" s="1">
        <v>2233.2200000000003</v>
      </c>
      <c r="IU96" s="1"/>
      <c r="IV96" s="1"/>
      <c r="IW96" s="1"/>
      <c r="IX96" s="1"/>
      <c r="IY96" s="98">
        <v>2233.2200000000003</v>
      </c>
      <c r="IZ96" s="138">
        <f t="shared" si="107"/>
        <v>35.3100000000004</v>
      </c>
      <c r="JA96" s="141">
        <f t="shared" si="108"/>
        <v>-9.4943331377171329</v>
      </c>
      <c r="JB96" s="142">
        <f t="shared" si="109"/>
        <v>25.815666862283265</v>
      </c>
      <c r="JC96" s="104">
        <f t="shared" si="110"/>
        <v>25.815666862283265</v>
      </c>
      <c r="JD96" s="104">
        <f t="shared" si="111"/>
        <v>0</v>
      </c>
      <c r="JE96" s="104">
        <f t="shared" si="112"/>
        <v>49.049767038338203</v>
      </c>
      <c r="JF96" s="425">
        <f t="shared" si="119"/>
        <v>0</v>
      </c>
      <c r="JG96" s="143">
        <f t="shared" si="113"/>
        <v>49.049767038338203</v>
      </c>
      <c r="JH96" s="104">
        <f t="shared" si="114"/>
        <v>0</v>
      </c>
      <c r="JI96" s="104">
        <f t="shared" si="115"/>
        <v>0</v>
      </c>
      <c r="JJ96" s="90">
        <f t="shared" si="116"/>
        <v>49.049767038338203</v>
      </c>
      <c r="JK96" s="234">
        <f t="shared" si="120"/>
        <v>-681.70054516972209</v>
      </c>
      <c r="JL96" s="139">
        <v>1</v>
      </c>
      <c r="JM96" s="1" t="s">
        <v>52</v>
      </c>
    </row>
    <row r="97" spans="1:273" ht="30" customHeight="1" x14ac:dyDescent="0.25">
      <c r="A97" s="1">
        <v>49</v>
      </c>
      <c r="B97" s="1" t="s">
        <v>100</v>
      </c>
      <c r="C97" s="1" t="s">
        <v>44</v>
      </c>
      <c r="D97" s="89">
        <v>43830</v>
      </c>
      <c r="E97" s="153"/>
      <c r="F97" s="104">
        <v>9942.31</v>
      </c>
      <c r="G97" s="104"/>
      <c r="H97" s="104"/>
      <c r="I97" s="104"/>
      <c r="J97" s="104"/>
      <c r="K97" s="137">
        <v>9942.31</v>
      </c>
      <c r="L97" s="138">
        <v>773.72999999999956</v>
      </c>
      <c r="M97" s="141">
        <v>92.847533638261055</v>
      </c>
      <c r="N97" s="96">
        <v>866.57753363826066</v>
      </c>
      <c r="O97" s="104">
        <v>110</v>
      </c>
      <c r="P97" s="104">
        <v>756.57753363826066</v>
      </c>
      <c r="Q97" s="104">
        <v>199.1</v>
      </c>
      <c r="R97" s="104">
        <v>1772.4407085224968</v>
      </c>
      <c r="S97" s="143">
        <v>1971.5407085224967</v>
      </c>
      <c r="T97" s="104"/>
      <c r="U97" s="104"/>
      <c r="V97" s="104">
        <v>99.069344241111367</v>
      </c>
      <c r="W97" s="203">
        <v>2070.6100527636081</v>
      </c>
      <c r="X97" s="144">
        <v>879.24007844965035</v>
      </c>
      <c r="Y97" s="285">
        <v>1</v>
      </c>
      <c r="Z97" s="104" t="s">
        <v>52</v>
      </c>
      <c r="AA97" s="1">
        <v>49</v>
      </c>
      <c r="AB97" s="1" t="s">
        <v>100</v>
      </c>
      <c r="AC97" s="1" t="s">
        <v>44</v>
      </c>
      <c r="AD97" s="89">
        <v>43861</v>
      </c>
      <c r="AE97" s="284"/>
      <c r="AF97" s="1">
        <v>10788.74</v>
      </c>
      <c r="AG97" s="1"/>
      <c r="AH97" s="1"/>
      <c r="AI97" s="1"/>
      <c r="AJ97" s="1"/>
      <c r="AK97" s="98">
        <f t="shared" si="11"/>
        <v>10788.74</v>
      </c>
      <c r="AL97" s="138">
        <f t="shared" si="18"/>
        <v>846.43000000000029</v>
      </c>
      <c r="AM97" s="141">
        <f t="shared" si="19"/>
        <v>-752.5205305822019</v>
      </c>
      <c r="AN97" s="96">
        <f t="shared" si="20"/>
        <v>93.909469417798391</v>
      </c>
      <c r="AO97" s="104">
        <f t="shared" si="21"/>
        <v>93.909469417798391</v>
      </c>
      <c r="AP97" s="104">
        <f t="shared" si="22"/>
        <v>0</v>
      </c>
      <c r="AQ97" s="104">
        <f t="shared" si="23"/>
        <v>169.9761396462151</v>
      </c>
      <c r="AR97" s="104"/>
      <c r="AS97" s="143">
        <f t="shared" si="24"/>
        <v>169.9761396462151</v>
      </c>
      <c r="AT97" s="104">
        <f t="shared" si="25"/>
        <v>609.21645858701822</v>
      </c>
      <c r="AU97" s="104">
        <f t="shared" si="12"/>
        <v>108.3080923479836</v>
      </c>
      <c r="AV97" s="203">
        <f t="shared" si="26"/>
        <v>887.50069058121687</v>
      </c>
      <c r="AW97" s="144">
        <f t="shared" si="27"/>
        <v>1766.7407690308673</v>
      </c>
      <c r="AX97" s="285">
        <v>1</v>
      </c>
      <c r="AY97" s="104" t="s">
        <v>52</v>
      </c>
      <c r="AZ97" s="1">
        <v>49</v>
      </c>
      <c r="BA97" s="1" t="s">
        <v>100</v>
      </c>
      <c r="BB97" s="1" t="s">
        <v>44</v>
      </c>
      <c r="BC97" s="89">
        <v>43890</v>
      </c>
      <c r="BD97" s="153"/>
      <c r="BE97" s="1">
        <v>11575.76</v>
      </c>
      <c r="BF97" s="1"/>
      <c r="BG97" s="1"/>
      <c r="BH97" s="1"/>
      <c r="BI97" s="1"/>
      <c r="BJ97" s="98">
        <v>11575.76</v>
      </c>
      <c r="BK97" s="138">
        <f t="shared" si="28"/>
        <v>787.02000000000044</v>
      </c>
      <c r="BL97" s="141">
        <f t="shared" si="29"/>
        <v>14.892145514722635</v>
      </c>
      <c r="BM97" s="96">
        <f t="shared" si="30"/>
        <v>801.91214551472308</v>
      </c>
      <c r="BN97" s="104">
        <f t="shared" si="31"/>
        <v>110</v>
      </c>
      <c r="BO97" s="104">
        <f t="shared" si="32"/>
        <v>691.91214551472308</v>
      </c>
      <c r="BP97" s="104">
        <f t="shared" si="33"/>
        <v>199.1</v>
      </c>
      <c r="BQ97" s="355">
        <f t="shared" si="34"/>
        <v>1530.7704493829822</v>
      </c>
      <c r="BR97" s="143">
        <f t="shared" si="35"/>
        <v>1729.8704493829821</v>
      </c>
      <c r="BS97" s="104">
        <f t="shared" si="36"/>
        <v>116.38794597351368</v>
      </c>
      <c r="BT97" s="203">
        <f t="shared" si="37"/>
        <v>1846.2583953564958</v>
      </c>
      <c r="BU97" s="144">
        <f t="shared" si="38"/>
        <v>3612.9991643873632</v>
      </c>
      <c r="BV97" s="285">
        <v>1</v>
      </c>
      <c r="BW97" s="104" t="s">
        <v>52</v>
      </c>
      <c r="BX97" s="1">
        <v>49</v>
      </c>
      <c r="BY97" s="1" t="s">
        <v>100</v>
      </c>
      <c r="BZ97" s="1" t="s">
        <v>44</v>
      </c>
      <c r="CA97" s="89">
        <v>43890</v>
      </c>
      <c r="CB97" s="153"/>
      <c r="CC97" s="137">
        <v>11575.76</v>
      </c>
      <c r="CD97" s="137"/>
      <c r="CE97" s="137"/>
      <c r="CF97" s="137"/>
      <c r="CG97" s="137"/>
      <c r="CH97" s="137">
        <v>11575.76</v>
      </c>
      <c r="CI97" s="137">
        <v>787.02000000000044</v>
      </c>
      <c r="CJ97" s="137">
        <v>14.892145514722635</v>
      </c>
      <c r="CK97" s="137">
        <v>801.91214551472308</v>
      </c>
      <c r="CL97" s="137">
        <v>110</v>
      </c>
      <c r="CM97" s="137">
        <v>691.91214551472308</v>
      </c>
      <c r="CN97" s="137">
        <v>199.1</v>
      </c>
      <c r="CO97" s="137">
        <v>1530.7704493829822</v>
      </c>
      <c r="CP97" s="143">
        <f t="shared" si="39"/>
        <v>1922.4351369595993</v>
      </c>
      <c r="CQ97" s="104">
        <f t="shared" si="40"/>
        <v>116.38794597351369</v>
      </c>
      <c r="CR97" s="203">
        <f t="shared" si="41"/>
        <v>2038.823082933113</v>
      </c>
      <c r="CS97" s="144">
        <f t="shared" si="42"/>
        <v>5651.822247320476</v>
      </c>
      <c r="CT97" s="139" t="s">
        <v>251</v>
      </c>
      <c r="CU97" s="1" t="s">
        <v>422</v>
      </c>
      <c r="CV97" s="1">
        <v>49</v>
      </c>
      <c r="CW97" s="1" t="s">
        <v>100</v>
      </c>
      <c r="CX97" s="1" t="s">
        <v>44</v>
      </c>
      <c r="CY97" s="89">
        <v>43951</v>
      </c>
      <c r="CZ97" s="153">
        <v>5000</v>
      </c>
      <c r="DA97" s="104">
        <v>13099.08</v>
      </c>
      <c r="DB97" s="104"/>
      <c r="DC97" s="104"/>
      <c r="DD97" s="104"/>
      <c r="DE97" s="104"/>
      <c r="DF97" s="137">
        <v>13099.08</v>
      </c>
      <c r="DG97" s="138">
        <f t="shared" si="43"/>
        <v>1523.3199999999997</v>
      </c>
      <c r="DH97" s="141">
        <f t="shared" si="44"/>
        <v>233.89732097451801</v>
      </c>
      <c r="DI97" s="142">
        <f t="shared" si="45"/>
        <v>1757.2173209745176</v>
      </c>
      <c r="DJ97" s="104">
        <f t="shared" si="46"/>
        <v>110</v>
      </c>
      <c r="DK97" s="104">
        <f t="shared" si="47"/>
        <v>1647.2173209745176</v>
      </c>
      <c r="DL97" s="104">
        <f t="shared" si="48"/>
        <v>199.1</v>
      </c>
      <c r="DM97" s="365">
        <f t="shared" si="49"/>
        <v>3667.1593155867254</v>
      </c>
      <c r="DN97" s="366">
        <f t="shared" si="50"/>
        <v>3866.2593155867253</v>
      </c>
      <c r="DO97" s="367">
        <f t="shared" si="51"/>
        <v>1943.824178627126</v>
      </c>
      <c r="DP97" s="367">
        <f t="shared" si="52"/>
        <v>1867.6198218073744</v>
      </c>
      <c r="DQ97" s="368">
        <f t="shared" si="53"/>
        <v>133.90752448820376</v>
      </c>
      <c r="DR97" s="49">
        <f t="shared" si="54"/>
        <v>2077.7317031153298</v>
      </c>
      <c r="DS97" s="369">
        <f t="shared" si="55"/>
        <v>2729.5539504358057</v>
      </c>
      <c r="DT97" s="139">
        <v>1</v>
      </c>
      <c r="DU97" s="1" t="s">
        <v>52</v>
      </c>
      <c r="DV97" s="1">
        <v>49</v>
      </c>
      <c r="DW97" s="1" t="s">
        <v>100</v>
      </c>
      <c r="DX97" s="1" t="s">
        <v>44</v>
      </c>
      <c r="DY97" s="89">
        <v>43982</v>
      </c>
      <c r="DZ97" s="90"/>
      <c r="EA97" s="1">
        <v>13476</v>
      </c>
      <c r="EB97" s="1"/>
      <c r="EC97" s="1"/>
      <c r="ED97" s="1"/>
      <c r="EE97" s="1"/>
      <c r="EF97" s="98">
        <v>13476</v>
      </c>
      <c r="EG97" s="138">
        <f t="shared" si="56"/>
        <v>376.92000000000007</v>
      </c>
      <c r="EH97" s="141">
        <f t="shared" si="57"/>
        <v>15.488244292103332</v>
      </c>
      <c r="EI97" s="96">
        <f t="shared" si="58"/>
        <v>392.4082442921034</v>
      </c>
      <c r="EJ97" s="104">
        <f t="shared" si="59"/>
        <v>110</v>
      </c>
      <c r="EK97" s="104">
        <f t="shared" si="60"/>
        <v>282.4082442921034</v>
      </c>
      <c r="EL97" s="104">
        <f t="shared" si="61"/>
        <v>199.1</v>
      </c>
      <c r="EM97" s="355">
        <f t="shared" si="62"/>
        <v>546.50294214973621</v>
      </c>
      <c r="EN97" s="143">
        <f t="shared" si="63"/>
        <v>745.60294214973624</v>
      </c>
      <c r="EO97" s="104">
        <f t="shared" si="64"/>
        <v>77.995160310260914</v>
      </c>
      <c r="EP97" s="379">
        <f t="shared" si="65"/>
        <v>823.59810245999711</v>
      </c>
      <c r="EQ97" s="380">
        <f t="shared" si="66"/>
        <v>3553.1520528958026</v>
      </c>
      <c r="ER97" s="285">
        <v>1</v>
      </c>
      <c r="ES97" s="104" t="s">
        <v>52</v>
      </c>
      <c r="ET97" s="1">
        <v>49</v>
      </c>
      <c r="EU97" s="1" t="s">
        <v>100</v>
      </c>
      <c r="EV97" s="1" t="s">
        <v>44</v>
      </c>
      <c r="EW97" s="398"/>
      <c r="EX97" s="89">
        <v>44013</v>
      </c>
      <c r="EY97" s="104">
        <v>13811.33</v>
      </c>
      <c r="EZ97" s="104"/>
      <c r="FA97" s="104"/>
      <c r="FB97" s="104"/>
      <c r="FC97" s="104"/>
      <c r="FD97" s="137">
        <f t="shared" si="67"/>
        <v>13811.33</v>
      </c>
      <c r="FE97" s="138">
        <f t="shared" si="117"/>
        <v>335.32999999999993</v>
      </c>
      <c r="FF97" s="141">
        <f t="shared" si="68"/>
        <v>15.735609117139793</v>
      </c>
      <c r="FG97" s="96">
        <f t="shared" si="69"/>
        <v>351.06560911713973</v>
      </c>
      <c r="FH97" s="104">
        <f t="shared" si="70"/>
        <v>351.06560911713973</v>
      </c>
      <c r="FI97" s="104">
        <f t="shared" si="71"/>
        <v>0</v>
      </c>
      <c r="FJ97" s="104">
        <f t="shared" si="72"/>
        <v>635.42875250202292</v>
      </c>
      <c r="FK97" s="104"/>
      <c r="FL97" s="143">
        <f t="shared" si="73"/>
        <v>635.42875250202292</v>
      </c>
      <c r="FM97" s="104">
        <f t="shared" si="74"/>
        <v>72.808060193401261</v>
      </c>
      <c r="FN97" s="379">
        <f t="shared" si="75"/>
        <v>708.23681269542419</v>
      </c>
      <c r="FO97" s="234">
        <f t="shared" si="76"/>
        <v>4261.3888655912269</v>
      </c>
      <c r="FP97" s="139">
        <v>1</v>
      </c>
      <c r="FQ97" s="1" t="s">
        <v>52</v>
      </c>
      <c r="FR97" s="1">
        <v>49</v>
      </c>
      <c r="FS97" s="1" t="s">
        <v>100</v>
      </c>
      <c r="FT97" s="1" t="s">
        <v>44</v>
      </c>
      <c r="FU97" s="89">
        <v>44042</v>
      </c>
      <c r="FV97" s="90">
        <v>2220</v>
      </c>
      <c r="FW97" s="104">
        <v>14161.51</v>
      </c>
      <c r="FX97" s="104"/>
      <c r="FY97" s="104"/>
      <c r="FZ97" s="104"/>
      <c r="GA97" s="104"/>
      <c r="GB97" s="411">
        <f t="shared" si="77"/>
        <v>14161.51</v>
      </c>
      <c r="GC97" s="138">
        <f t="shared" si="13"/>
        <v>350.18000000000029</v>
      </c>
      <c r="GD97" s="141">
        <f t="shared" si="78"/>
        <v>109.11480342819301</v>
      </c>
      <c r="GE97" s="142">
        <f t="shared" si="79"/>
        <v>459.29480342819329</v>
      </c>
      <c r="GF97" s="104">
        <f t="shared" si="80"/>
        <v>459.29480342819329</v>
      </c>
      <c r="GG97" s="104">
        <v>0</v>
      </c>
      <c r="GH97" s="104">
        <f t="shared" si="81"/>
        <v>872.66012651356721</v>
      </c>
      <c r="GI97" s="104"/>
      <c r="GJ97" s="143">
        <f t="shared" si="82"/>
        <v>872.66012651356721</v>
      </c>
      <c r="GK97" s="103">
        <f t="shared" si="83"/>
        <v>459.29480342819329</v>
      </c>
      <c r="GL97" s="104">
        <f t="shared" si="14"/>
        <v>127.6771862336125</v>
      </c>
      <c r="GM97" s="90">
        <f t="shared" si="84"/>
        <v>1000.3373127471797</v>
      </c>
      <c r="GN97" s="380">
        <f t="shared" si="85"/>
        <v>3041.7261783384065</v>
      </c>
      <c r="GO97" s="139">
        <v>1</v>
      </c>
      <c r="GP97" s="415" t="s">
        <v>52</v>
      </c>
      <c r="GQ97" s="1">
        <v>49</v>
      </c>
      <c r="GR97" s="1" t="s">
        <v>100</v>
      </c>
      <c r="GS97" s="1" t="s">
        <v>44</v>
      </c>
      <c r="GT97" s="89">
        <v>44081</v>
      </c>
      <c r="GU97" s="90"/>
      <c r="GV97" s="104">
        <v>14660.32</v>
      </c>
      <c r="GW97" s="104"/>
      <c r="GX97" s="104"/>
      <c r="GY97" s="104"/>
      <c r="GZ97" s="104"/>
      <c r="HA97" s="137">
        <v>14660.32</v>
      </c>
      <c r="HB97" s="138">
        <f t="shared" si="118"/>
        <v>498.80999999999949</v>
      </c>
      <c r="HC97" s="141">
        <f t="shared" si="86"/>
        <v>-180.54165153298311</v>
      </c>
      <c r="HD97" s="142">
        <f t="shared" si="87"/>
        <v>318.26834846701638</v>
      </c>
      <c r="HE97" s="104">
        <f t="shared" si="88"/>
        <v>318.26834846701638</v>
      </c>
      <c r="HF97" s="104">
        <v>0</v>
      </c>
      <c r="HG97" s="104">
        <f t="shared" si="89"/>
        <v>604.70986208733109</v>
      </c>
      <c r="HH97" s="104"/>
      <c r="HI97" s="143">
        <f t="shared" si="90"/>
        <v>604.70986208733109</v>
      </c>
      <c r="HJ97" s="104">
        <f t="shared" si="91"/>
        <v>318.26834846701638</v>
      </c>
      <c r="HK97" s="104">
        <f t="shared" si="15"/>
        <v>144.05314521418066</v>
      </c>
      <c r="HL97" s="90">
        <f t="shared" si="92"/>
        <v>748.76300730151172</v>
      </c>
      <c r="HM97" s="380">
        <f t="shared" si="93"/>
        <v>3790.4891856399181</v>
      </c>
      <c r="HN97" s="1">
        <v>1</v>
      </c>
      <c r="HO97" s="1" t="s">
        <v>52</v>
      </c>
      <c r="HP97" s="1">
        <v>49</v>
      </c>
      <c r="HQ97" s="1" t="s">
        <v>100</v>
      </c>
      <c r="HR97" s="1" t="s">
        <v>44</v>
      </c>
      <c r="HS97" s="89">
        <v>44104</v>
      </c>
      <c r="HT97" s="104">
        <v>14903.68</v>
      </c>
      <c r="HU97" s="90">
        <v>8000</v>
      </c>
      <c r="HV97" s="104"/>
      <c r="HW97" s="104"/>
      <c r="HX97" s="104"/>
      <c r="HY97" s="104"/>
      <c r="HZ97" s="137">
        <f t="shared" si="94"/>
        <v>14903.68</v>
      </c>
      <c r="IA97" s="138">
        <f t="shared" si="95"/>
        <v>243.36000000000058</v>
      </c>
      <c r="IB97" s="141">
        <f t="shared" si="96"/>
        <v>45.363655579731862</v>
      </c>
      <c r="IC97" s="142">
        <f t="shared" si="97"/>
        <v>288.72365557973245</v>
      </c>
      <c r="ID97" s="104">
        <f t="shared" si="98"/>
        <v>110</v>
      </c>
      <c r="IE97" s="104">
        <f t="shared" si="99"/>
        <v>178.72365557973245</v>
      </c>
      <c r="IF97" s="104">
        <f t="shared" si="100"/>
        <v>209</v>
      </c>
      <c r="IG97" s="425">
        <f t="shared" si="101"/>
        <v>348.20491892959876</v>
      </c>
      <c r="IH97" s="143">
        <f t="shared" si="102"/>
        <v>557.20491892959876</v>
      </c>
      <c r="II97" s="104">
        <f t="shared" si="103"/>
        <v>288.72365557973245</v>
      </c>
      <c r="IJ97" s="104">
        <f t="shared" si="104"/>
        <v>77.736604461721683</v>
      </c>
      <c r="IK97" s="90">
        <f t="shared" si="105"/>
        <v>634.9415233913204</v>
      </c>
      <c r="IL97" s="234">
        <f t="shared" si="106"/>
        <v>-3574.5692909687614</v>
      </c>
      <c r="IM97" s="139">
        <v>1</v>
      </c>
      <c r="IN97" s="1" t="s">
        <v>52</v>
      </c>
      <c r="IO97" s="1">
        <v>49</v>
      </c>
      <c r="IP97" s="1" t="s">
        <v>100</v>
      </c>
      <c r="IQ97" s="1" t="s">
        <v>44</v>
      </c>
      <c r="IR97" s="89">
        <v>44143</v>
      </c>
      <c r="IS97" s="90"/>
      <c r="IT97" s="1">
        <v>15361.970000000001</v>
      </c>
      <c r="IU97" s="1"/>
      <c r="IV97" s="1"/>
      <c r="IW97" s="1"/>
      <c r="IX97" s="1"/>
      <c r="IY97" s="98">
        <v>15361.970000000001</v>
      </c>
      <c r="IZ97" s="138">
        <f t="shared" si="107"/>
        <v>458.29000000000087</v>
      </c>
      <c r="JA97" s="141">
        <f t="shared" si="108"/>
        <v>-123.22735581094149</v>
      </c>
      <c r="JB97" s="142">
        <f t="shared" si="109"/>
        <v>335.06264418905937</v>
      </c>
      <c r="JC97" s="104">
        <f t="shared" si="110"/>
        <v>110</v>
      </c>
      <c r="JD97" s="104">
        <f t="shared" si="111"/>
        <v>225.06264418905937</v>
      </c>
      <c r="JE97" s="104">
        <f t="shared" si="112"/>
        <v>209</v>
      </c>
      <c r="JF97" s="425">
        <f t="shared" si="119"/>
        <v>528.94248510049567</v>
      </c>
      <c r="JG97" s="143">
        <f t="shared" si="113"/>
        <v>737.94248510049567</v>
      </c>
      <c r="JH97" s="104">
        <f t="shared" si="114"/>
        <v>737.94248510049567</v>
      </c>
      <c r="JI97" s="104">
        <f t="shared" si="115"/>
        <v>57.442737872022668</v>
      </c>
      <c r="JJ97" s="90">
        <f t="shared" si="116"/>
        <v>795.38522297251836</v>
      </c>
      <c r="JK97" s="234">
        <f t="shared" si="120"/>
        <v>-2779.1840679962429</v>
      </c>
      <c r="JL97" s="139">
        <v>1</v>
      </c>
      <c r="JM97" s="1" t="s">
        <v>52</v>
      </c>
    </row>
    <row r="98" spans="1:273" ht="30" customHeight="1" x14ac:dyDescent="0.25">
      <c r="A98" s="1">
        <v>50</v>
      </c>
      <c r="B98" s="1" t="s">
        <v>335</v>
      </c>
      <c r="C98" s="1" t="s">
        <v>349</v>
      </c>
      <c r="D98" s="89">
        <v>43830</v>
      </c>
      <c r="E98" s="153">
        <v>3000</v>
      </c>
      <c r="F98" s="104">
        <v>2900.02</v>
      </c>
      <c r="G98" s="104">
        <v>39.519999999999996</v>
      </c>
      <c r="H98" s="104">
        <v>5749.63</v>
      </c>
      <c r="I98" s="104"/>
      <c r="J98" s="104"/>
      <c r="K98" s="137">
        <v>8689.17</v>
      </c>
      <c r="L98" s="138">
        <v>1287.8899999999994</v>
      </c>
      <c r="M98" s="141">
        <v>154.54668953947765</v>
      </c>
      <c r="N98" s="96">
        <v>1442.4366895394771</v>
      </c>
      <c r="O98" s="104">
        <v>110</v>
      </c>
      <c r="P98" s="104">
        <v>1332.4366895394771</v>
      </c>
      <c r="Q98" s="104">
        <v>199.1</v>
      </c>
      <c r="R98" s="104">
        <v>3121.5109160218526</v>
      </c>
      <c r="S98" s="143">
        <v>3320.6109160218525</v>
      </c>
      <c r="T98" s="104"/>
      <c r="U98" s="104"/>
      <c r="V98" s="104">
        <v>166.85972777944659</v>
      </c>
      <c r="W98" s="203">
        <v>3487.470643801299</v>
      </c>
      <c r="X98" s="144">
        <v>2505.8417392841952</v>
      </c>
      <c r="Y98" s="285">
        <v>2</v>
      </c>
      <c r="Z98" s="104" t="s">
        <v>52</v>
      </c>
      <c r="AA98" s="1">
        <v>50</v>
      </c>
      <c r="AB98" s="1" t="s">
        <v>335</v>
      </c>
      <c r="AC98" s="1" t="s">
        <v>349</v>
      </c>
      <c r="AD98" s="89">
        <v>43861</v>
      </c>
      <c r="AE98" s="284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98">
        <f t="shared" si="11"/>
        <v>9847.69</v>
      </c>
      <c r="AL98" s="138">
        <f t="shared" si="18"/>
        <v>1158.5200000000004</v>
      </c>
      <c r="AM98" s="141">
        <f t="shared" si="19"/>
        <v>-1029.984860047603</v>
      </c>
      <c r="AN98" s="96">
        <f t="shared" si="20"/>
        <v>128.53513995239746</v>
      </c>
      <c r="AO98" s="104">
        <f t="shared" si="21"/>
        <v>128.53513995239746</v>
      </c>
      <c r="AP98" s="104">
        <f t="shared" si="22"/>
        <v>0</v>
      </c>
      <c r="AQ98" s="104">
        <f t="shared" si="23"/>
        <v>232.6486033138394</v>
      </c>
      <c r="AR98" s="104"/>
      <c r="AS98" s="143">
        <f t="shared" si="24"/>
        <v>232.6486033138394</v>
      </c>
      <c r="AT98" s="104">
        <f t="shared" si="25"/>
        <v>833.84267051289794</v>
      </c>
      <c r="AU98" s="104">
        <f t="shared" si="12"/>
        <v>148.24272668382022</v>
      </c>
      <c r="AV98" s="203">
        <f t="shared" si="26"/>
        <v>1214.7340005105575</v>
      </c>
      <c r="AW98" s="144">
        <f t="shared" si="27"/>
        <v>1520.5757397947527</v>
      </c>
      <c r="AX98" s="285">
        <v>2</v>
      </c>
      <c r="AY98" s="104" t="s">
        <v>52</v>
      </c>
      <c r="AZ98" s="1">
        <v>50</v>
      </c>
      <c r="BA98" s="1" t="s">
        <v>335</v>
      </c>
      <c r="BB98" s="1" t="s">
        <v>349</v>
      </c>
      <c r="BC98" s="89">
        <v>43890</v>
      </c>
      <c r="BD98" s="153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98">
        <v>10857.61</v>
      </c>
      <c r="BK98" s="138">
        <f t="shared" si="28"/>
        <v>1009.9200000000001</v>
      </c>
      <c r="BL98" s="141">
        <f t="shared" si="29"/>
        <v>19.109902668583615</v>
      </c>
      <c r="BM98" s="96">
        <f t="shared" si="30"/>
        <v>1029.0299026685836</v>
      </c>
      <c r="BN98" s="104">
        <f t="shared" si="31"/>
        <v>110</v>
      </c>
      <c r="BO98" s="104">
        <f t="shared" si="32"/>
        <v>919.02990266858365</v>
      </c>
      <c r="BP98" s="104">
        <f t="shared" si="33"/>
        <v>199.1</v>
      </c>
      <c r="BQ98" s="355">
        <f t="shared" si="34"/>
        <v>2033.2405294863415</v>
      </c>
      <c r="BR98" s="143">
        <f t="shared" si="35"/>
        <v>2232.3405294863414</v>
      </c>
      <c r="BS98" s="104">
        <f t="shared" si="36"/>
        <v>150.19479003934319</v>
      </c>
      <c r="BT98" s="203">
        <f t="shared" si="37"/>
        <v>2382.5353195256848</v>
      </c>
      <c r="BU98" s="144">
        <f t="shared" si="38"/>
        <v>1903.1110593204376</v>
      </c>
      <c r="BV98" s="285">
        <v>2</v>
      </c>
      <c r="BW98" s="104" t="s">
        <v>52</v>
      </c>
      <c r="BX98" s="1">
        <v>50</v>
      </c>
      <c r="BY98" s="1" t="s">
        <v>335</v>
      </c>
      <c r="BZ98" s="1" t="s">
        <v>349</v>
      </c>
      <c r="CA98" s="89">
        <v>43890</v>
      </c>
      <c r="CB98" s="153">
        <v>5000</v>
      </c>
      <c r="CC98" s="137">
        <v>5068.46</v>
      </c>
      <c r="CD98" s="137">
        <v>39.519999999999996</v>
      </c>
      <c r="CE98" s="137">
        <v>5749.63</v>
      </c>
      <c r="CF98" s="137"/>
      <c r="CG98" s="137"/>
      <c r="CH98" s="137">
        <v>10857.61</v>
      </c>
      <c r="CI98" s="137">
        <v>1009.9200000000001</v>
      </c>
      <c r="CJ98" s="137">
        <v>19.109902668583615</v>
      </c>
      <c r="CK98" s="137">
        <v>1029.0299026685836</v>
      </c>
      <c r="CL98" s="137">
        <v>110</v>
      </c>
      <c r="CM98" s="137">
        <v>919.02990266858365</v>
      </c>
      <c r="CN98" s="137">
        <v>199.1</v>
      </c>
      <c r="CO98" s="137">
        <v>2033.2405294863415</v>
      </c>
      <c r="CP98" s="143">
        <f t="shared" si="39"/>
        <v>2480.8388819372349</v>
      </c>
      <c r="CQ98" s="104">
        <f t="shared" si="40"/>
        <v>150.19479003934322</v>
      </c>
      <c r="CR98" s="203">
        <f t="shared" si="41"/>
        <v>2631.0336719765783</v>
      </c>
      <c r="CS98" s="144">
        <f t="shared" si="42"/>
        <v>-465.85526870298418</v>
      </c>
      <c r="CT98" s="139" t="s">
        <v>251</v>
      </c>
      <c r="CU98" s="1" t="s">
        <v>422</v>
      </c>
      <c r="CV98" s="1">
        <v>50</v>
      </c>
      <c r="CW98" s="1" t="s">
        <v>335</v>
      </c>
      <c r="CX98" s="1" t="s">
        <v>349</v>
      </c>
      <c r="CY98" s="89">
        <v>43951</v>
      </c>
      <c r="CZ98" s="153">
        <v>850</v>
      </c>
      <c r="DA98" s="104">
        <v>6265.96</v>
      </c>
      <c r="DB98" s="104">
        <v>39.519999999999996</v>
      </c>
      <c r="DC98" s="104">
        <v>5749.63</v>
      </c>
      <c r="DD98" s="104"/>
      <c r="DE98" s="104"/>
      <c r="DF98" s="137">
        <v>12055.11</v>
      </c>
      <c r="DG98" s="138">
        <f t="shared" si="43"/>
        <v>1197.5</v>
      </c>
      <c r="DH98" s="141">
        <f t="shared" si="44"/>
        <v>183.86947054262095</v>
      </c>
      <c r="DI98" s="142">
        <f t="shared" si="45"/>
        <v>1381.369470542621</v>
      </c>
      <c r="DJ98" s="104">
        <f t="shared" si="46"/>
        <v>110</v>
      </c>
      <c r="DK98" s="104">
        <f t="shared" si="47"/>
        <v>1271.369470542621</v>
      </c>
      <c r="DL98" s="104">
        <f t="shared" si="48"/>
        <v>199.1</v>
      </c>
      <c r="DM98" s="365">
        <f t="shared" si="49"/>
        <v>2830.4185113198314</v>
      </c>
      <c r="DN98" s="366">
        <f t="shared" si="50"/>
        <v>3029.5185113198313</v>
      </c>
      <c r="DO98" s="367">
        <f t="shared" si="51"/>
        <v>548.67962938259643</v>
      </c>
      <c r="DP98" s="367">
        <f t="shared" si="52"/>
        <v>527.16956755862475</v>
      </c>
      <c r="DQ98" s="368">
        <f t="shared" si="53"/>
        <v>37.797827455577931</v>
      </c>
      <c r="DR98" s="49">
        <f t="shared" si="54"/>
        <v>586.47745683817436</v>
      </c>
      <c r="DS98" s="369">
        <f t="shared" si="55"/>
        <v>-729.37781186480981</v>
      </c>
      <c r="DT98" s="139">
        <v>2</v>
      </c>
      <c r="DU98" s="1" t="s">
        <v>52</v>
      </c>
      <c r="DV98" s="1">
        <v>50</v>
      </c>
      <c r="DW98" s="1" t="s">
        <v>335</v>
      </c>
      <c r="DX98" s="1" t="s">
        <v>349</v>
      </c>
      <c r="DY98" s="89">
        <v>43982</v>
      </c>
      <c r="DZ98" s="90"/>
      <c r="EA98" s="1">
        <v>6535.91</v>
      </c>
      <c r="EB98" s="1">
        <v>39.519999999999996</v>
      </c>
      <c r="EC98" s="1">
        <v>5749.63</v>
      </c>
      <c r="ED98" s="1"/>
      <c r="EE98" s="1"/>
      <c r="EF98" s="98">
        <v>12325.060000000001</v>
      </c>
      <c r="EG98" s="138">
        <f t="shared" si="56"/>
        <v>269.95000000000073</v>
      </c>
      <c r="EH98" s="141">
        <f t="shared" si="57"/>
        <v>11.09267628847847</v>
      </c>
      <c r="EI98" s="96">
        <f t="shared" si="58"/>
        <v>281.04267628847919</v>
      </c>
      <c r="EJ98" s="104">
        <f t="shared" si="59"/>
        <v>110</v>
      </c>
      <c r="EK98" s="104">
        <f t="shared" si="60"/>
        <v>171.04267628847919</v>
      </c>
      <c r="EL98" s="104">
        <f t="shared" si="61"/>
        <v>199.1</v>
      </c>
      <c r="EM98" s="355">
        <f t="shared" si="62"/>
        <v>330.99361549847117</v>
      </c>
      <c r="EN98" s="143">
        <f t="shared" si="63"/>
        <v>530.09361549847119</v>
      </c>
      <c r="EO98" s="104">
        <f t="shared" si="64"/>
        <v>55.451412786869049</v>
      </c>
      <c r="EP98" s="379">
        <f t="shared" si="65"/>
        <v>585.54502828534021</v>
      </c>
      <c r="EQ98" s="380">
        <f t="shared" si="66"/>
        <v>-143.83278357946961</v>
      </c>
      <c r="ER98" s="285">
        <v>2</v>
      </c>
      <c r="ES98" s="104" t="s">
        <v>52</v>
      </c>
      <c r="ET98" s="1">
        <v>50</v>
      </c>
      <c r="EU98" s="1" t="s">
        <v>335</v>
      </c>
      <c r="EV98" s="1" t="s">
        <v>349</v>
      </c>
      <c r="EW98" s="398">
        <v>500</v>
      </c>
      <c r="EX98" s="89">
        <v>44013</v>
      </c>
      <c r="EY98" s="104">
        <v>6687.67</v>
      </c>
      <c r="EZ98" s="104">
        <v>39.519999999999996</v>
      </c>
      <c r="FA98" s="104">
        <v>5749.63</v>
      </c>
      <c r="FB98" s="104"/>
      <c r="FC98" s="104"/>
      <c r="FD98" s="137">
        <f t="shared" si="67"/>
        <v>12476.82</v>
      </c>
      <c r="FE98" s="138">
        <f t="shared" si="117"/>
        <v>151.7599999999984</v>
      </c>
      <c r="FF98" s="141">
        <f t="shared" si="68"/>
        <v>7.1214506295801465</v>
      </c>
      <c r="FG98" s="96">
        <f t="shared" si="69"/>
        <v>158.88145062957855</v>
      </c>
      <c r="FH98" s="104">
        <f t="shared" si="70"/>
        <v>158.88145062957855</v>
      </c>
      <c r="FI98" s="104">
        <f t="shared" si="71"/>
        <v>0</v>
      </c>
      <c r="FJ98" s="104">
        <f t="shared" si="72"/>
        <v>287.57542563953717</v>
      </c>
      <c r="FK98" s="104"/>
      <c r="FL98" s="143">
        <f t="shared" si="73"/>
        <v>287.57542563953717</v>
      </c>
      <c r="FM98" s="104">
        <f t="shared" si="74"/>
        <v>32.950679077179082</v>
      </c>
      <c r="FN98" s="379">
        <f t="shared" si="75"/>
        <v>320.52610471671625</v>
      </c>
      <c r="FO98" s="234">
        <f t="shared" si="76"/>
        <v>-323.30667886275336</v>
      </c>
      <c r="FP98" s="139">
        <v>2</v>
      </c>
      <c r="FQ98" s="1" t="s">
        <v>52</v>
      </c>
      <c r="FR98" s="1">
        <v>50</v>
      </c>
      <c r="FS98" s="1" t="s">
        <v>335</v>
      </c>
      <c r="FT98" s="1" t="s">
        <v>349</v>
      </c>
      <c r="FU98" s="89">
        <v>44042</v>
      </c>
      <c r="FV98" s="90"/>
      <c r="FW98" s="104">
        <v>6766.14</v>
      </c>
      <c r="FX98" s="104">
        <v>39.519999999999996</v>
      </c>
      <c r="FY98" s="104">
        <v>5749.63</v>
      </c>
      <c r="FZ98" s="104"/>
      <c r="GA98" s="104"/>
      <c r="GB98" s="411">
        <f t="shared" si="77"/>
        <v>12555.29</v>
      </c>
      <c r="GC98" s="138">
        <f t="shared" si="13"/>
        <v>78.470000000001164</v>
      </c>
      <c r="GD98" s="141">
        <f t="shared" si="78"/>
        <v>24.45096414703988</v>
      </c>
      <c r="GE98" s="142">
        <f t="shared" si="79"/>
        <v>102.92096414704105</v>
      </c>
      <c r="GF98" s="104">
        <f t="shared" si="80"/>
        <v>102.92096414704105</v>
      </c>
      <c r="GG98" s="104">
        <v>0</v>
      </c>
      <c r="GH98" s="104">
        <f t="shared" si="81"/>
        <v>195.54983187937799</v>
      </c>
      <c r="GI98" s="104"/>
      <c r="GJ98" s="143">
        <f t="shared" si="82"/>
        <v>195.54983187937799</v>
      </c>
      <c r="GK98" s="103">
        <f t="shared" si="83"/>
        <v>0</v>
      </c>
      <c r="GL98" s="104">
        <f t="shared" si="14"/>
        <v>0</v>
      </c>
      <c r="GM98" s="90">
        <f t="shared" si="84"/>
        <v>195.54983187937799</v>
      </c>
      <c r="GN98" s="380">
        <f t="shared" si="85"/>
        <v>-127.75684698337537</v>
      </c>
      <c r="GO98" s="139">
        <v>2</v>
      </c>
      <c r="GP98" s="415" t="s">
        <v>52</v>
      </c>
      <c r="GQ98" s="1">
        <v>50</v>
      </c>
      <c r="GR98" s="1" t="s">
        <v>335</v>
      </c>
      <c r="GS98" s="1" t="s">
        <v>349</v>
      </c>
      <c r="GT98" s="89">
        <v>44081</v>
      </c>
      <c r="GU98" s="90"/>
      <c r="GV98" s="104">
        <v>6883.83</v>
      </c>
      <c r="GW98" s="104">
        <v>39.519999999999996</v>
      </c>
      <c r="GX98" s="104">
        <v>5749.63</v>
      </c>
      <c r="GY98" s="104"/>
      <c r="GZ98" s="104"/>
      <c r="HA98" s="137">
        <v>12672.98</v>
      </c>
      <c r="HB98" s="138">
        <f t="shared" si="118"/>
        <v>117.68999999999869</v>
      </c>
      <c r="HC98" s="141">
        <f t="shared" si="86"/>
        <v>-42.597275453412259</v>
      </c>
      <c r="HD98" s="142">
        <f t="shared" si="87"/>
        <v>75.092724546586425</v>
      </c>
      <c r="HE98" s="104">
        <f t="shared" si="88"/>
        <v>75.092724546586425</v>
      </c>
      <c r="HF98" s="104">
        <v>0</v>
      </c>
      <c r="HG98" s="104">
        <f t="shared" si="89"/>
        <v>142.67617663851419</v>
      </c>
      <c r="HH98" s="104"/>
      <c r="HI98" s="143">
        <f t="shared" si="90"/>
        <v>142.67617663851419</v>
      </c>
      <c r="HJ98" s="104">
        <f t="shared" si="91"/>
        <v>0</v>
      </c>
      <c r="HK98" s="104">
        <f t="shared" si="15"/>
        <v>0</v>
      </c>
      <c r="HL98" s="90">
        <f t="shared" si="92"/>
        <v>142.67617663851419</v>
      </c>
      <c r="HM98" s="380">
        <f t="shared" si="93"/>
        <v>14.919329655138824</v>
      </c>
      <c r="HN98" s="1">
        <v>2</v>
      </c>
      <c r="HO98" s="1" t="s">
        <v>52</v>
      </c>
      <c r="HP98" s="1">
        <v>50</v>
      </c>
      <c r="HQ98" s="1" t="s">
        <v>335</v>
      </c>
      <c r="HR98" s="1" t="s">
        <v>349</v>
      </c>
      <c r="HS98" s="89">
        <v>44104</v>
      </c>
      <c r="HT98" s="104">
        <v>7042.59</v>
      </c>
      <c r="HU98" s="90">
        <v>1000</v>
      </c>
      <c r="HV98" s="104">
        <v>39.519999999999996</v>
      </c>
      <c r="HW98" s="104">
        <v>5749.63</v>
      </c>
      <c r="HX98" s="104"/>
      <c r="HY98" s="104"/>
      <c r="HZ98" s="137">
        <f t="shared" si="94"/>
        <v>12831.740000000002</v>
      </c>
      <c r="IA98" s="138">
        <f t="shared" si="95"/>
        <v>158.76000000000204</v>
      </c>
      <c r="IB98" s="141">
        <f t="shared" si="96"/>
        <v>29.593745725831305</v>
      </c>
      <c r="IC98" s="142">
        <f t="shared" si="97"/>
        <v>188.35374572583333</v>
      </c>
      <c r="ID98" s="104">
        <f t="shared" si="98"/>
        <v>110</v>
      </c>
      <c r="IE98" s="104">
        <f t="shared" si="99"/>
        <v>78.353745725833335</v>
      </c>
      <c r="IF98" s="104">
        <f t="shared" si="100"/>
        <v>209</v>
      </c>
      <c r="IG98" s="425">
        <f t="shared" si="101"/>
        <v>152.65555972316486</v>
      </c>
      <c r="IH98" s="143">
        <f t="shared" si="102"/>
        <v>361.65555972316486</v>
      </c>
      <c r="II98" s="104">
        <f t="shared" si="103"/>
        <v>188.35374572583333</v>
      </c>
      <c r="IJ98" s="104">
        <f t="shared" si="104"/>
        <v>50.712784863342634</v>
      </c>
      <c r="IK98" s="90">
        <f t="shared" si="105"/>
        <v>412.36834458650748</v>
      </c>
      <c r="IL98" s="234">
        <f t="shared" si="106"/>
        <v>-572.7123257583537</v>
      </c>
      <c r="IM98" s="139">
        <v>2</v>
      </c>
      <c r="IN98" s="1" t="s">
        <v>52</v>
      </c>
      <c r="IO98" s="1">
        <v>50</v>
      </c>
      <c r="IP98" s="1" t="s">
        <v>335</v>
      </c>
      <c r="IQ98" s="1" t="s">
        <v>349</v>
      </c>
      <c r="IR98" s="89">
        <v>44143</v>
      </c>
      <c r="IS98" s="90">
        <v>4000</v>
      </c>
      <c r="IT98" s="1">
        <v>7916.74</v>
      </c>
      <c r="IU98" s="1">
        <v>39.519999999999996</v>
      </c>
      <c r="IV98" s="1">
        <v>5749.63</v>
      </c>
      <c r="IW98" s="1"/>
      <c r="IX98" s="1"/>
      <c r="IY98" s="98">
        <v>13705.89</v>
      </c>
      <c r="IZ98" s="138">
        <f t="shared" si="107"/>
        <v>874.14999999999782</v>
      </c>
      <c r="JA98" s="141">
        <f t="shared" si="108"/>
        <v>-235.04591652039983</v>
      </c>
      <c r="JB98" s="142">
        <f t="shared" si="109"/>
        <v>639.10408347959799</v>
      </c>
      <c r="JC98" s="104">
        <f t="shared" si="110"/>
        <v>110</v>
      </c>
      <c r="JD98" s="104">
        <f t="shared" si="111"/>
        <v>529.10408347959799</v>
      </c>
      <c r="JE98" s="104">
        <f t="shared" si="112"/>
        <v>209</v>
      </c>
      <c r="JF98" s="425">
        <f t="shared" si="119"/>
        <v>1243.5010252408797</v>
      </c>
      <c r="JG98" s="143">
        <f t="shared" si="113"/>
        <v>1452.5010252408797</v>
      </c>
      <c r="JH98" s="104">
        <f t="shared" si="114"/>
        <v>1452.5010252408797</v>
      </c>
      <c r="JI98" s="104">
        <f t="shared" si="115"/>
        <v>113.06522843767894</v>
      </c>
      <c r="JJ98" s="90">
        <f t="shared" si="116"/>
        <v>1565.5662536785587</v>
      </c>
      <c r="JK98" s="234">
        <f t="shared" si="120"/>
        <v>-3007.146072079795</v>
      </c>
      <c r="JL98" s="139">
        <v>2</v>
      </c>
      <c r="JM98" s="1" t="s">
        <v>52</v>
      </c>
    </row>
    <row r="99" spans="1:273" ht="30" customHeight="1" x14ac:dyDescent="0.25">
      <c r="A99" s="1">
        <v>51</v>
      </c>
      <c r="B99" s="1" t="s">
        <v>46</v>
      </c>
      <c r="C99" s="1" t="s">
        <v>47</v>
      </c>
      <c r="D99" s="89">
        <v>43830</v>
      </c>
      <c r="E99" s="153"/>
      <c r="F99" s="104">
        <v>35052.15</v>
      </c>
      <c r="G99" s="104"/>
      <c r="H99" s="104"/>
      <c r="I99" s="104"/>
      <c r="J99" s="104"/>
      <c r="K99" s="137">
        <v>35052.15</v>
      </c>
      <c r="L99" s="138">
        <v>800.77000000000407</v>
      </c>
      <c r="M99" s="141">
        <v>96.092331319078653</v>
      </c>
      <c r="N99" s="96">
        <v>896.86233131908273</v>
      </c>
      <c r="O99" s="104">
        <v>110</v>
      </c>
      <c r="P99" s="104">
        <v>786.86233131908273</v>
      </c>
      <c r="Q99" s="104">
        <v>199.1</v>
      </c>
      <c r="R99" s="104">
        <v>1843.3891650550715</v>
      </c>
      <c r="S99" s="143">
        <v>2042.4891650550715</v>
      </c>
      <c r="T99" s="104"/>
      <c r="U99" s="104"/>
      <c r="V99" s="104">
        <v>102.63448344073188</v>
      </c>
      <c r="W99" s="203">
        <v>2145.1236484958035</v>
      </c>
      <c r="X99" s="144">
        <v>11109.978142463755</v>
      </c>
      <c r="Y99" s="285">
        <v>1</v>
      </c>
      <c r="Z99" s="104" t="s">
        <v>52</v>
      </c>
      <c r="AA99" s="1">
        <v>51</v>
      </c>
      <c r="AB99" s="1" t="s">
        <v>46</v>
      </c>
      <c r="AC99" s="1" t="s">
        <v>47</v>
      </c>
      <c r="AD99" s="89">
        <v>43861</v>
      </c>
      <c r="AE99" s="284"/>
      <c r="AF99" s="1">
        <v>35949.660000000003</v>
      </c>
      <c r="AG99" s="1"/>
      <c r="AH99" s="1"/>
      <c r="AI99" s="1"/>
      <c r="AJ99" s="1"/>
      <c r="AK99" s="98">
        <f t="shared" si="11"/>
        <v>35949.660000000003</v>
      </c>
      <c r="AL99" s="138">
        <f t="shared" si="18"/>
        <v>897.51000000000204</v>
      </c>
      <c r="AM99" s="141">
        <f t="shared" si="19"/>
        <v>-797.93332160111675</v>
      </c>
      <c r="AN99" s="96">
        <f t="shared" si="20"/>
        <v>99.576678398885292</v>
      </c>
      <c r="AO99" s="104">
        <f t="shared" si="21"/>
        <v>99.576678398885292</v>
      </c>
      <c r="AP99" s="104">
        <f t="shared" si="22"/>
        <v>0</v>
      </c>
      <c r="AQ99" s="104">
        <f t="shared" si="23"/>
        <v>180.2337879019824</v>
      </c>
      <c r="AR99" s="104"/>
      <c r="AS99" s="143">
        <f t="shared" si="24"/>
        <v>180.2337879019824</v>
      </c>
      <c r="AT99" s="104">
        <f t="shared" si="25"/>
        <v>645.98119601908752</v>
      </c>
      <c r="AU99" s="104">
        <f t="shared" si="12"/>
        <v>114.8442233418464</v>
      </c>
      <c r="AV99" s="203">
        <f t="shared" si="26"/>
        <v>941.05920726291629</v>
      </c>
      <c r="AW99" s="144">
        <f t="shared" si="27"/>
        <v>12051.037349726672</v>
      </c>
      <c r="AX99" s="285">
        <v>1</v>
      </c>
      <c r="AY99" s="104" t="s">
        <v>52</v>
      </c>
      <c r="AZ99" s="1">
        <v>51</v>
      </c>
      <c r="BA99" s="1" t="s">
        <v>46</v>
      </c>
      <c r="BB99" s="1" t="s">
        <v>47</v>
      </c>
      <c r="BC99" s="89">
        <v>43890</v>
      </c>
      <c r="BD99" s="153"/>
      <c r="BE99" s="1">
        <v>36653.25</v>
      </c>
      <c r="BF99" s="1"/>
      <c r="BG99" s="1"/>
      <c r="BH99" s="1"/>
      <c r="BI99" s="1"/>
      <c r="BJ99" s="98">
        <v>36653.25</v>
      </c>
      <c r="BK99" s="138">
        <f t="shared" si="28"/>
        <v>703.58999999999651</v>
      </c>
      <c r="BL99" s="141">
        <f t="shared" si="29"/>
        <v>13.313466827658308</v>
      </c>
      <c r="BM99" s="96">
        <f t="shared" si="30"/>
        <v>716.90346682765482</v>
      </c>
      <c r="BN99" s="104">
        <f t="shared" si="31"/>
        <v>110</v>
      </c>
      <c r="BO99" s="104">
        <f t="shared" si="32"/>
        <v>606.90346682765482</v>
      </c>
      <c r="BP99" s="104">
        <f t="shared" si="33"/>
        <v>199.1</v>
      </c>
      <c r="BQ99" s="355">
        <f t="shared" si="34"/>
        <v>1342.6992121329806</v>
      </c>
      <c r="BR99" s="143">
        <f t="shared" si="35"/>
        <v>1541.7992121329805</v>
      </c>
      <c r="BS99" s="104">
        <f t="shared" si="36"/>
        <v>103.73426719194215</v>
      </c>
      <c r="BT99" s="203">
        <f t="shared" si="37"/>
        <v>1645.5334793249226</v>
      </c>
      <c r="BU99" s="144">
        <f t="shared" si="38"/>
        <v>13696.570829051594</v>
      </c>
      <c r="BV99" s="285">
        <v>1</v>
      </c>
      <c r="BW99" s="104" t="s">
        <v>52</v>
      </c>
      <c r="BX99" s="1">
        <v>51</v>
      </c>
      <c r="BY99" s="1" t="s">
        <v>46</v>
      </c>
      <c r="BZ99" s="1" t="s">
        <v>47</v>
      </c>
      <c r="CA99" s="89">
        <v>43890</v>
      </c>
      <c r="CB99" s="153"/>
      <c r="CC99" s="137">
        <v>36653.25</v>
      </c>
      <c r="CD99" s="137"/>
      <c r="CE99" s="137"/>
      <c r="CF99" s="137"/>
      <c r="CG99" s="137"/>
      <c r="CH99" s="137">
        <v>36653.25</v>
      </c>
      <c r="CI99" s="137">
        <v>703.58999999999651</v>
      </c>
      <c r="CJ99" s="137">
        <v>13.313466827658308</v>
      </c>
      <c r="CK99" s="137">
        <v>716.90346682765482</v>
      </c>
      <c r="CL99" s="137">
        <v>110</v>
      </c>
      <c r="CM99" s="137">
        <v>606.90346682765482</v>
      </c>
      <c r="CN99" s="137">
        <v>199.1</v>
      </c>
      <c r="CO99" s="137">
        <v>1342.6992121329806</v>
      </c>
      <c r="CP99" s="143">
        <f t="shared" si="39"/>
        <v>1713.4282978232761</v>
      </c>
      <c r="CQ99" s="104">
        <f t="shared" si="40"/>
        <v>103.73426719194215</v>
      </c>
      <c r="CR99" s="203">
        <f t="shared" si="41"/>
        <v>1817.1625650152182</v>
      </c>
      <c r="CS99" s="144">
        <f t="shared" si="42"/>
        <v>15513.733394066812</v>
      </c>
      <c r="CT99" s="139" t="s">
        <v>251</v>
      </c>
      <c r="CU99" s="1" t="s">
        <v>422</v>
      </c>
      <c r="CV99" s="1">
        <v>51</v>
      </c>
      <c r="CW99" s="1" t="s">
        <v>46</v>
      </c>
      <c r="CX99" s="1" t="s">
        <v>47</v>
      </c>
      <c r="CY99" s="89">
        <v>43951</v>
      </c>
      <c r="CZ99" s="153"/>
      <c r="DA99" s="104">
        <v>38277.46</v>
      </c>
      <c r="DB99" s="104"/>
      <c r="DC99" s="104"/>
      <c r="DD99" s="104"/>
      <c r="DE99" s="104"/>
      <c r="DF99" s="137">
        <v>38277.46</v>
      </c>
      <c r="DG99" s="138">
        <f t="shared" si="43"/>
        <v>1624.2099999999991</v>
      </c>
      <c r="DH99" s="141">
        <f t="shared" si="44"/>
        <v>249.38841983301063</v>
      </c>
      <c r="DI99" s="142">
        <f t="shared" si="45"/>
        <v>1873.5984198330098</v>
      </c>
      <c r="DJ99" s="104">
        <f t="shared" si="46"/>
        <v>110</v>
      </c>
      <c r="DK99" s="104">
        <f t="shared" si="47"/>
        <v>1763.5984198330098</v>
      </c>
      <c r="DL99" s="104">
        <f t="shared" si="48"/>
        <v>199.1</v>
      </c>
      <c r="DM99" s="365">
        <f t="shared" si="49"/>
        <v>3926.2556870264361</v>
      </c>
      <c r="DN99" s="366">
        <f t="shared" si="50"/>
        <v>4125.3556870264365</v>
      </c>
      <c r="DO99" s="367">
        <f t="shared" si="51"/>
        <v>2411.9273892031606</v>
      </c>
      <c r="DP99" s="367">
        <f t="shared" si="52"/>
        <v>2317.3718335047115</v>
      </c>
      <c r="DQ99" s="368">
        <f t="shared" si="53"/>
        <v>166.15454704427066</v>
      </c>
      <c r="DR99" s="49">
        <f t="shared" si="54"/>
        <v>2578.0819362474313</v>
      </c>
      <c r="DS99" s="369">
        <f t="shared" si="55"/>
        <v>18091.815330314243</v>
      </c>
      <c r="DT99" s="139">
        <v>1</v>
      </c>
      <c r="DU99" s="1" t="s">
        <v>52</v>
      </c>
      <c r="DV99" s="1">
        <v>51</v>
      </c>
      <c r="DW99" s="1" t="s">
        <v>46</v>
      </c>
      <c r="DX99" s="1" t="s">
        <v>47</v>
      </c>
      <c r="DY99" s="89">
        <v>43982</v>
      </c>
      <c r="DZ99" s="90">
        <v>18091.82</v>
      </c>
      <c r="EA99" s="1">
        <v>38666.450000000004</v>
      </c>
      <c r="EB99" s="1"/>
      <c r="EC99" s="1"/>
      <c r="ED99" s="1"/>
      <c r="EE99" s="1"/>
      <c r="EF99" s="98">
        <v>38666.450000000004</v>
      </c>
      <c r="EG99" s="138">
        <f t="shared" si="56"/>
        <v>388.99000000000524</v>
      </c>
      <c r="EH99" s="141">
        <f t="shared" si="57"/>
        <v>15.98421985351097</v>
      </c>
      <c r="EI99" s="96">
        <f t="shared" si="58"/>
        <v>404.97421985351622</v>
      </c>
      <c r="EJ99" s="104">
        <f t="shared" si="59"/>
        <v>110</v>
      </c>
      <c r="EK99" s="104">
        <f t="shared" si="60"/>
        <v>294.97421985351622</v>
      </c>
      <c r="EL99" s="104">
        <f t="shared" si="61"/>
        <v>199.1</v>
      </c>
      <c r="EM99" s="355">
        <f t="shared" si="62"/>
        <v>570.82001771000444</v>
      </c>
      <c r="EN99" s="143">
        <f t="shared" si="63"/>
        <v>769.92001771000446</v>
      </c>
      <c r="EO99" s="104">
        <f t="shared" si="64"/>
        <v>80.538892502534054</v>
      </c>
      <c r="EP99" s="379">
        <f t="shared" si="65"/>
        <v>850.45891021253851</v>
      </c>
      <c r="EQ99" s="380">
        <f t="shared" si="66"/>
        <v>850.4542405267814</v>
      </c>
      <c r="ER99" s="285">
        <v>1</v>
      </c>
      <c r="ES99" s="104" t="s">
        <v>52</v>
      </c>
      <c r="ET99" s="1">
        <v>51</v>
      </c>
      <c r="EU99" s="1" t="s">
        <v>46</v>
      </c>
      <c r="EV99" s="1" t="s">
        <v>47</v>
      </c>
      <c r="EW99" s="398"/>
      <c r="EX99" s="89">
        <v>44013</v>
      </c>
      <c r="EY99" s="104">
        <v>38973.5</v>
      </c>
      <c r="EZ99" s="104"/>
      <c r="FA99" s="104"/>
      <c r="FB99" s="104"/>
      <c r="FC99" s="104"/>
      <c r="FD99" s="137">
        <f t="shared" si="67"/>
        <v>38973.5</v>
      </c>
      <c r="FE99" s="138">
        <f t="shared" si="117"/>
        <v>307.04999999999563</v>
      </c>
      <c r="FF99" s="141">
        <f t="shared" si="68"/>
        <v>14.408549128970584</v>
      </c>
      <c r="FG99" s="96">
        <f t="shared" si="69"/>
        <v>321.45854912896624</v>
      </c>
      <c r="FH99" s="104">
        <f t="shared" si="70"/>
        <v>321.45854912896624</v>
      </c>
      <c r="FI99" s="104">
        <f t="shared" si="71"/>
        <v>0</v>
      </c>
      <c r="FJ99" s="104">
        <f t="shared" si="72"/>
        <v>581.83997392342894</v>
      </c>
      <c r="FK99" s="104"/>
      <c r="FL99" s="143">
        <f t="shared" si="73"/>
        <v>581.83997392342894</v>
      </c>
      <c r="FM99" s="104">
        <f t="shared" si="74"/>
        <v>66.667804498206394</v>
      </c>
      <c r="FN99" s="379">
        <f t="shared" si="75"/>
        <v>648.50777842163529</v>
      </c>
      <c r="FO99" s="234">
        <f t="shared" si="76"/>
        <v>1498.9620189484167</v>
      </c>
      <c r="FP99" s="139">
        <v>1</v>
      </c>
      <c r="FQ99" s="1" t="s">
        <v>52</v>
      </c>
      <c r="FR99" s="1">
        <v>51</v>
      </c>
      <c r="FS99" s="1" t="s">
        <v>46</v>
      </c>
      <c r="FT99" s="1" t="s">
        <v>47</v>
      </c>
      <c r="FU99" s="89">
        <v>44042</v>
      </c>
      <c r="FV99" s="90"/>
      <c r="FW99" s="104">
        <v>39121.78</v>
      </c>
      <c r="FX99" s="104"/>
      <c r="FY99" s="104"/>
      <c r="FZ99" s="104"/>
      <c r="GA99" s="104"/>
      <c r="GB99" s="411">
        <f t="shared" si="77"/>
        <v>39121.78</v>
      </c>
      <c r="GC99" s="138">
        <f t="shared" si="13"/>
        <v>148.27999999999884</v>
      </c>
      <c r="GD99" s="141">
        <f t="shared" si="78"/>
        <v>46.203504061717744</v>
      </c>
      <c r="GE99" s="142">
        <f t="shared" si="79"/>
        <v>194.48350406171659</v>
      </c>
      <c r="GF99" s="104">
        <f t="shared" si="80"/>
        <v>194.48350406171659</v>
      </c>
      <c r="GG99" s="104">
        <v>0</v>
      </c>
      <c r="GH99" s="104">
        <f t="shared" si="81"/>
        <v>369.51865771726148</v>
      </c>
      <c r="GI99" s="104"/>
      <c r="GJ99" s="143">
        <f t="shared" si="82"/>
        <v>369.51865771726148</v>
      </c>
      <c r="GK99" s="103">
        <f t="shared" si="83"/>
        <v>194.48350406171659</v>
      </c>
      <c r="GL99" s="104">
        <f t="shared" si="14"/>
        <v>54.063547817465015</v>
      </c>
      <c r="GM99" s="90">
        <f t="shared" si="84"/>
        <v>423.58220553472648</v>
      </c>
      <c r="GN99" s="380">
        <f t="shared" si="85"/>
        <v>1922.5442244831431</v>
      </c>
      <c r="GO99" s="139">
        <v>1</v>
      </c>
      <c r="GP99" s="415" t="s">
        <v>52</v>
      </c>
      <c r="GQ99" s="1">
        <v>51</v>
      </c>
      <c r="GR99" s="1" t="s">
        <v>46</v>
      </c>
      <c r="GS99" s="1" t="s">
        <v>47</v>
      </c>
      <c r="GT99" s="89">
        <v>44081</v>
      </c>
      <c r="GU99" s="90"/>
      <c r="GV99" s="104">
        <v>39388.730000000003</v>
      </c>
      <c r="GW99" s="104"/>
      <c r="GX99" s="104"/>
      <c r="GY99" s="104"/>
      <c r="GZ99" s="104"/>
      <c r="HA99" s="137">
        <v>39388.730000000003</v>
      </c>
      <c r="HB99" s="138">
        <f t="shared" si="118"/>
        <v>266.95000000000437</v>
      </c>
      <c r="HC99" s="141">
        <f t="shared" si="86"/>
        <v>-96.621146081134455</v>
      </c>
      <c r="HD99" s="142">
        <f t="shared" si="87"/>
        <v>170.32885391886992</v>
      </c>
      <c r="HE99" s="104">
        <f t="shared" si="88"/>
        <v>170.32885391886992</v>
      </c>
      <c r="HF99" s="104">
        <v>0</v>
      </c>
      <c r="HG99" s="104">
        <f t="shared" si="89"/>
        <v>323.62482244585283</v>
      </c>
      <c r="HH99" s="104"/>
      <c r="HI99" s="143">
        <f t="shared" si="90"/>
        <v>323.62482244585283</v>
      </c>
      <c r="HJ99" s="104">
        <f t="shared" si="91"/>
        <v>170.32885391886992</v>
      </c>
      <c r="HK99" s="104">
        <f t="shared" si="15"/>
        <v>77.093456656695324</v>
      </c>
      <c r="HL99" s="90">
        <f t="shared" si="92"/>
        <v>400.71827910254814</v>
      </c>
      <c r="HM99" s="380">
        <f t="shared" si="93"/>
        <v>2323.2625035856913</v>
      </c>
      <c r="HN99" s="1">
        <v>1</v>
      </c>
      <c r="HO99" s="1" t="s">
        <v>52</v>
      </c>
      <c r="HP99" s="1">
        <v>51</v>
      </c>
      <c r="HQ99" s="1" t="s">
        <v>46</v>
      </c>
      <c r="HR99" s="1" t="s">
        <v>47</v>
      </c>
      <c r="HS99" s="89">
        <v>44104</v>
      </c>
      <c r="HT99" s="104">
        <v>39653.67</v>
      </c>
      <c r="HU99" s="90"/>
      <c r="HV99" s="104"/>
      <c r="HW99" s="104"/>
      <c r="HX99" s="104"/>
      <c r="HY99" s="104"/>
      <c r="HZ99" s="137">
        <f t="shared" si="94"/>
        <v>39653.67</v>
      </c>
      <c r="IA99" s="138">
        <f t="shared" si="95"/>
        <v>264.93999999999505</v>
      </c>
      <c r="IB99" s="141">
        <f t="shared" si="96"/>
        <v>49.386287431352343</v>
      </c>
      <c r="IC99" s="142">
        <f t="shared" si="97"/>
        <v>314.3262874313474</v>
      </c>
      <c r="ID99" s="104">
        <f t="shared" si="98"/>
        <v>110</v>
      </c>
      <c r="IE99" s="104">
        <f t="shared" si="99"/>
        <v>204.3262874313474</v>
      </c>
      <c r="IF99" s="104">
        <f t="shared" si="100"/>
        <v>209</v>
      </c>
      <c r="IG99" s="425">
        <f t="shared" si="101"/>
        <v>398.086185734254</v>
      </c>
      <c r="IH99" s="143">
        <f t="shared" si="102"/>
        <v>607.08618573425406</v>
      </c>
      <c r="II99" s="104">
        <f t="shared" si="103"/>
        <v>314.3262874313474</v>
      </c>
      <c r="IJ99" s="104">
        <f t="shared" si="104"/>
        <v>84.629914472748624</v>
      </c>
      <c r="IK99" s="90">
        <f t="shared" si="105"/>
        <v>691.71610020700268</v>
      </c>
      <c r="IL99" s="234">
        <f t="shared" si="106"/>
        <v>3014.9786037926942</v>
      </c>
      <c r="IM99" s="139">
        <v>1</v>
      </c>
      <c r="IN99" s="1" t="s">
        <v>52</v>
      </c>
      <c r="IO99" s="1">
        <v>51</v>
      </c>
      <c r="IP99" s="1" t="s">
        <v>46</v>
      </c>
      <c r="IQ99" s="1" t="s">
        <v>47</v>
      </c>
      <c r="IR99" s="89">
        <v>44143</v>
      </c>
      <c r="IS99" s="90"/>
      <c r="IT99" s="1">
        <v>40524.35</v>
      </c>
      <c r="IU99" s="1"/>
      <c r="IV99" s="1"/>
      <c r="IW99" s="1"/>
      <c r="IX99" s="1"/>
      <c r="IY99" s="98">
        <v>40524.35</v>
      </c>
      <c r="IZ99" s="138">
        <f t="shared" si="107"/>
        <v>870.68000000000029</v>
      </c>
      <c r="JA99" s="141">
        <f t="shared" si="108"/>
        <v>-234.11288519817228</v>
      </c>
      <c r="JB99" s="142">
        <f t="shared" si="109"/>
        <v>636.56711480182798</v>
      </c>
      <c r="JC99" s="104">
        <f t="shared" si="110"/>
        <v>110</v>
      </c>
      <c r="JD99" s="104">
        <f t="shared" si="111"/>
        <v>526.56711480182798</v>
      </c>
      <c r="JE99" s="104">
        <f t="shared" si="112"/>
        <v>209</v>
      </c>
      <c r="JF99" s="425">
        <f t="shared" si="119"/>
        <v>1237.5386385379379</v>
      </c>
      <c r="JG99" s="143">
        <f t="shared" si="113"/>
        <v>1446.5386385379379</v>
      </c>
      <c r="JH99" s="104">
        <f t="shared" si="114"/>
        <v>1446.5386385379379</v>
      </c>
      <c r="JI99" s="104">
        <f t="shared" si="115"/>
        <v>112.60110579481189</v>
      </c>
      <c r="JJ99" s="90">
        <f t="shared" si="116"/>
        <v>1559.1397443327498</v>
      </c>
      <c r="JK99" s="234">
        <f t="shared" si="120"/>
        <v>4574.1183481254438</v>
      </c>
      <c r="JL99" s="139">
        <v>1</v>
      </c>
      <c r="JM99" s="1" t="s">
        <v>52</v>
      </c>
    </row>
    <row r="100" spans="1:273" ht="30" customHeight="1" x14ac:dyDescent="0.25">
      <c r="A100" s="1">
        <v>52</v>
      </c>
      <c r="B100" s="1" t="s">
        <v>102</v>
      </c>
      <c r="C100" s="1" t="s">
        <v>103</v>
      </c>
      <c r="D100" s="89">
        <v>43830</v>
      </c>
      <c r="E100" s="153"/>
      <c r="F100" s="104">
        <v>1553.66</v>
      </c>
      <c r="G100" s="104"/>
      <c r="H100" s="104"/>
      <c r="I100" s="104"/>
      <c r="J100" s="104"/>
      <c r="K100" s="137">
        <v>1553.66</v>
      </c>
      <c r="L100" s="138">
        <v>45.759999999999991</v>
      </c>
      <c r="M100" s="141">
        <v>5.4911960752288618</v>
      </c>
      <c r="N100" s="96">
        <v>51.251196075228854</v>
      </c>
      <c r="O100" s="104">
        <v>51.251196075228854</v>
      </c>
      <c r="P100" s="104">
        <v>0</v>
      </c>
      <c r="Q100" s="104">
        <v>92.764664896164234</v>
      </c>
      <c r="R100" s="104">
        <v>0</v>
      </c>
      <c r="S100" s="143">
        <v>92.764664896164234</v>
      </c>
      <c r="T100" s="104"/>
      <c r="U100" s="104"/>
      <c r="V100" s="104">
        <v>4.6613972921191484</v>
      </c>
      <c r="W100" s="203">
        <v>97.426062188283382</v>
      </c>
      <c r="X100" s="144">
        <v>-128.67100331022726</v>
      </c>
      <c r="Y100" s="285">
        <v>1</v>
      </c>
      <c r="Z100" s="104" t="s">
        <v>52</v>
      </c>
      <c r="AA100" s="1">
        <v>52</v>
      </c>
      <c r="AB100" s="1" t="s">
        <v>102</v>
      </c>
      <c r="AC100" s="1" t="s">
        <v>103</v>
      </c>
      <c r="AD100" s="89">
        <v>43861</v>
      </c>
      <c r="AE100" s="284"/>
      <c r="AF100" s="1">
        <v>1605.8</v>
      </c>
      <c r="AG100" s="1"/>
      <c r="AH100" s="1"/>
      <c r="AI100" s="1"/>
      <c r="AJ100" s="1"/>
      <c r="AK100" s="98">
        <f t="shared" si="11"/>
        <v>1605.8</v>
      </c>
      <c r="AL100" s="138">
        <f t="shared" si="18"/>
        <v>52.139999999999873</v>
      </c>
      <c r="AM100" s="141">
        <f t="shared" si="19"/>
        <v>-46.355186447261907</v>
      </c>
      <c r="AN100" s="96">
        <f t="shared" si="20"/>
        <v>5.7848135527379654</v>
      </c>
      <c r="AO100" s="104">
        <f t="shared" si="21"/>
        <v>5.7848135527379654</v>
      </c>
      <c r="AP100" s="104">
        <f t="shared" si="22"/>
        <v>0</v>
      </c>
      <c r="AQ100" s="104">
        <f t="shared" si="23"/>
        <v>10.470512530455718</v>
      </c>
      <c r="AR100" s="104"/>
      <c r="AS100" s="143">
        <f t="shared" si="24"/>
        <v>10.470512530455718</v>
      </c>
      <c r="AT100" s="104">
        <f t="shared" si="25"/>
        <v>37.527670511119702</v>
      </c>
      <c r="AU100" s="104">
        <f t="shared" si="12"/>
        <v>6.6717672282691431</v>
      </c>
      <c r="AV100" s="203">
        <f t="shared" si="26"/>
        <v>54.669950269844563</v>
      </c>
      <c r="AW100" s="144">
        <f t="shared" si="27"/>
        <v>-74.0010530403827</v>
      </c>
      <c r="AX100" s="285">
        <v>1</v>
      </c>
      <c r="AY100" s="104" t="s">
        <v>52</v>
      </c>
      <c r="AZ100" s="1">
        <v>52</v>
      </c>
      <c r="BA100" s="1" t="s">
        <v>102</v>
      </c>
      <c r="BB100" s="1" t="s">
        <v>103</v>
      </c>
      <c r="BC100" s="89">
        <v>43890</v>
      </c>
      <c r="BD100" s="153"/>
      <c r="BE100" s="1">
        <v>1683.29</v>
      </c>
      <c r="BF100" s="1"/>
      <c r="BG100" s="1"/>
      <c r="BH100" s="1"/>
      <c r="BI100" s="1"/>
      <c r="BJ100" s="98">
        <v>1683.29</v>
      </c>
      <c r="BK100" s="138">
        <f t="shared" si="28"/>
        <v>77.490000000000009</v>
      </c>
      <c r="BL100" s="141">
        <f t="shared" si="29"/>
        <v>1.4662808517392907</v>
      </c>
      <c r="BM100" s="96">
        <f t="shared" si="30"/>
        <v>78.956280851739294</v>
      </c>
      <c r="BN100" s="104">
        <f t="shared" si="31"/>
        <v>78.956280851739294</v>
      </c>
      <c r="BO100" s="104">
        <f t="shared" si="32"/>
        <v>0</v>
      </c>
      <c r="BP100" s="104">
        <f t="shared" si="33"/>
        <v>142.91086834164813</v>
      </c>
      <c r="BQ100" s="355">
        <f t="shared" si="34"/>
        <v>0</v>
      </c>
      <c r="BR100" s="143">
        <f t="shared" si="35"/>
        <v>142.91086834164813</v>
      </c>
      <c r="BS100" s="104">
        <f t="shared" si="36"/>
        <v>9.6152301055309888</v>
      </c>
      <c r="BT100" s="203">
        <f t="shared" si="37"/>
        <v>152.52609844717912</v>
      </c>
      <c r="BU100" s="144">
        <f t="shared" si="38"/>
        <v>78.525045406796423</v>
      </c>
      <c r="BV100" s="285">
        <v>1</v>
      </c>
      <c r="BW100" s="104" t="s">
        <v>52</v>
      </c>
      <c r="BX100" s="1">
        <v>52</v>
      </c>
      <c r="BY100" s="1" t="s">
        <v>102</v>
      </c>
      <c r="BZ100" s="1" t="s">
        <v>103</v>
      </c>
      <c r="CA100" s="89">
        <v>43890</v>
      </c>
      <c r="CB100" s="153"/>
      <c r="CC100" s="137">
        <v>1683.29</v>
      </c>
      <c r="CD100" s="137"/>
      <c r="CE100" s="137"/>
      <c r="CF100" s="137"/>
      <c r="CG100" s="137"/>
      <c r="CH100" s="137">
        <v>1683.29</v>
      </c>
      <c r="CI100" s="137">
        <v>77.490000000000009</v>
      </c>
      <c r="CJ100" s="137">
        <v>1.4662808517392907</v>
      </c>
      <c r="CK100" s="137">
        <v>78.956280851739294</v>
      </c>
      <c r="CL100" s="137">
        <v>78.956280851739294</v>
      </c>
      <c r="CM100" s="137">
        <v>0</v>
      </c>
      <c r="CN100" s="137">
        <v>142.91086834164813</v>
      </c>
      <c r="CO100" s="137">
        <v>0</v>
      </c>
      <c r="CP100" s="143">
        <f t="shared" si="39"/>
        <v>158.81933520015093</v>
      </c>
      <c r="CQ100" s="104">
        <f t="shared" si="40"/>
        <v>9.6152301055309888</v>
      </c>
      <c r="CR100" s="203">
        <f t="shared" si="41"/>
        <v>168.43456530568193</v>
      </c>
      <c r="CS100" s="144">
        <f t="shared" si="42"/>
        <v>246.95961071247837</v>
      </c>
      <c r="CT100" s="139" t="s">
        <v>251</v>
      </c>
      <c r="CU100" s="1" t="s">
        <v>422</v>
      </c>
      <c r="CV100" s="1">
        <v>52</v>
      </c>
      <c r="CW100" s="1" t="s">
        <v>102</v>
      </c>
      <c r="CX100" s="1" t="s">
        <v>103</v>
      </c>
      <c r="CY100" s="89">
        <v>43951</v>
      </c>
      <c r="CZ100" s="153"/>
      <c r="DA100" s="104">
        <v>2217.09</v>
      </c>
      <c r="DB100" s="104"/>
      <c r="DC100" s="104"/>
      <c r="DD100" s="104"/>
      <c r="DE100" s="104"/>
      <c r="DF100" s="137">
        <v>2217.09</v>
      </c>
      <c r="DG100" s="138">
        <f t="shared" si="43"/>
        <v>533.80000000000018</v>
      </c>
      <c r="DH100" s="141">
        <f t="shared" si="44"/>
        <v>81.962023695742047</v>
      </c>
      <c r="DI100" s="142">
        <f t="shared" si="45"/>
        <v>615.76202369574219</v>
      </c>
      <c r="DJ100" s="104">
        <f t="shared" si="46"/>
        <v>110</v>
      </c>
      <c r="DK100" s="104">
        <f t="shared" si="47"/>
        <v>505.76202369574219</v>
      </c>
      <c r="DL100" s="104">
        <f t="shared" si="48"/>
        <v>199.1</v>
      </c>
      <c r="DM100" s="365">
        <f t="shared" si="49"/>
        <v>1125.9655256469509</v>
      </c>
      <c r="DN100" s="366">
        <f t="shared" si="50"/>
        <v>1325.0655256469508</v>
      </c>
      <c r="DO100" s="367">
        <f t="shared" si="51"/>
        <v>1166.2461904468</v>
      </c>
      <c r="DP100" s="367">
        <f t="shared" si="52"/>
        <v>1120.5254705310447</v>
      </c>
      <c r="DQ100" s="368">
        <f t="shared" si="53"/>
        <v>80.341186216146127</v>
      </c>
      <c r="DR100" s="49">
        <f t="shared" si="54"/>
        <v>1246.5873766629461</v>
      </c>
      <c r="DS100" s="369">
        <f t="shared" si="55"/>
        <v>1493.5469873754246</v>
      </c>
      <c r="DT100" s="139">
        <v>1</v>
      </c>
      <c r="DU100" s="1" t="s">
        <v>52</v>
      </c>
      <c r="DV100" s="1">
        <v>52</v>
      </c>
      <c r="DW100" s="1" t="s">
        <v>102</v>
      </c>
      <c r="DX100" s="1" t="s">
        <v>103</v>
      </c>
      <c r="DY100" s="89">
        <v>43982</v>
      </c>
      <c r="DZ100" s="90"/>
      <c r="EA100" s="1">
        <v>2418.85</v>
      </c>
      <c r="EB100" s="1"/>
      <c r="EC100" s="1"/>
      <c r="ED100" s="1"/>
      <c r="EE100" s="1"/>
      <c r="EF100" s="98">
        <v>2418.85</v>
      </c>
      <c r="EG100" s="138">
        <f t="shared" si="56"/>
        <v>201.75999999999976</v>
      </c>
      <c r="EH100" s="141">
        <f t="shared" si="57"/>
        <v>8.2906403703034179</v>
      </c>
      <c r="EI100" s="96">
        <f t="shared" si="58"/>
        <v>210.05064037030317</v>
      </c>
      <c r="EJ100" s="104">
        <f t="shared" si="59"/>
        <v>110</v>
      </c>
      <c r="EK100" s="104">
        <f t="shared" si="60"/>
        <v>100.05064037030317</v>
      </c>
      <c r="EL100" s="104">
        <f t="shared" si="61"/>
        <v>199.1</v>
      </c>
      <c r="EM100" s="355">
        <f t="shared" si="62"/>
        <v>193.61321927195854</v>
      </c>
      <c r="EN100" s="143">
        <f t="shared" si="63"/>
        <v>392.71321927195856</v>
      </c>
      <c r="EO100" s="104">
        <f t="shared" si="64"/>
        <v>41.080485016278026</v>
      </c>
      <c r="EP100" s="379">
        <f t="shared" si="65"/>
        <v>433.7937042882366</v>
      </c>
      <c r="EQ100" s="380">
        <f t="shared" si="66"/>
        <v>1927.3406916636611</v>
      </c>
      <c r="ER100" s="285">
        <v>1</v>
      </c>
      <c r="ES100" s="104" t="s">
        <v>52</v>
      </c>
      <c r="ET100" s="1">
        <v>52</v>
      </c>
      <c r="EU100" s="1" t="s">
        <v>102</v>
      </c>
      <c r="EV100" s="1" t="s">
        <v>103</v>
      </c>
      <c r="EW100" s="398">
        <v>2000</v>
      </c>
      <c r="EX100" s="89">
        <v>44013</v>
      </c>
      <c r="EY100" s="104">
        <v>2586.7600000000002</v>
      </c>
      <c r="EZ100" s="104"/>
      <c r="FA100" s="104"/>
      <c r="FB100" s="104"/>
      <c r="FC100" s="104"/>
      <c r="FD100" s="137">
        <f t="shared" si="67"/>
        <v>2586.7600000000002</v>
      </c>
      <c r="FE100" s="138">
        <f t="shared" si="117"/>
        <v>167.91000000000031</v>
      </c>
      <c r="FF100" s="141">
        <f t="shared" si="68"/>
        <v>7.8793013653981099</v>
      </c>
      <c r="FG100" s="96">
        <f t="shared" si="69"/>
        <v>175.78930136539842</v>
      </c>
      <c r="FH100" s="104">
        <f t="shared" si="70"/>
        <v>175.78930136539842</v>
      </c>
      <c r="FI100" s="104">
        <f t="shared" si="71"/>
        <v>0</v>
      </c>
      <c r="FJ100" s="104">
        <f t="shared" si="72"/>
        <v>318.17863547137114</v>
      </c>
      <c r="FK100" s="104"/>
      <c r="FL100" s="143">
        <f t="shared" si="73"/>
        <v>318.17863547137114</v>
      </c>
      <c r="FM100" s="104">
        <f t="shared" si="74"/>
        <v>36.457225381188771</v>
      </c>
      <c r="FN100" s="379">
        <f t="shared" si="75"/>
        <v>354.63586085255992</v>
      </c>
      <c r="FO100" s="234">
        <f t="shared" si="76"/>
        <v>281.97655251622103</v>
      </c>
      <c r="FP100" s="139">
        <v>1</v>
      </c>
      <c r="FQ100" s="1" t="s">
        <v>52</v>
      </c>
      <c r="FR100" s="1">
        <v>52</v>
      </c>
      <c r="FS100" s="1" t="s">
        <v>102</v>
      </c>
      <c r="FT100" s="1" t="s">
        <v>103</v>
      </c>
      <c r="FU100" s="89">
        <v>44042</v>
      </c>
      <c r="FV100" s="90"/>
      <c r="FW100" s="104">
        <v>2719.43</v>
      </c>
      <c r="FX100" s="104"/>
      <c r="FY100" s="104"/>
      <c r="FZ100" s="104"/>
      <c r="GA100" s="104"/>
      <c r="GB100" s="411">
        <f t="shared" si="77"/>
        <v>2719.43</v>
      </c>
      <c r="GC100" s="138">
        <f t="shared" si="13"/>
        <v>132.66999999999962</v>
      </c>
      <c r="GD100" s="141">
        <f t="shared" si="78"/>
        <v>41.339485324171321</v>
      </c>
      <c r="GE100" s="142">
        <f t="shared" si="79"/>
        <v>174.00948532417095</v>
      </c>
      <c r="GF100" s="104">
        <f t="shared" si="80"/>
        <v>174.00948532417095</v>
      </c>
      <c r="GG100" s="104">
        <v>0</v>
      </c>
      <c r="GH100" s="104">
        <f t="shared" si="81"/>
        <v>330.61802211592482</v>
      </c>
      <c r="GI100" s="104"/>
      <c r="GJ100" s="143">
        <f t="shared" si="82"/>
        <v>330.61802211592482</v>
      </c>
      <c r="GK100" s="103">
        <f t="shared" si="83"/>
        <v>174.00948532417095</v>
      </c>
      <c r="GL100" s="104">
        <f t="shared" si="14"/>
        <v>48.372072355969244</v>
      </c>
      <c r="GM100" s="90">
        <f t="shared" si="84"/>
        <v>378.99009447189405</v>
      </c>
      <c r="GN100" s="380">
        <f t="shared" si="85"/>
        <v>660.96664698811514</v>
      </c>
      <c r="GO100" s="139">
        <v>1</v>
      </c>
      <c r="GP100" s="415" t="s">
        <v>52</v>
      </c>
      <c r="GQ100" s="1">
        <v>52</v>
      </c>
      <c r="GR100" s="1" t="s">
        <v>102</v>
      </c>
      <c r="GS100" s="1" t="s">
        <v>103</v>
      </c>
      <c r="GT100" s="89">
        <v>44081</v>
      </c>
      <c r="GU100" s="90"/>
      <c r="GV100" s="104">
        <v>2845.91</v>
      </c>
      <c r="GW100" s="104"/>
      <c r="GX100" s="104"/>
      <c r="GY100" s="104"/>
      <c r="GZ100" s="104"/>
      <c r="HA100" s="137">
        <v>2845.91</v>
      </c>
      <c r="HB100" s="138">
        <f t="shared" si="118"/>
        <v>126.48000000000002</v>
      </c>
      <c r="HC100" s="141">
        <f t="shared" si="86"/>
        <v>-45.778769643535071</v>
      </c>
      <c r="HD100" s="142">
        <f t="shared" si="87"/>
        <v>80.701230356464947</v>
      </c>
      <c r="HE100" s="104">
        <f t="shared" si="88"/>
        <v>80.701230356464947</v>
      </c>
      <c r="HF100" s="104">
        <v>0</v>
      </c>
      <c r="HG100" s="104">
        <f t="shared" si="89"/>
        <v>153.33233767728339</v>
      </c>
      <c r="HH100" s="104"/>
      <c r="HI100" s="143">
        <f t="shared" si="90"/>
        <v>153.33233767728339</v>
      </c>
      <c r="HJ100" s="104">
        <f t="shared" si="91"/>
        <v>0</v>
      </c>
      <c r="HK100" s="104">
        <f t="shared" si="15"/>
        <v>0</v>
      </c>
      <c r="HL100" s="90">
        <f t="shared" si="92"/>
        <v>153.33233767728339</v>
      </c>
      <c r="HM100" s="380">
        <f t="shared" si="93"/>
        <v>814.29898466539851</v>
      </c>
      <c r="HN100" s="1">
        <v>1</v>
      </c>
      <c r="HO100" s="1" t="s">
        <v>52</v>
      </c>
      <c r="HP100" s="1">
        <v>52</v>
      </c>
      <c r="HQ100" s="1" t="s">
        <v>102</v>
      </c>
      <c r="HR100" s="1" t="s">
        <v>103</v>
      </c>
      <c r="HS100" s="89">
        <v>44104</v>
      </c>
      <c r="HT100" s="104">
        <v>2891.32</v>
      </c>
      <c r="HU100" s="90"/>
      <c r="HV100" s="104"/>
      <c r="HW100" s="104"/>
      <c r="HX100" s="104"/>
      <c r="HY100" s="104"/>
      <c r="HZ100" s="137">
        <f t="shared" si="94"/>
        <v>2891.32</v>
      </c>
      <c r="IA100" s="138">
        <f t="shared" si="95"/>
        <v>45.410000000000309</v>
      </c>
      <c r="IB100" s="141">
        <f t="shared" si="96"/>
        <v>8.4646761993574664</v>
      </c>
      <c r="IC100" s="142">
        <f t="shared" si="97"/>
        <v>53.874676199357779</v>
      </c>
      <c r="ID100" s="104">
        <f t="shared" si="98"/>
        <v>53.874676199357779</v>
      </c>
      <c r="IE100" s="104">
        <f t="shared" si="99"/>
        <v>0</v>
      </c>
      <c r="IF100" s="104">
        <f t="shared" si="100"/>
        <v>102.36188477877978</v>
      </c>
      <c r="IG100" s="425">
        <f t="shared" si="101"/>
        <v>0</v>
      </c>
      <c r="IH100" s="143">
        <f t="shared" si="102"/>
        <v>102.36188477877978</v>
      </c>
      <c r="II100" s="104">
        <f t="shared" si="103"/>
        <v>0</v>
      </c>
      <c r="IJ100" s="104">
        <f t="shared" si="104"/>
        <v>0</v>
      </c>
      <c r="IK100" s="90">
        <f t="shared" si="105"/>
        <v>102.36188477877978</v>
      </c>
      <c r="IL100" s="234">
        <f t="shared" si="106"/>
        <v>916.66086944417827</v>
      </c>
      <c r="IM100" s="139">
        <v>1</v>
      </c>
      <c r="IN100" s="1" t="s">
        <v>52</v>
      </c>
      <c r="IO100" s="1">
        <v>52</v>
      </c>
      <c r="IP100" s="1" t="s">
        <v>102</v>
      </c>
      <c r="IQ100" s="1" t="s">
        <v>103</v>
      </c>
      <c r="IR100" s="89">
        <v>44143</v>
      </c>
      <c r="IS100" s="90"/>
      <c r="IT100" s="1">
        <v>3035.36</v>
      </c>
      <c r="IU100" s="1"/>
      <c r="IV100" s="1"/>
      <c r="IW100" s="1"/>
      <c r="IX100" s="1"/>
      <c r="IY100" s="98">
        <v>3035.36</v>
      </c>
      <c r="IZ100" s="138">
        <f t="shared" si="107"/>
        <v>144.03999999999996</v>
      </c>
      <c r="JA100" s="141">
        <f t="shared" si="108"/>
        <v>-38.730210851225152</v>
      </c>
      <c r="JB100" s="142">
        <f t="shared" si="109"/>
        <v>105.30978914877481</v>
      </c>
      <c r="JC100" s="104">
        <f t="shared" si="110"/>
        <v>105.30978914877481</v>
      </c>
      <c r="JD100" s="104">
        <f t="shared" si="111"/>
        <v>0</v>
      </c>
      <c r="JE100" s="104">
        <f t="shared" si="112"/>
        <v>200.08859938267213</v>
      </c>
      <c r="JF100" s="425">
        <f t="shared" si="119"/>
        <v>0</v>
      </c>
      <c r="JG100" s="143">
        <f t="shared" si="113"/>
        <v>200.08859938267213</v>
      </c>
      <c r="JH100" s="104">
        <f t="shared" si="114"/>
        <v>200.08859938267213</v>
      </c>
      <c r="JI100" s="104">
        <f t="shared" si="115"/>
        <v>15.575247661684292</v>
      </c>
      <c r="JJ100" s="90">
        <f t="shared" si="116"/>
        <v>215.66384704435643</v>
      </c>
      <c r="JK100" s="234">
        <f t="shared" si="120"/>
        <v>1132.3247164885347</v>
      </c>
      <c r="JL100" s="139">
        <v>1</v>
      </c>
      <c r="JM100" s="1" t="s">
        <v>52</v>
      </c>
    </row>
    <row r="101" spans="1:273" ht="30" customHeight="1" x14ac:dyDescent="0.25">
      <c r="A101" s="1">
        <v>53</v>
      </c>
      <c r="B101" s="1" t="s">
        <v>104</v>
      </c>
      <c r="C101" s="1" t="s">
        <v>105</v>
      </c>
      <c r="D101" s="89">
        <v>43830</v>
      </c>
      <c r="E101" s="153"/>
      <c r="F101" s="104">
        <v>517.87</v>
      </c>
      <c r="G101" s="104"/>
      <c r="H101" s="104"/>
      <c r="I101" s="104"/>
      <c r="J101" s="104"/>
      <c r="K101" s="137">
        <v>517.87</v>
      </c>
      <c r="L101" s="138">
        <v>0</v>
      </c>
      <c r="M101" s="141">
        <v>0</v>
      </c>
      <c r="N101" s="96">
        <v>0</v>
      </c>
      <c r="O101" s="104">
        <v>0</v>
      </c>
      <c r="P101" s="104">
        <v>0</v>
      </c>
      <c r="Q101" s="104">
        <v>0</v>
      </c>
      <c r="R101" s="104">
        <v>0</v>
      </c>
      <c r="S101" s="143">
        <v>0</v>
      </c>
      <c r="T101" s="104"/>
      <c r="U101" s="104"/>
      <c r="V101" s="104">
        <v>0</v>
      </c>
      <c r="W101" s="203">
        <v>0</v>
      </c>
      <c r="X101" s="144">
        <v>-1065.7596867902648</v>
      </c>
      <c r="Y101" s="285">
        <v>1</v>
      </c>
      <c r="Z101" s="104" t="s">
        <v>52</v>
      </c>
      <c r="AA101" s="1">
        <v>53</v>
      </c>
      <c r="AB101" s="1" t="s">
        <v>104</v>
      </c>
      <c r="AC101" s="1" t="s">
        <v>105</v>
      </c>
      <c r="AD101" s="89">
        <v>43861</v>
      </c>
      <c r="AE101" s="284"/>
      <c r="AF101" s="1">
        <v>517.87</v>
      </c>
      <c r="AG101" s="1"/>
      <c r="AH101" s="1"/>
      <c r="AI101" s="1"/>
      <c r="AJ101" s="1"/>
      <c r="AK101" s="98">
        <f t="shared" si="11"/>
        <v>517.87</v>
      </c>
      <c r="AL101" s="138">
        <f t="shared" si="18"/>
        <v>0</v>
      </c>
      <c r="AM101" s="141">
        <f t="shared" si="19"/>
        <v>0</v>
      </c>
      <c r="AN101" s="96">
        <f t="shared" si="20"/>
        <v>0</v>
      </c>
      <c r="AO101" s="104">
        <f t="shared" si="21"/>
        <v>0</v>
      </c>
      <c r="AP101" s="104">
        <f t="shared" si="22"/>
        <v>0</v>
      </c>
      <c r="AQ101" s="104">
        <f t="shared" si="23"/>
        <v>0</v>
      </c>
      <c r="AR101" s="104"/>
      <c r="AS101" s="143">
        <f t="shared" si="24"/>
        <v>0</v>
      </c>
      <c r="AT101" s="104">
        <f t="shared" si="25"/>
        <v>0</v>
      </c>
      <c r="AU101" s="104">
        <f t="shared" si="12"/>
        <v>0</v>
      </c>
      <c r="AV101" s="203">
        <f t="shared" si="26"/>
        <v>0</v>
      </c>
      <c r="AW101" s="144">
        <f t="shared" si="27"/>
        <v>-1065.7596867902648</v>
      </c>
      <c r="AX101" s="285">
        <v>1</v>
      </c>
      <c r="AY101" s="104" t="s">
        <v>52</v>
      </c>
      <c r="AZ101" s="1">
        <v>53</v>
      </c>
      <c r="BA101" s="1" t="s">
        <v>104</v>
      </c>
      <c r="BB101" s="1" t="s">
        <v>105</v>
      </c>
      <c r="BC101" s="89">
        <v>43890</v>
      </c>
      <c r="BD101" s="153"/>
      <c r="BE101" s="1">
        <v>517.88</v>
      </c>
      <c r="BF101" s="1"/>
      <c r="BG101" s="1"/>
      <c r="BH101" s="1"/>
      <c r="BI101" s="1"/>
      <c r="BJ101" s="98">
        <v>517.88</v>
      </c>
      <c r="BK101" s="138">
        <f t="shared" si="28"/>
        <v>9.9999999999909051E-3</v>
      </c>
      <c r="BL101" s="141">
        <f t="shared" si="29"/>
        <v>1.8922194499134816E-4</v>
      </c>
      <c r="BM101" s="96">
        <f t="shared" si="30"/>
        <v>1.0189221944982254E-2</v>
      </c>
      <c r="BN101" s="104">
        <f t="shared" si="31"/>
        <v>1.0189221944982254E-2</v>
      </c>
      <c r="BO101" s="104">
        <f t="shared" si="32"/>
        <v>0</v>
      </c>
      <c r="BP101" s="104">
        <f t="shared" si="33"/>
        <v>1.844249172041788E-2</v>
      </c>
      <c r="BQ101" s="355">
        <f t="shared" si="34"/>
        <v>0</v>
      </c>
      <c r="BR101" s="143">
        <f t="shared" si="35"/>
        <v>1.844249172041788E-2</v>
      </c>
      <c r="BS101" s="104">
        <f t="shared" si="36"/>
        <v>1.240834960062233E-3</v>
      </c>
      <c r="BT101" s="203">
        <f t="shared" si="37"/>
        <v>1.9683326680480114E-2</v>
      </c>
      <c r="BU101" s="144">
        <f t="shared" si="38"/>
        <v>-1065.7400034635843</v>
      </c>
      <c r="BV101" s="285">
        <v>1</v>
      </c>
      <c r="BW101" s="104" t="s">
        <v>52</v>
      </c>
      <c r="BX101" s="1">
        <v>53</v>
      </c>
      <c r="BY101" s="1" t="s">
        <v>104</v>
      </c>
      <c r="BZ101" s="1" t="s">
        <v>105</v>
      </c>
      <c r="CA101" s="89">
        <v>43890</v>
      </c>
      <c r="CB101" s="153"/>
      <c r="CC101" s="137">
        <v>517.88</v>
      </c>
      <c r="CD101" s="137"/>
      <c r="CE101" s="137"/>
      <c r="CF101" s="137"/>
      <c r="CG101" s="137"/>
      <c r="CH101" s="137">
        <v>517.88</v>
      </c>
      <c r="CI101" s="137">
        <v>9.9999999999909051E-3</v>
      </c>
      <c r="CJ101" s="137">
        <v>1.8922194499134816E-4</v>
      </c>
      <c r="CK101" s="137">
        <v>1.0189221944982254E-2</v>
      </c>
      <c r="CL101" s="137">
        <v>1.0189221944982254E-2</v>
      </c>
      <c r="CM101" s="137">
        <v>0</v>
      </c>
      <c r="CN101" s="137">
        <v>1.844249172041788E-2</v>
      </c>
      <c r="CO101" s="137">
        <v>0</v>
      </c>
      <c r="CP101" s="143">
        <f t="shared" si="39"/>
        <v>2.0495462020906761E-2</v>
      </c>
      <c r="CQ101" s="104">
        <f t="shared" si="40"/>
        <v>1.240834960062233E-3</v>
      </c>
      <c r="CR101" s="203">
        <f t="shared" si="41"/>
        <v>2.1736296980968996E-2</v>
      </c>
      <c r="CS101" s="144">
        <f t="shared" si="42"/>
        <v>-1065.7182671666035</v>
      </c>
      <c r="CT101" s="139" t="s">
        <v>251</v>
      </c>
      <c r="CU101" s="1" t="s">
        <v>422</v>
      </c>
      <c r="CV101" s="1">
        <v>53</v>
      </c>
      <c r="CW101" s="1" t="s">
        <v>104</v>
      </c>
      <c r="CX101" s="1" t="s">
        <v>105</v>
      </c>
      <c r="CY101" s="89">
        <v>43951</v>
      </c>
      <c r="CZ101" s="153"/>
      <c r="DA101" s="104">
        <v>518.24</v>
      </c>
      <c r="DB101" s="104"/>
      <c r="DC101" s="104"/>
      <c r="DD101" s="104"/>
      <c r="DE101" s="104"/>
      <c r="DF101" s="137">
        <v>518.24</v>
      </c>
      <c r="DG101" s="138">
        <f t="shared" si="43"/>
        <v>0.36000000000001364</v>
      </c>
      <c r="DH101" s="141">
        <f t="shared" si="44"/>
        <v>5.5275999495069776E-2</v>
      </c>
      <c r="DI101" s="142">
        <f t="shared" si="45"/>
        <v>0.41527599949508343</v>
      </c>
      <c r="DJ101" s="104">
        <f t="shared" si="46"/>
        <v>0.41527599949508343</v>
      </c>
      <c r="DK101" s="104">
        <f t="shared" si="47"/>
        <v>0</v>
      </c>
      <c r="DL101" s="104">
        <f t="shared" si="48"/>
        <v>0.75164955908610098</v>
      </c>
      <c r="DM101" s="365">
        <f t="shared" si="49"/>
        <v>0</v>
      </c>
      <c r="DN101" s="366">
        <f t="shared" si="50"/>
        <v>0.75164955908610098</v>
      </c>
      <c r="DO101" s="367">
        <f t="shared" si="51"/>
        <v>0.73115409706519419</v>
      </c>
      <c r="DP101" s="367">
        <f t="shared" si="52"/>
        <v>0.70249043071326567</v>
      </c>
      <c r="DQ101" s="368">
        <f t="shared" si="53"/>
        <v>5.0368256673583141E-2</v>
      </c>
      <c r="DR101" s="49">
        <f t="shared" si="54"/>
        <v>0.78152235373877732</v>
      </c>
      <c r="DS101" s="369">
        <f t="shared" si="55"/>
        <v>-1064.9367448128646</v>
      </c>
      <c r="DT101" s="139">
        <v>1</v>
      </c>
      <c r="DU101" s="1" t="s">
        <v>52</v>
      </c>
      <c r="DV101" s="1">
        <v>53</v>
      </c>
      <c r="DW101" s="1" t="s">
        <v>104</v>
      </c>
      <c r="DX101" s="1" t="s">
        <v>105</v>
      </c>
      <c r="DY101" s="89">
        <v>43982</v>
      </c>
      <c r="DZ101" s="90"/>
      <c r="EA101" s="1">
        <v>590.79</v>
      </c>
      <c r="EB101" s="1"/>
      <c r="EC101" s="1"/>
      <c r="ED101" s="1"/>
      <c r="EE101" s="1"/>
      <c r="EF101" s="98">
        <v>590.79</v>
      </c>
      <c r="EG101" s="138">
        <f t="shared" si="56"/>
        <v>72.549999999999955</v>
      </c>
      <c r="EH101" s="141">
        <f t="shared" si="57"/>
        <v>2.9811952758996494</v>
      </c>
      <c r="EI101" s="96">
        <f t="shared" si="58"/>
        <v>75.531195275899606</v>
      </c>
      <c r="EJ101" s="104">
        <f t="shared" si="59"/>
        <v>75.531195275899606</v>
      </c>
      <c r="EK101" s="104">
        <f t="shared" si="60"/>
        <v>0</v>
      </c>
      <c r="EL101" s="104">
        <f t="shared" si="61"/>
        <v>136.7114634493783</v>
      </c>
      <c r="EM101" s="355">
        <f t="shared" si="62"/>
        <v>0</v>
      </c>
      <c r="EN101" s="143">
        <f t="shared" si="63"/>
        <v>136.7114634493783</v>
      </c>
      <c r="EO101" s="104">
        <f t="shared" si="64"/>
        <v>14.300952833208195</v>
      </c>
      <c r="EP101" s="379">
        <f t="shared" si="65"/>
        <v>151.01241628258649</v>
      </c>
      <c r="EQ101" s="380">
        <f t="shared" si="66"/>
        <v>-913.9243285302781</v>
      </c>
      <c r="ER101" s="285">
        <v>1</v>
      </c>
      <c r="ES101" s="104" t="s">
        <v>52</v>
      </c>
      <c r="ET101" s="1">
        <v>53</v>
      </c>
      <c r="EU101" s="1" t="s">
        <v>104</v>
      </c>
      <c r="EV101" s="1" t="s">
        <v>105</v>
      </c>
      <c r="EW101" s="398"/>
      <c r="EX101" s="89">
        <v>44013</v>
      </c>
      <c r="EY101" s="104">
        <v>672.7</v>
      </c>
      <c r="EZ101" s="104"/>
      <c r="FA101" s="104"/>
      <c r="FB101" s="104"/>
      <c r="FC101" s="104"/>
      <c r="FD101" s="137">
        <f t="shared" si="67"/>
        <v>672.7</v>
      </c>
      <c r="FE101" s="138">
        <f t="shared" si="117"/>
        <v>81.910000000000082</v>
      </c>
      <c r="FF101" s="141">
        <f t="shared" si="68"/>
        <v>3.8436875399902246</v>
      </c>
      <c r="FG101" s="96">
        <f t="shared" si="69"/>
        <v>85.75368753999031</v>
      </c>
      <c r="FH101" s="104">
        <f t="shared" si="70"/>
        <v>85.75368753999031</v>
      </c>
      <c r="FI101" s="104">
        <f t="shared" si="71"/>
        <v>0</v>
      </c>
      <c r="FJ101" s="104">
        <f t="shared" si="72"/>
        <v>155.21417444738248</v>
      </c>
      <c r="FK101" s="104"/>
      <c r="FL101" s="143">
        <f t="shared" si="73"/>
        <v>155.21417444738248</v>
      </c>
      <c r="FM101" s="104">
        <f t="shared" si="74"/>
        <v>17.784594907826634</v>
      </c>
      <c r="FN101" s="379">
        <f t="shared" si="75"/>
        <v>172.99876935520911</v>
      </c>
      <c r="FO101" s="234">
        <f t="shared" si="76"/>
        <v>-740.925559175069</v>
      </c>
      <c r="FP101" s="139">
        <v>1</v>
      </c>
      <c r="FQ101" s="1" t="s">
        <v>52</v>
      </c>
      <c r="FR101" s="1">
        <v>53</v>
      </c>
      <c r="FS101" s="1" t="s">
        <v>104</v>
      </c>
      <c r="FT101" s="1" t="s">
        <v>105</v>
      </c>
      <c r="FU101" s="89">
        <v>44042</v>
      </c>
      <c r="FV101" s="90">
        <v>200</v>
      </c>
      <c r="FW101" s="104">
        <v>736.48</v>
      </c>
      <c r="FX101" s="104"/>
      <c r="FY101" s="104"/>
      <c r="FZ101" s="104"/>
      <c r="GA101" s="104"/>
      <c r="GB101" s="411">
        <f t="shared" si="77"/>
        <v>736.48</v>
      </c>
      <c r="GC101" s="138">
        <f t="shared" si="13"/>
        <v>63.779999999999973</v>
      </c>
      <c r="GD101" s="141">
        <f t="shared" si="78"/>
        <v>19.873614034639733</v>
      </c>
      <c r="GE101" s="142">
        <f t="shared" si="79"/>
        <v>83.653614034639702</v>
      </c>
      <c r="GF101" s="104">
        <f t="shared" si="80"/>
        <v>83.653614034639702</v>
      </c>
      <c r="GG101" s="104">
        <v>0</v>
      </c>
      <c r="GH101" s="104">
        <f t="shared" si="81"/>
        <v>158.94186666581544</v>
      </c>
      <c r="GI101" s="104"/>
      <c r="GJ101" s="143">
        <f t="shared" si="82"/>
        <v>158.94186666581544</v>
      </c>
      <c r="GK101" s="103">
        <f t="shared" si="83"/>
        <v>0</v>
      </c>
      <c r="GL101" s="104">
        <f t="shared" si="14"/>
        <v>0</v>
      </c>
      <c r="GM101" s="90">
        <f t="shared" si="84"/>
        <v>158.94186666581544</v>
      </c>
      <c r="GN101" s="380">
        <f t="shared" si="85"/>
        <v>-781.98369250925361</v>
      </c>
      <c r="GO101" s="139">
        <v>1</v>
      </c>
      <c r="GP101" s="415" t="s">
        <v>52</v>
      </c>
      <c r="GQ101" s="1">
        <v>53</v>
      </c>
      <c r="GR101" s="1" t="s">
        <v>104</v>
      </c>
      <c r="GS101" s="1" t="s">
        <v>105</v>
      </c>
      <c r="GT101" s="89">
        <v>44081</v>
      </c>
      <c r="GU101" s="90"/>
      <c r="GV101" s="104">
        <v>804.76</v>
      </c>
      <c r="GW101" s="104"/>
      <c r="GX101" s="104"/>
      <c r="GY101" s="104"/>
      <c r="GZ101" s="104"/>
      <c r="HA101" s="137">
        <v>804.76</v>
      </c>
      <c r="HB101" s="138">
        <f t="shared" si="118"/>
        <v>68.279999999999973</v>
      </c>
      <c r="HC101" s="141">
        <f t="shared" si="86"/>
        <v>-24.713586268663608</v>
      </c>
      <c r="HD101" s="142">
        <f t="shared" si="87"/>
        <v>43.566413731336368</v>
      </c>
      <c r="HE101" s="104">
        <f t="shared" si="88"/>
        <v>43.566413731336368</v>
      </c>
      <c r="HF101" s="104">
        <v>0</v>
      </c>
      <c r="HG101" s="104">
        <f t="shared" si="89"/>
        <v>82.776186089539095</v>
      </c>
      <c r="HH101" s="104"/>
      <c r="HI101" s="143">
        <f t="shared" si="90"/>
        <v>82.776186089539095</v>
      </c>
      <c r="HJ101" s="104">
        <f t="shared" si="91"/>
        <v>0</v>
      </c>
      <c r="HK101" s="104">
        <f t="shared" si="15"/>
        <v>0</v>
      </c>
      <c r="HL101" s="90">
        <f t="shared" si="92"/>
        <v>82.776186089539095</v>
      </c>
      <c r="HM101" s="380">
        <f t="shared" si="93"/>
        <v>-699.20750641971449</v>
      </c>
      <c r="HN101" s="1">
        <v>1</v>
      </c>
      <c r="HO101" s="1" t="s">
        <v>52</v>
      </c>
      <c r="HP101" s="1">
        <v>53</v>
      </c>
      <c r="HQ101" s="1" t="s">
        <v>104</v>
      </c>
      <c r="HR101" s="1" t="s">
        <v>105</v>
      </c>
      <c r="HS101" s="89">
        <v>44104</v>
      </c>
      <c r="HT101" s="104">
        <v>816.16</v>
      </c>
      <c r="HU101" s="90"/>
      <c r="HV101" s="104"/>
      <c r="HW101" s="104"/>
      <c r="HX101" s="104"/>
      <c r="HY101" s="104"/>
      <c r="HZ101" s="137">
        <f t="shared" si="94"/>
        <v>816.16</v>
      </c>
      <c r="IA101" s="138">
        <f t="shared" si="95"/>
        <v>11.399999999999977</v>
      </c>
      <c r="IB101" s="141">
        <f t="shared" si="96"/>
        <v>2.1250233136462073</v>
      </c>
      <c r="IC101" s="142">
        <f t="shared" si="97"/>
        <v>13.525023313646184</v>
      </c>
      <c r="ID101" s="104">
        <f t="shared" si="98"/>
        <v>13.525023313646184</v>
      </c>
      <c r="IE101" s="104">
        <f t="shared" si="99"/>
        <v>0</v>
      </c>
      <c r="IF101" s="104">
        <f t="shared" si="100"/>
        <v>25.697544295927749</v>
      </c>
      <c r="IG101" s="425">
        <f t="shared" si="101"/>
        <v>0</v>
      </c>
      <c r="IH101" s="143">
        <f t="shared" si="102"/>
        <v>25.697544295927749</v>
      </c>
      <c r="II101" s="104">
        <f t="shared" si="103"/>
        <v>0</v>
      </c>
      <c r="IJ101" s="104">
        <f t="shared" si="104"/>
        <v>0</v>
      </c>
      <c r="IK101" s="90">
        <f t="shared" si="105"/>
        <v>25.697544295927749</v>
      </c>
      <c r="IL101" s="234">
        <f t="shared" si="106"/>
        <v>-673.50996212378675</v>
      </c>
      <c r="IM101" s="139">
        <v>1</v>
      </c>
      <c r="IN101" s="1" t="s">
        <v>52</v>
      </c>
      <c r="IO101" s="1">
        <v>53</v>
      </c>
      <c r="IP101" s="1" t="s">
        <v>104</v>
      </c>
      <c r="IQ101" s="1" t="s">
        <v>105</v>
      </c>
      <c r="IR101" s="89">
        <v>44143</v>
      </c>
      <c r="IS101" s="90"/>
      <c r="IT101" s="1">
        <v>893.85</v>
      </c>
      <c r="IU101" s="1"/>
      <c r="IV101" s="1"/>
      <c r="IW101" s="1"/>
      <c r="IX101" s="1"/>
      <c r="IY101" s="98">
        <v>893.85</v>
      </c>
      <c r="IZ101" s="138">
        <f t="shared" si="107"/>
        <v>77.690000000000055</v>
      </c>
      <c r="JA101" s="141">
        <f t="shared" si="108"/>
        <v>-20.889683983835635</v>
      </c>
      <c r="JB101" s="142">
        <f t="shared" si="109"/>
        <v>56.800316016164416</v>
      </c>
      <c r="JC101" s="104">
        <f t="shared" si="110"/>
        <v>56.800316016164416</v>
      </c>
      <c r="JD101" s="104">
        <f t="shared" si="111"/>
        <v>0</v>
      </c>
      <c r="JE101" s="104">
        <f t="shared" si="112"/>
        <v>107.92060043071238</v>
      </c>
      <c r="JF101" s="425">
        <f t="shared" si="119"/>
        <v>0</v>
      </c>
      <c r="JG101" s="143">
        <f t="shared" si="113"/>
        <v>107.92060043071238</v>
      </c>
      <c r="JH101" s="104">
        <f t="shared" si="114"/>
        <v>0</v>
      </c>
      <c r="JI101" s="104">
        <f t="shared" si="115"/>
        <v>0</v>
      </c>
      <c r="JJ101" s="90">
        <f t="shared" si="116"/>
        <v>107.92060043071238</v>
      </c>
      <c r="JK101" s="234">
        <f t="shared" si="120"/>
        <v>-565.58936169307435</v>
      </c>
      <c r="JL101" s="139">
        <v>1</v>
      </c>
      <c r="JM101" s="1" t="s">
        <v>52</v>
      </c>
    </row>
    <row r="102" spans="1:273" ht="30" customHeight="1" x14ac:dyDescent="0.25">
      <c r="A102" s="1">
        <v>54</v>
      </c>
      <c r="B102" s="1" t="s">
        <v>151</v>
      </c>
      <c r="C102" s="1" t="s">
        <v>152</v>
      </c>
      <c r="D102" s="89">
        <v>43830</v>
      </c>
      <c r="E102" s="153"/>
      <c r="F102" s="104">
        <v>9.74</v>
      </c>
      <c r="G102" s="104"/>
      <c r="H102" s="104"/>
      <c r="I102" s="104"/>
      <c r="J102" s="104"/>
      <c r="K102" s="137">
        <v>9.74</v>
      </c>
      <c r="L102" s="138">
        <v>0</v>
      </c>
      <c r="M102" s="141">
        <v>0</v>
      </c>
      <c r="N102" s="96">
        <v>0</v>
      </c>
      <c r="O102" s="104">
        <v>0</v>
      </c>
      <c r="P102" s="104">
        <v>0</v>
      </c>
      <c r="Q102" s="104">
        <v>0</v>
      </c>
      <c r="R102" s="104">
        <v>0</v>
      </c>
      <c r="S102" s="143">
        <v>0</v>
      </c>
      <c r="T102" s="104"/>
      <c r="U102" s="104"/>
      <c r="V102" s="104">
        <v>0</v>
      </c>
      <c r="W102" s="203">
        <v>0</v>
      </c>
      <c r="X102" s="144">
        <v>16.406817991977483</v>
      </c>
      <c r="Y102" s="285">
        <v>1</v>
      </c>
      <c r="Z102" s="104" t="s">
        <v>52</v>
      </c>
      <c r="AA102" s="1">
        <v>54</v>
      </c>
      <c r="AB102" s="1" t="s">
        <v>151</v>
      </c>
      <c r="AC102" s="1" t="s">
        <v>152</v>
      </c>
      <c r="AD102" s="89">
        <v>43861</v>
      </c>
      <c r="AE102" s="284"/>
      <c r="AF102" s="1">
        <v>9.74</v>
      </c>
      <c r="AG102" s="1"/>
      <c r="AH102" s="1"/>
      <c r="AI102" s="1"/>
      <c r="AJ102" s="1"/>
      <c r="AK102" s="98">
        <f t="shared" si="11"/>
        <v>9.74</v>
      </c>
      <c r="AL102" s="138">
        <f t="shared" si="18"/>
        <v>0</v>
      </c>
      <c r="AM102" s="141">
        <f t="shared" si="19"/>
        <v>0</v>
      </c>
      <c r="AN102" s="96">
        <f t="shared" si="20"/>
        <v>0</v>
      </c>
      <c r="AO102" s="104">
        <f t="shared" si="21"/>
        <v>0</v>
      </c>
      <c r="AP102" s="104">
        <f t="shared" si="22"/>
        <v>0</v>
      </c>
      <c r="AQ102" s="104">
        <f t="shared" si="23"/>
        <v>0</v>
      </c>
      <c r="AR102" s="104"/>
      <c r="AS102" s="143">
        <f t="shared" si="24"/>
        <v>0</v>
      </c>
      <c r="AT102" s="104">
        <f t="shared" si="25"/>
        <v>0</v>
      </c>
      <c r="AU102" s="104">
        <f t="shared" si="12"/>
        <v>0</v>
      </c>
      <c r="AV102" s="203">
        <f t="shared" si="26"/>
        <v>0</v>
      </c>
      <c r="AW102" s="144">
        <f t="shared" si="27"/>
        <v>16.406817991977483</v>
      </c>
      <c r="AX102" s="285">
        <v>1</v>
      </c>
      <c r="AY102" s="104" t="s">
        <v>52</v>
      </c>
      <c r="AZ102" s="1">
        <v>54</v>
      </c>
      <c r="BA102" s="1" t="s">
        <v>151</v>
      </c>
      <c r="BB102" s="1" t="s">
        <v>152</v>
      </c>
      <c r="BC102" s="89">
        <v>43890</v>
      </c>
      <c r="BD102" s="153"/>
      <c r="BE102" s="1">
        <v>9.74</v>
      </c>
      <c r="BF102" s="1"/>
      <c r="BG102" s="1"/>
      <c r="BH102" s="1"/>
      <c r="BI102" s="1"/>
      <c r="BJ102" s="98">
        <v>9.74</v>
      </c>
      <c r="BK102" s="138">
        <f t="shared" si="28"/>
        <v>0</v>
      </c>
      <c r="BL102" s="141">
        <f t="shared" si="29"/>
        <v>0</v>
      </c>
      <c r="BM102" s="96">
        <f t="shared" si="30"/>
        <v>0</v>
      </c>
      <c r="BN102" s="104">
        <f t="shared" si="31"/>
        <v>0</v>
      </c>
      <c r="BO102" s="104">
        <f t="shared" si="32"/>
        <v>0</v>
      </c>
      <c r="BP102" s="104">
        <f t="shared" si="33"/>
        <v>0</v>
      </c>
      <c r="BQ102" s="355">
        <f t="shared" si="34"/>
        <v>0</v>
      </c>
      <c r="BR102" s="143">
        <f t="shared" si="35"/>
        <v>0</v>
      </c>
      <c r="BS102" s="104">
        <f t="shared" si="36"/>
        <v>0</v>
      </c>
      <c r="BT102" s="203">
        <f t="shared" si="37"/>
        <v>0</v>
      </c>
      <c r="BU102" s="144">
        <f t="shared" si="38"/>
        <v>16.406817991977483</v>
      </c>
      <c r="BV102" s="285">
        <v>1</v>
      </c>
      <c r="BW102" s="104" t="s">
        <v>52</v>
      </c>
      <c r="BX102" s="1">
        <v>54</v>
      </c>
      <c r="BY102" s="1" t="s">
        <v>151</v>
      </c>
      <c r="BZ102" s="1" t="s">
        <v>152</v>
      </c>
      <c r="CA102" s="89">
        <v>43890</v>
      </c>
      <c r="CB102" s="153"/>
      <c r="CC102" s="137">
        <v>9.74</v>
      </c>
      <c r="CD102" s="137"/>
      <c r="CE102" s="137"/>
      <c r="CF102" s="137"/>
      <c r="CG102" s="137"/>
      <c r="CH102" s="137">
        <v>9.74</v>
      </c>
      <c r="CI102" s="137">
        <v>0</v>
      </c>
      <c r="CJ102" s="137">
        <v>0</v>
      </c>
      <c r="CK102" s="137">
        <v>0</v>
      </c>
      <c r="CL102" s="137">
        <v>0</v>
      </c>
      <c r="CM102" s="137">
        <v>0</v>
      </c>
      <c r="CN102" s="137">
        <v>0</v>
      </c>
      <c r="CO102" s="137">
        <v>0</v>
      </c>
      <c r="CP102" s="143">
        <f t="shared" si="39"/>
        <v>0</v>
      </c>
      <c r="CQ102" s="104">
        <f t="shared" si="40"/>
        <v>0</v>
      </c>
      <c r="CR102" s="203">
        <f t="shared" si="41"/>
        <v>0</v>
      </c>
      <c r="CS102" s="144">
        <f t="shared" si="42"/>
        <v>16.406817991977483</v>
      </c>
      <c r="CT102" s="139" t="s">
        <v>251</v>
      </c>
      <c r="CU102" s="1" t="s">
        <v>422</v>
      </c>
      <c r="CV102" s="1">
        <v>54</v>
      </c>
      <c r="CW102" s="1" t="s">
        <v>151</v>
      </c>
      <c r="CX102" s="1" t="s">
        <v>152</v>
      </c>
      <c r="CY102" s="89">
        <v>43951</v>
      </c>
      <c r="CZ102" s="153"/>
      <c r="DA102" s="104">
        <v>9.74</v>
      </c>
      <c r="DB102" s="104"/>
      <c r="DC102" s="104"/>
      <c r="DD102" s="104"/>
      <c r="DE102" s="104"/>
      <c r="DF102" s="137">
        <v>9.74</v>
      </c>
      <c r="DG102" s="138">
        <f t="shared" si="43"/>
        <v>0</v>
      </c>
      <c r="DH102" s="141">
        <f t="shared" si="44"/>
        <v>0</v>
      </c>
      <c r="DI102" s="142">
        <f t="shared" si="45"/>
        <v>0</v>
      </c>
      <c r="DJ102" s="104">
        <f t="shared" si="46"/>
        <v>0</v>
      </c>
      <c r="DK102" s="104">
        <f t="shared" si="47"/>
        <v>0</v>
      </c>
      <c r="DL102" s="104">
        <f t="shared" si="48"/>
        <v>0</v>
      </c>
      <c r="DM102" s="365">
        <f t="shared" si="49"/>
        <v>0</v>
      </c>
      <c r="DN102" s="366">
        <f t="shared" si="50"/>
        <v>0</v>
      </c>
      <c r="DO102" s="367">
        <f t="shared" si="51"/>
        <v>0</v>
      </c>
      <c r="DP102" s="367">
        <f t="shared" si="52"/>
        <v>0</v>
      </c>
      <c r="DQ102" s="368">
        <f t="shared" si="53"/>
        <v>0</v>
      </c>
      <c r="DR102" s="49">
        <f t="shared" si="54"/>
        <v>0</v>
      </c>
      <c r="DS102" s="369">
        <f t="shared" si="55"/>
        <v>16.406817991977483</v>
      </c>
      <c r="DT102" s="139">
        <v>1</v>
      </c>
      <c r="DU102" s="1" t="s">
        <v>52</v>
      </c>
      <c r="DV102" s="1">
        <v>54</v>
      </c>
      <c r="DW102" s="1" t="s">
        <v>151</v>
      </c>
      <c r="DX102" s="1" t="s">
        <v>152</v>
      </c>
      <c r="DY102" s="89">
        <v>43982</v>
      </c>
      <c r="DZ102" s="90"/>
      <c r="EA102" s="1">
        <v>9.74</v>
      </c>
      <c r="EB102" s="1"/>
      <c r="EC102" s="1"/>
      <c r="ED102" s="1"/>
      <c r="EE102" s="1"/>
      <c r="EF102" s="98">
        <v>9.74</v>
      </c>
      <c r="EG102" s="138">
        <f t="shared" si="56"/>
        <v>0</v>
      </c>
      <c r="EH102" s="141">
        <f t="shared" si="57"/>
        <v>0</v>
      </c>
      <c r="EI102" s="96">
        <f t="shared" si="58"/>
        <v>0</v>
      </c>
      <c r="EJ102" s="104">
        <f t="shared" si="59"/>
        <v>0</v>
      </c>
      <c r="EK102" s="104">
        <f t="shared" si="60"/>
        <v>0</v>
      </c>
      <c r="EL102" s="104">
        <f t="shared" si="61"/>
        <v>0</v>
      </c>
      <c r="EM102" s="355">
        <f t="shared" si="62"/>
        <v>0</v>
      </c>
      <c r="EN102" s="143">
        <f t="shared" si="63"/>
        <v>0</v>
      </c>
      <c r="EO102" s="104">
        <f t="shared" si="64"/>
        <v>0</v>
      </c>
      <c r="EP102" s="379">
        <f t="shared" si="65"/>
        <v>0</v>
      </c>
      <c r="EQ102" s="380">
        <f t="shared" si="66"/>
        <v>16.406817991977483</v>
      </c>
      <c r="ER102" s="285">
        <v>1</v>
      </c>
      <c r="ES102" s="104" t="s">
        <v>52</v>
      </c>
      <c r="ET102" s="1">
        <v>54</v>
      </c>
      <c r="EU102" s="1" t="s">
        <v>151</v>
      </c>
      <c r="EV102" s="1" t="s">
        <v>152</v>
      </c>
      <c r="EW102" s="398"/>
      <c r="EX102" s="89">
        <v>44013</v>
      </c>
      <c r="EY102" s="104">
        <v>9.74</v>
      </c>
      <c r="EZ102" s="104"/>
      <c r="FA102" s="104"/>
      <c r="FB102" s="104"/>
      <c r="FC102" s="104"/>
      <c r="FD102" s="137">
        <f t="shared" si="67"/>
        <v>9.74</v>
      </c>
      <c r="FE102" s="138">
        <f t="shared" si="117"/>
        <v>0</v>
      </c>
      <c r="FF102" s="141">
        <f t="shared" si="68"/>
        <v>0</v>
      </c>
      <c r="FG102" s="96">
        <f t="shared" si="69"/>
        <v>0</v>
      </c>
      <c r="FH102" s="104">
        <f t="shared" si="70"/>
        <v>0</v>
      </c>
      <c r="FI102" s="104">
        <f t="shared" si="71"/>
        <v>0</v>
      </c>
      <c r="FJ102" s="104">
        <f t="shared" si="72"/>
        <v>0</v>
      </c>
      <c r="FK102" s="104"/>
      <c r="FL102" s="143">
        <f t="shared" si="73"/>
        <v>0</v>
      </c>
      <c r="FM102" s="104">
        <f t="shared" si="74"/>
        <v>0</v>
      </c>
      <c r="FN102" s="379">
        <f t="shared" si="75"/>
        <v>0</v>
      </c>
      <c r="FO102" s="234">
        <f t="shared" si="76"/>
        <v>16.406817991977483</v>
      </c>
      <c r="FP102" s="139">
        <v>1</v>
      </c>
      <c r="FQ102" s="1" t="s">
        <v>52</v>
      </c>
      <c r="FR102" s="1">
        <v>54</v>
      </c>
      <c r="FS102" s="1" t="s">
        <v>151</v>
      </c>
      <c r="FT102" s="1" t="s">
        <v>152</v>
      </c>
      <c r="FU102" s="89">
        <v>44042</v>
      </c>
      <c r="FV102" s="90"/>
      <c r="FW102" s="104">
        <v>9.74</v>
      </c>
      <c r="FX102" s="104"/>
      <c r="FY102" s="104"/>
      <c r="FZ102" s="104"/>
      <c r="GA102" s="104"/>
      <c r="GB102" s="411">
        <f t="shared" si="77"/>
        <v>9.74</v>
      </c>
      <c r="GC102" s="138">
        <f t="shared" si="13"/>
        <v>0</v>
      </c>
      <c r="GD102" s="141">
        <f t="shared" si="78"/>
        <v>0</v>
      </c>
      <c r="GE102" s="142">
        <f t="shared" si="79"/>
        <v>0</v>
      </c>
      <c r="GF102" s="104">
        <f t="shared" si="80"/>
        <v>0</v>
      </c>
      <c r="GG102" s="104">
        <v>0</v>
      </c>
      <c r="GH102" s="104">
        <f t="shared" si="81"/>
        <v>0</v>
      </c>
      <c r="GI102" s="104"/>
      <c r="GJ102" s="143">
        <f t="shared" si="82"/>
        <v>0</v>
      </c>
      <c r="GK102" s="103">
        <f t="shared" si="83"/>
        <v>0</v>
      </c>
      <c r="GL102" s="104">
        <f t="shared" si="14"/>
        <v>0</v>
      </c>
      <c r="GM102" s="90">
        <f t="shared" si="84"/>
        <v>0</v>
      </c>
      <c r="GN102" s="380">
        <f t="shared" si="85"/>
        <v>16.406817991977483</v>
      </c>
      <c r="GO102" s="139">
        <v>1</v>
      </c>
      <c r="GP102" s="415" t="s">
        <v>52</v>
      </c>
      <c r="GQ102" s="1">
        <v>54</v>
      </c>
      <c r="GR102" s="1" t="s">
        <v>151</v>
      </c>
      <c r="GS102" s="1" t="s">
        <v>152</v>
      </c>
      <c r="GT102" s="89">
        <v>44081</v>
      </c>
      <c r="GU102" s="90"/>
      <c r="GV102" s="104">
        <v>9.74</v>
      </c>
      <c r="GW102" s="104"/>
      <c r="GX102" s="104"/>
      <c r="GY102" s="104"/>
      <c r="GZ102" s="104"/>
      <c r="HA102" s="137">
        <v>9.74</v>
      </c>
      <c r="HB102" s="138">
        <f t="shared" si="118"/>
        <v>0</v>
      </c>
      <c r="HC102" s="141">
        <f t="shared" si="86"/>
        <v>0</v>
      </c>
      <c r="HD102" s="142">
        <f t="shared" si="87"/>
        <v>0</v>
      </c>
      <c r="HE102" s="104">
        <f t="shared" si="88"/>
        <v>0</v>
      </c>
      <c r="HF102" s="104">
        <v>0</v>
      </c>
      <c r="HG102" s="104">
        <f t="shared" si="89"/>
        <v>0</v>
      </c>
      <c r="HH102" s="104"/>
      <c r="HI102" s="143">
        <f t="shared" si="90"/>
        <v>0</v>
      </c>
      <c r="HJ102" s="104">
        <f t="shared" si="91"/>
        <v>0</v>
      </c>
      <c r="HK102" s="104">
        <f t="shared" si="15"/>
        <v>0</v>
      </c>
      <c r="HL102" s="90">
        <f t="shared" si="92"/>
        <v>0</v>
      </c>
      <c r="HM102" s="380">
        <f t="shared" si="93"/>
        <v>16.406817991977483</v>
      </c>
      <c r="HN102" s="1">
        <v>1</v>
      </c>
      <c r="HO102" s="1" t="s">
        <v>52</v>
      </c>
      <c r="HP102" s="1">
        <v>54</v>
      </c>
      <c r="HQ102" s="1" t="s">
        <v>151</v>
      </c>
      <c r="HR102" s="1" t="s">
        <v>152</v>
      </c>
      <c r="HS102" s="89">
        <v>44104</v>
      </c>
      <c r="HT102" s="104">
        <v>9.74</v>
      </c>
      <c r="HU102" s="90"/>
      <c r="HV102" s="104"/>
      <c r="HW102" s="104"/>
      <c r="HX102" s="104"/>
      <c r="HY102" s="104"/>
      <c r="HZ102" s="137">
        <f t="shared" si="94"/>
        <v>9.74</v>
      </c>
      <c r="IA102" s="138">
        <f t="shared" si="95"/>
        <v>0</v>
      </c>
      <c r="IB102" s="141">
        <f t="shared" si="96"/>
        <v>0</v>
      </c>
      <c r="IC102" s="142">
        <f t="shared" si="97"/>
        <v>0</v>
      </c>
      <c r="ID102" s="104">
        <f t="shared" si="98"/>
        <v>0</v>
      </c>
      <c r="IE102" s="104">
        <f t="shared" si="99"/>
        <v>0</v>
      </c>
      <c r="IF102" s="104">
        <f t="shared" si="100"/>
        <v>0</v>
      </c>
      <c r="IG102" s="425">
        <f t="shared" si="101"/>
        <v>0</v>
      </c>
      <c r="IH102" s="143">
        <f t="shared" si="102"/>
        <v>0</v>
      </c>
      <c r="II102" s="104">
        <f t="shared" si="103"/>
        <v>0</v>
      </c>
      <c r="IJ102" s="104">
        <f t="shared" si="104"/>
        <v>0</v>
      </c>
      <c r="IK102" s="90">
        <f t="shared" si="105"/>
        <v>0</v>
      </c>
      <c r="IL102" s="234">
        <f t="shared" si="106"/>
        <v>16.406817991977483</v>
      </c>
      <c r="IM102" s="139">
        <v>1</v>
      </c>
      <c r="IN102" s="1" t="s">
        <v>52</v>
      </c>
      <c r="IO102" s="1">
        <v>54</v>
      </c>
      <c r="IP102" s="1" t="s">
        <v>151</v>
      </c>
      <c r="IQ102" s="1" t="s">
        <v>152</v>
      </c>
      <c r="IR102" s="89">
        <v>44143</v>
      </c>
      <c r="IS102" s="90"/>
      <c r="IT102" s="1">
        <v>9.74</v>
      </c>
      <c r="IU102" s="1"/>
      <c r="IV102" s="1"/>
      <c r="IW102" s="1"/>
      <c r="IX102" s="1"/>
      <c r="IY102" s="98">
        <v>9.74</v>
      </c>
      <c r="IZ102" s="138">
        <f t="shared" si="107"/>
        <v>0</v>
      </c>
      <c r="JA102" s="141">
        <f t="shared" si="108"/>
        <v>0</v>
      </c>
      <c r="JB102" s="142">
        <f t="shared" si="109"/>
        <v>0</v>
      </c>
      <c r="JC102" s="104">
        <f t="shared" si="110"/>
        <v>0</v>
      </c>
      <c r="JD102" s="104">
        <f t="shared" si="111"/>
        <v>0</v>
      </c>
      <c r="JE102" s="104">
        <f t="shared" si="112"/>
        <v>0</v>
      </c>
      <c r="JF102" s="425">
        <f t="shared" si="119"/>
        <v>0</v>
      </c>
      <c r="JG102" s="143">
        <f t="shared" si="113"/>
        <v>0</v>
      </c>
      <c r="JH102" s="104">
        <f t="shared" si="114"/>
        <v>0</v>
      </c>
      <c r="JI102" s="104">
        <f t="shared" si="115"/>
        <v>0</v>
      </c>
      <c r="JJ102" s="90">
        <f t="shared" si="116"/>
        <v>0</v>
      </c>
      <c r="JK102" s="234">
        <f t="shared" si="120"/>
        <v>16.406817991977483</v>
      </c>
      <c r="JL102" s="139">
        <v>1</v>
      </c>
      <c r="JM102" s="1" t="s">
        <v>52</v>
      </c>
    </row>
    <row r="103" spans="1:273" ht="30" customHeight="1" x14ac:dyDescent="0.25">
      <c r="A103" s="1">
        <v>55</v>
      </c>
      <c r="B103" s="1" t="s">
        <v>106</v>
      </c>
      <c r="C103" s="1" t="s">
        <v>107</v>
      </c>
      <c r="D103" s="89">
        <v>43830</v>
      </c>
      <c r="E103" s="153"/>
      <c r="F103" s="104">
        <v>1120.6000000000001</v>
      </c>
      <c r="G103" s="104"/>
      <c r="H103" s="104"/>
      <c r="I103" s="104"/>
      <c r="J103" s="104"/>
      <c r="K103" s="137">
        <v>1120.6000000000001</v>
      </c>
      <c r="L103" s="138">
        <v>21.930000000000064</v>
      </c>
      <c r="M103" s="141">
        <v>2.6315981190946092</v>
      </c>
      <c r="N103" s="96">
        <v>24.561598119094672</v>
      </c>
      <c r="O103" s="104">
        <v>24.561598119094672</v>
      </c>
      <c r="P103" s="104">
        <v>0</v>
      </c>
      <c r="Q103" s="104">
        <v>44.456492595561357</v>
      </c>
      <c r="R103" s="104">
        <v>0</v>
      </c>
      <c r="S103" s="143">
        <v>44.456492595561357</v>
      </c>
      <c r="T103" s="104"/>
      <c r="U103" s="104"/>
      <c r="V103" s="104">
        <v>2.2339257564723174</v>
      </c>
      <c r="W103" s="203">
        <v>46.690418352033674</v>
      </c>
      <c r="X103" s="144">
        <v>681.25541417832346</v>
      </c>
      <c r="Y103" s="285">
        <v>1</v>
      </c>
      <c r="Z103" s="104" t="s">
        <v>52</v>
      </c>
      <c r="AA103" s="1">
        <v>55</v>
      </c>
      <c r="AB103" s="1" t="s">
        <v>106</v>
      </c>
      <c r="AC103" s="1" t="s">
        <v>107</v>
      </c>
      <c r="AD103" s="89">
        <v>43861</v>
      </c>
      <c r="AE103" s="284"/>
      <c r="AF103" s="1">
        <v>1127.73</v>
      </c>
      <c r="AG103" s="1"/>
      <c r="AH103" s="1"/>
      <c r="AI103" s="1"/>
      <c r="AJ103" s="1"/>
      <c r="AK103" s="98">
        <f t="shared" si="11"/>
        <v>1127.73</v>
      </c>
      <c r="AL103" s="138">
        <f t="shared" si="18"/>
        <v>7.1299999999998818</v>
      </c>
      <c r="AM103" s="141">
        <f t="shared" si="19"/>
        <v>-6.3389428340807967</v>
      </c>
      <c r="AN103" s="96">
        <f t="shared" si="20"/>
        <v>0.79105716591908504</v>
      </c>
      <c r="AO103" s="104">
        <f t="shared" si="21"/>
        <v>0.79105716591908504</v>
      </c>
      <c r="AP103" s="104">
        <f t="shared" si="22"/>
        <v>0</v>
      </c>
      <c r="AQ103" s="104">
        <f t="shared" si="23"/>
        <v>1.4318134703135439</v>
      </c>
      <c r="AR103" s="104"/>
      <c r="AS103" s="143">
        <f t="shared" si="24"/>
        <v>1.4318134703135439</v>
      </c>
      <c r="AT103" s="104">
        <f t="shared" si="25"/>
        <v>5.1318045789083158</v>
      </c>
      <c r="AU103" s="104">
        <f t="shared" si="12"/>
        <v>0.91234561445259488</v>
      </c>
      <c r="AV103" s="203">
        <f t="shared" si="26"/>
        <v>7.4759636636744542</v>
      </c>
      <c r="AW103" s="144">
        <f t="shared" si="27"/>
        <v>688.73137784199787</v>
      </c>
      <c r="AX103" s="285">
        <v>1</v>
      </c>
      <c r="AY103" s="104" t="s">
        <v>52</v>
      </c>
      <c r="AZ103" s="1">
        <v>55</v>
      </c>
      <c r="BA103" s="1" t="s">
        <v>106</v>
      </c>
      <c r="BB103" s="1" t="s">
        <v>107</v>
      </c>
      <c r="BC103" s="89">
        <v>43890</v>
      </c>
      <c r="BD103" s="153"/>
      <c r="BE103" s="1">
        <v>1127.73</v>
      </c>
      <c r="BF103" s="1"/>
      <c r="BG103" s="1"/>
      <c r="BH103" s="1"/>
      <c r="BI103" s="1"/>
      <c r="BJ103" s="98">
        <v>1127.73</v>
      </c>
      <c r="BK103" s="138">
        <f t="shared" si="28"/>
        <v>0</v>
      </c>
      <c r="BL103" s="141">
        <f t="shared" si="29"/>
        <v>0</v>
      </c>
      <c r="BM103" s="96">
        <f t="shared" si="30"/>
        <v>0</v>
      </c>
      <c r="BN103" s="104">
        <f t="shared" si="31"/>
        <v>0</v>
      </c>
      <c r="BO103" s="104">
        <f t="shared" si="32"/>
        <v>0</v>
      </c>
      <c r="BP103" s="104">
        <f t="shared" si="33"/>
        <v>0</v>
      </c>
      <c r="BQ103" s="355">
        <f t="shared" si="34"/>
        <v>0</v>
      </c>
      <c r="BR103" s="143">
        <f t="shared" si="35"/>
        <v>0</v>
      </c>
      <c r="BS103" s="104">
        <f t="shared" si="36"/>
        <v>0</v>
      </c>
      <c r="BT103" s="203">
        <f t="shared" si="37"/>
        <v>0</v>
      </c>
      <c r="BU103" s="144">
        <f t="shared" si="38"/>
        <v>688.73137784199787</v>
      </c>
      <c r="BV103" s="285">
        <v>1</v>
      </c>
      <c r="BW103" s="104" t="s">
        <v>52</v>
      </c>
      <c r="BX103" s="1">
        <v>55</v>
      </c>
      <c r="BY103" s="1" t="s">
        <v>106</v>
      </c>
      <c r="BZ103" s="1" t="s">
        <v>107</v>
      </c>
      <c r="CA103" s="89">
        <v>43890</v>
      </c>
      <c r="CB103" s="153"/>
      <c r="CC103" s="137">
        <v>1127.73</v>
      </c>
      <c r="CD103" s="137"/>
      <c r="CE103" s="137"/>
      <c r="CF103" s="137"/>
      <c r="CG103" s="137"/>
      <c r="CH103" s="137">
        <v>1127.73</v>
      </c>
      <c r="CI103" s="137">
        <v>0</v>
      </c>
      <c r="CJ103" s="137">
        <v>0</v>
      </c>
      <c r="CK103" s="137">
        <v>0</v>
      </c>
      <c r="CL103" s="137">
        <v>0</v>
      </c>
      <c r="CM103" s="137">
        <v>0</v>
      </c>
      <c r="CN103" s="137">
        <v>0</v>
      </c>
      <c r="CO103" s="137">
        <v>0</v>
      </c>
      <c r="CP103" s="143">
        <f t="shared" si="39"/>
        <v>0</v>
      </c>
      <c r="CQ103" s="104">
        <f t="shared" si="40"/>
        <v>0</v>
      </c>
      <c r="CR103" s="203">
        <f t="shared" si="41"/>
        <v>0</v>
      </c>
      <c r="CS103" s="144">
        <f t="shared" si="42"/>
        <v>688.73137784199787</v>
      </c>
      <c r="CT103" s="139" t="s">
        <v>251</v>
      </c>
      <c r="CU103" s="1" t="s">
        <v>422</v>
      </c>
      <c r="CV103" s="1">
        <v>55</v>
      </c>
      <c r="CW103" s="1" t="s">
        <v>106</v>
      </c>
      <c r="CX103" s="1" t="s">
        <v>107</v>
      </c>
      <c r="CY103" s="89">
        <v>43951</v>
      </c>
      <c r="CZ103" s="153"/>
      <c r="DA103" s="104">
        <v>1163.5</v>
      </c>
      <c r="DB103" s="104"/>
      <c r="DC103" s="104"/>
      <c r="DD103" s="104"/>
      <c r="DE103" s="104"/>
      <c r="DF103" s="137">
        <v>1163.5</v>
      </c>
      <c r="DG103" s="138">
        <f t="shared" si="43"/>
        <v>35.769999999999982</v>
      </c>
      <c r="DH103" s="141">
        <f t="shared" si="44"/>
        <v>5.4922847276071387</v>
      </c>
      <c r="DI103" s="142">
        <f t="shared" si="45"/>
        <v>41.262284727607124</v>
      </c>
      <c r="DJ103" s="104">
        <f t="shared" si="46"/>
        <v>41.262284727607124</v>
      </c>
      <c r="DK103" s="104">
        <f t="shared" si="47"/>
        <v>0</v>
      </c>
      <c r="DL103" s="104">
        <f t="shared" si="48"/>
        <v>74.684735356968901</v>
      </c>
      <c r="DM103" s="365">
        <f t="shared" si="49"/>
        <v>0</v>
      </c>
      <c r="DN103" s="366">
        <f t="shared" si="50"/>
        <v>74.684735356968901</v>
      </c>
      <c r="DO103" s="367">
        <f t="shared" si="51"/>
        <v>74.684735356968901</v>
      </c>
      <c r="DP103" s="367">
        <f t="shared" si="52"/>
        <v>71.756845949733105</v>
      </c>
      <c r="DQ103" s="368">
        <f t="shared" si="53"/>
        <v>5.1449344743574894</v>
      </c>
      <c r="DR103" s="49">
        <f t="shared" si="54"/>
        <v>79.829669831326385</v>
      </c>
      <c r="DS103" s="369">
        <f t="shared" si="55"/>
        <v>768.56104767332431</v>
      </c>
      <c r="DT103" s="139">
        <v>1</v>
      </c>
      <c r="DU103" s="1" t="s">
        <v>52</v>
      </c>
      <c r="DV103" s="1">
        <v>55</v>
      </c>
      <c r="DW103" s="1" t="s">
        <v>106</v>
      </c>
      <c r="DX103" s="1" t="s">
        <v>107</v>
      </c>
      <c r="DY103" s="89">
        <v>43982</v>
      </c>
      <c r="DZ103" s="90"/>
      <c r="EA103" s="1">
        <v>1227.1500000000001</v>
      </c>
      <c r="EB103" s="1"/>
      <c r="EC103" s="1"/>
      <c r="ED103" s="1"/>
      <c r="EE103" s="1"/>
      <c r="EF103" s="98">
        <v>1227.1500000000001</v>
      </c>
      <c r="EG103" s="138">
        <f t="shared" si="56"/>
        <v>63.650000000000091</v>
      </c>
      <c r="EH103" s="141">
        <f t="shared" si="57"/>
        <v>2.6154800732048664</v>
      </c>
      <c r="EI103" s="96">
        <f t="shared" si="58"/>
        <v>66.265480073204955</v>
      </c>
      <c r="EJ103" s="104">
        <f t="shared" si="59"/>
        <v>66.265480073204955</v>
      </c>
      <c r="EK103" s="104">
        <f t="shared" si="60"/>
        <v>0</v>
      </c>
      <c r="EL103" s="104">
        <f t="shared" si="61"/>
        <v>119.94051893250098</v>
      </c>
      <c r="EM103" s="355">
        <f t="shared" si="62"/>
        <v>0</v>
      </c>
      <c r="EN103" s="143">
        <f t="shared" si="63"/>
        <v>119.94051893250098</v>
      </c>
      <c r="EO103" s="104">
        <f t="shared" si="64"/>
        <v>12.546597489093086</v>
      </c>
      <c r="EP103" s="379">
        <f t="shared" si="65"/>
        <v>132.48711642159407</v>
      </c>
      <c r="EQ103" s="380">
        <f t="shared" si="66"/>
        <v>901.04816409491832</v>
      </c>
      <c r="ER103" s="285">
        <v>1</v>
      </c>
      <c r="ES103" s="104" t="s">
        <v>52</v>
      </c>
      <c r="ET103" s="1">
        <v>55</v>
      </c>
      <c r="EU103" s="1" t="s">
        <v>106</v>
      </c>
      <c r="EV103" s="1" t="s">
        <v>107</v>
      </c>
      <c r="EW103" s="398"/>
      <c r="EX103" s="89">
        <v>44013</v>
      </c>
      <c r="EY103" s="104">
        <v>1300.22</v>
      </c>
      <c r="EZ103" s="104"/>
      <c r="FA103" s="104"/>
      <c r="FB103" s="104"/>
      <c r="FC103" s="104"/>
      <c r="FD103" s="137">
        <f t="shared" si="67"/>
        <v>1300.22</v>
      </c>
      <c r="FE103" s="138">
        <f t="shared" si="117"/>
        <v>73.069999999999936</v>
      </c>
      <c r="FF103" s="141">
        <f t="shared" si="68"/>
        <v>3.428863979332013</v>
      </c>
      <c r="FG103" s="96">
        <f t="shared" si="69"/>
        <v>76.498863979331944</v>
      </c>
      <c r="FH103" s="104">
        <f t="shared" si="70"/>
        <v>76.498863979331944</v>
      </c>
      <c r="FI103" s="104">
        <f t="shared" si="71"/>
        <v>0</v>
      </c>
      <c r="FJ103" s="104">
        <f t="shared" si="72"/>
        <v>138.46294380259081</v>
      </c>
      <c r="FK103" s="104"/>
      <c r="FL103" s="143">
        <f t="shared" si="73"/>
        <v>138.46294380259081</v>
      </c>
      <c r="FM103" s="104">
        <f t="shared" si="74"/>
        <v>15.865222194053102</v>
      </c>
      <c r="FN103" s="379">
        <f t="shared" si="75"/>
        <v>154.32816599664392</v>
      </c>
      <c r="FO103" s="234">
        <f t="shared" si="76"/>
        <v>1055.3763300915623</v>
      </c>
      <c r="FP103" s="139">
        <v>1</v>
      </c>
      <c r="FQ103" s="1" t="s">
        <v>52</v>
      </c>
      <c r="FR103" s="1">
        <v>55</v>
      </c>
      <c r="FS103" s="1" t="s">
        <v>106</v>
      </c>
      <c r="FT103" s="1" t="s">
        <v>107</v>
      </c>
      <c r="FU103" s="89">
        <v>44042</v>
      </c>
      <c r="FV103" s="90"/>
      <c r="FW103" s="104">
        <v>1366.91</v>
      </c>
      <c r="FX103" s="104"/>
      <c r="FY103" s="104"/>
      <c r="FZ103" s="104"/>
      <c r="GA103" s="104"/>
      <c r="GB103" s="411">
        <f t="shared" si="77"/>
        <v>1366.91</v>
      </c>
      <c r="GC103" s="138">
        <f t="shared" si="13"/>
        <v>66.690000000000055</v>
      </c>
      <c r="GD103" s="141">
        <f t="shared" si="78"/>
        <v>20.780359359832634</v>
      </c>
      <c r="GE103" s="142">
        <f t="shared" si="79"/>
        <v>87.470359359832685</v>
      </c>
      <c r="GF103" s="104">
        <f t="shared" si="80"/>
        <v>87.470359359832685</v>
      </c>
      <c r="GG103" s="104">
        <v>0</v>
      </c>
      <c r="GH103" s="104">
        <f t="shared" si="81"/>
        <v>166.19368278368211</v>
      </c>
      <c r="GI103" s="104"/>
      <c r="GJ103" s="143">
        <f t="shared" si="82"/>
        <v>166.19368278368211</v>
      </c>
      <c r="GK103" s="103">
        <f t="shared" si="83"/>
        <v>0</v>
      </c>
      <c r="GL103" s="104">
        <f t="shared" si="14"/>
        <v>0</v>
      </c>
      <c r="GM103" s="90">
        <f t="shared" si="84"/>
        <v>166.19368278368211</v>
      </c>
      <c r="GN103" s="380">
        <f t="shared" si="85"/>
        <v>1221.5700128752444</v>
      </c>
      <c r="GO103" s="139">
        <v>1</v>
      </c>
      <c r="GP103" s="415" t="s">
        <v>52</v>
      </c>
      <c r="GQ103" s="1">
        <v>55</v>
      </c>
      <c r="GR103" s="1" t="s">
        <v>106</v>
      </c>
      <c r="GS103" s="1" t="s">
        <v>107</v>
      </c>
      <c r="GT103" s="89">
        <v>44081</v>
      </c>
      <c r="GU103" s="90">
        <v>1000</v>
      </c>
      <c r="GV103" s="104">
        <v>1450.95</v>
      </c>
      <c r="GW103" s="104"/>
      <c r="GX103" s="104"/>
      <c r="GY103" s="104"/>
      <c r="GZ103" s="104"/>
      <c r="HA103" s="137">
        <v>1450.95</v>
      </c>
      <c r="HB103" s="138">
        <f t="shared" si="118"/>
        <v>84.039999999999964</v>
      </c>
      <c r="HC103" s="141">
        <f t="shared" si="86"/>
        <v>-30.41783523752914</v>
      </c>
      <c r="HD103" s="142">
        <f t="shared" si="87"/>
        <v>53.622164762470824</v>
      </c>
      <c r="HE103" s="104">
        <f t="shared" si="88"/>
        <v>53.622164762470824</v>
      </c>
      <c r="HF103" s="104">
        <v>0</v>
      </c>
      <c r="HG103" s="104">
        <f t="shared" si="89"/>
        <v>101.88211304869456</v>
      </c>
      <c r="HH103" s="104"/>
      <c r="HI103" s="143">
        <f t="shared" si="90"/>
        <v>101.88211304869456</v>
      </c>
      <c r="HJ103" s="104">
        <f t="shared" si="91"/>
        <v>0</v>
      </c>
      <c r="HK103" s="104">
        <f t="shared" si="15"/>
        <v>0</v>
      </c>
      <c r="HL103" s="90">
        <f t="shared" si="92"/>
        <v>101.88211304869456</v>
      </c>
      <c r="HM103" s="380">
        <f t="shared" si="93"/>
        <v>323.45212592393898</v>
      </c>
      <c r="HN103" s="1">
        <v>1</v>
      </c>
      <c r="HO103" s="1" t="s">
        <v>52</v>
      </c>
      <c r="HP103" s="1">
        <v>55</v>
      </c>
      <c r="HQ103" s="1" t="s">
        <v>106</v>
      </c>
      <c r="HR103" s="1" t="s">
        <v>107</v>
      </c>
      <c r="HS103" s="89">
        <v>44104</v>
      </c>
      <c r="HT103" s="104">
        <v>1489.81</v>
      </c>
      <c r="HU103" s="90">
        <v>500</v>
      </c>
      <c r="HV103" s="104"/>
      <c r="HW103" s="104"/>
      <c r="HX103" s="104"/>
      <c r="HY103" s="104"/>
      <c r="HZ103" s="137">
        <f t="shared" si="94"/>
        <v>1489.81</v>
      </c>
      <c r="IA103" s="138">
        <f t="shared" si="95"/>
        <v>38.8599999999999</v>
      </c>
      <c r="IB103" s="141">
        <f t="shared" si="96"/>
        <v>7.2437198217799619</v>
      </c>
      <c r="IC103" s="142">
        <f t="shared" si="97"/>
        <v>46.103719821779862</v>
      </c>
      <c r="ID103" s="104">
        <f t="shared" si="98"/>
        <v>46.103719821779862</v>
      </c>
      <c r="IE103" s="104">
        <f t="shared" si="99"/>
        <v>0</v>
      </c>
      <c r="IF103" s="104">
        <f t="shared" si="100"/>
        <v>87.597067661381729</v>
      </c>
      <c r="IG103" s="425">
        <f t="shared" si="101"/>
        <v>0</v>
      </c>
      <c r="IH103" s="143">
        <f t="shared" si="102"/>
        <v>87.597067661381729</v>
      </c>
      <c r="II103" s="104">
        <f t="shared" si="103"/>
        <v>0</v>
      </c>
      <c r="IJ103" s="104">
        <f t="shared" si="104"/>
        <v>0</v>
      </c>
      <c r="IK103" s="90">
        <f t="shared" si="105"/>
        <v>87.597067661381729</v>
      </c>
      <c r="IL103" s="234">
        <f t="shared" si="106"/>
        <v>-88.950806414679292</v>
      </c>
      <c r="IM103" s="139">
        <v>1</v>
      </c>
      <c r="IN103" s="1" t="s">
        <v>52</v>
      </c>
      <c r="IO103" s="1">
        <v>55</v>
      </c>
      <c r="IP103" s="1" t="s">
        <v>106</v>
      </c>
      <c r="IQ103" s="1" t="s">
        <v>107</v>
      </c>
      <c r="IR103" s="89">
        <v>44143</v>
      </c>
      <c r="IS103" s="90"/>
      <c r="IT103" s="1">
        <v>1560.66</v>
      </c>
      <c r="IU103" s="1"/>
      <c r="IV103" s="1"/>
      <c r="IW103" s="1"/>
      <c r="IX103" s="1"/>
      <c r="IY103" s="98">
        <v>1560.66</v>
      </c>
      <c r="IZ103" s="138">
        <f t="shared" si="107"/>
        <v>70.850000000000136</v>
      </c>
      <c r="JA103" s="141">
        <f t="shared" si="108"/>
        <v>-19.050509850106277</v>
      </c>
      <c r="JB103" s="142">
        <f t="shared" si="109"/>
        <v>51.799490149893856</v>
      </c>
      <c r="JC103" s="104">
        <f t="shared" si="110"/>
        <v>51.799490149893856</v>
      </c>
      <c r="JD103" s="104">
        <f t="shared" si="111"/>
        <v>0</v>
      </c>
      <c r="JE103" s="104">
        <f t="shared" si="112"/>
        <v>98.419031284798322</v>
      </c>
      <c r="JF103" s="425">
        <f t="shared" si="119"/>
        <v>0</v>
      </c>
      <c r="JG103" s="143">
        <f t="shared" si="113"/>
        <v>98.419031284798322</v>
      </c>
      <c r="JH103" s="104">
        <f t="shared" si="114"/>
        <v>0</v>
      </c>
      <c r="JI103" s="104">
        <f t="shared" si="115"/>
        <v>0</v>
      </c>
      <c r="JJ103" s="90">
        <f t="shared" si="116"/>
        <v>98.419031284798322</v>
      </c>
      <c r="JK103" s="234">
        <f t="shared" si="120"/>
        <v>9.4682248701190304</v>
      </c>
      <c r="JL103" s="139">
        <v>1</v>
      </c>
      <c r="JM103" s="1" t="s">
        <v>52</v>
      </c>
    </row>
    <row r="104" spans="1:273" ht="30" customHeight="1" x14ac:dyDescent="0.25">
      <c r="A104" s="1">
        <v>56</v>
      </c>
      <c r="B104" s="1" t="s">
        <v>108</v>
      </c>
      <c r="C104" s="1" t="s">
        <v>109</v>
      </c>
      <c r="D104" s="89">
        <v>43830</v>
      </c>
      <c r="E104" s="153"/>
      <c r="F104" s="104">
        <v>151.22999999999999</v>
      </c>
      <c r="G104" s="104"/>
      <c r="H104" s="104"/>
      <c r="I104" s="104"/>
      <c r="J104" s="104"/>
      <c r="K104" s="137">
        <v>151.22999999999999</v>
      </c>
      <c r="L104" s="138">
        <v>0</v>
      </c>
      <c r="M104" s="141">
        <v>0</v>
      </c>
      <c r="N104" s="96">
        <v>0</v>
      </c>
      <c r="O104" s="104">
        <v>0</v>
      </c>
      <c r="P104" s="104">
        <v>0</v>
      </c>
      <c r="Q104" s="104">
        <v>0</v>
      </c>
      <c r="R104" s="104">
        <v>0</v>
      </c>
      <c r="S104" s="143">
        <v>0</v>
      </c>
      <c r="T104" s="104"/>
      <c r="U104" s="104"/>
      <c r="V104" s="104">
        <v>0</v>
      </c>
      <c r="W104" s="203">
        <v>0</v>
      </c>
      <c r="X104" s="144">
        <v>-163.52047252810931</v>
      </c>
      <c r="Y104" s="285">
        <v>1</v>
      </c>
      <c r="Z104" s="104" t="s">
        <v>52</v>
      </c>
      <c r="AA104" s="1">
        <v>56</v>
      </c>
      <c r="AB104" s="1" t="s">
        <v>108</v>
      </c>
      <c r="AC104" s="1" t="s">
        <v>109</v>
      </c>
      <c r="AD104" s="89">
        <v>43861</v>
      </c>
      <c r="AE104" s="284"/>
      <c r="AF104" s="1">
        <v>151.22999999999999</v>
      </c>
      <c r="AG104" s="1"/>
      <c r="AH104" s="1"/>
      <c r="AI104" s="1"/>
      <c r="AJ104" s="1"/>
      <c r="AK104" s="98">
        <f t="shared" si="11"/>
        <v>151.22999999999999</v>
      </c>
      <c r="AL104" s="138">
        <f t="shared" si="18"/>
        <v>0</v>
      </c>
      <c r="AM104" s="141">
        <f t="shared" si="19"/>
        <v>0</v>
      </c>
      <c r="AN104" s="96">
        <f t="shared" si="20"/>
        <v>0</v>
      </c>
      <c r="AO104" s="104">
        <f t="shared" si="21"/>
        <v>0</v>
      </c>
      <c r="AP104" s="104">
        <f t="shared" si="22"/>
        <v>0</v>
      </c>
      <c r="AQ104" s="104">
        <f t="shared" si="23"/>
        <v>0</v>
      </c>
      <c r="AR104" s="104"/>
      <c r="AS104" s="143">
        <f t="shared" si="24"/>
        <v>0</v>
      </c>
      <c r="AT104" s="104">
        <f t="shared" si="25"/>
        <v>0</v>
      </c>
      <c r="AU104" s="104">
        <f t="shared" si="12"/>
        <v>0</v>
      </c>
      <c r="AV104" s="203">
        <f t="shared" si="26"/>
        <v>0</v>
      </c>
      <c r="AW104" s="144">
        <f t="shared" si="27"/>
        <v>-163.52047252810931</v>
      </c>
      <c r="AX104" s="285">
        <v>1</v>
      </c>
      <c r="AY104" s="104" t="s">
        <v>52</v>
      </c>
      <c r="AZ104" s="1">
        <v>56</v>
      </c>
      <c r="BA104" s="1" t="s">
        <v>108</v>
      </c>
      <c r="BB104" s="1" t="s">
        <v>109</v>
      </c>
      <c r="BC104" s="89">
        <v>43890</v>
      </c>
      <c r="BD104" s="153"/>
      <c r="BE104" s="1">
        <v>151.22999999999999</v>
      </c>
      <c r="BF104" s="1"/>
      <c r="BG104" s="1"/>
      <c r="BH104" s="1"/>
      <c r="BI104" s="1"/>
      <c r="BJ104" s="98">
        <v>151.22999999999999</v>
      </c>
      <c r="BK104" s="138">
        <f t="shared" si="28"/>
        <v>0</v>
      </c>
      <c r="BL104" s="141">
        <f t="shared" si="29"/>
        <v>0</v>
      </c>
      <c r="BM104" s="96">
        <f t="shared" si="30"/>
        <v>0</v>
      </c>
      <c r="BN104" s="104">
        <f t="shared" si="31"/>
        <v>0</v>
      </c>
      <c r="BO104" s="104">
        <f t="shared" si="32"/>
        <v>0</v>
      </c>
      <c r="BP104" s="104">
        <f t="shared" si="33"/>
        <v>0</v>
      </c>
      <c r="BQ104" s="355">
        <f t="shared" si="34"/>
        <v>0</v>
      </c>
      <c r="BR104" s="143">
        <f t="shared" si="35"/>
        <v>0</v>
      </c>
      <c r="BS104" s="104">
        <f t="shared" si="36"/>
        <v>0</v>
      </c>
      <c r="BT104" s="203">
        <f t="shared" si="37"/>
        <v>0</v>
      </c>
      <c r="BU104" s="144">
        <f t="shared" si="38"/>
        <v>-163.52047252810931</v>
      </c>
      <c r="BV104" s="285">
        <v>1</v>
      </c>
      <c r="BW104" s="104" t="s">
        <v>52</v>
      </c>
      <c r="BX104" s="1">
        <v>56</v>
      </c>
      <c r="BY104" s="1" t="s">
        <v>108</v>
      </c>
      <c r="BZ104" s="1" t="s">
        <v>109</v>
      </c>
      <c r="CA104" s="89">
        <v>43890</v>
      </c>
      <c r="CB104" s="153"/>
      <c r="CC104" s="137">
        <v>151.22999999999999</v>
      </c>
      <c r="CD104" s="137"/>
      <c r="CE104" s="137"/>
      <c r="CF104" s="137"/>
      <c r="CG104" s="137"/>
      <c r="CH104" s="137">
        <v>151.22999999999999</v>
      </c>
      <c r="CI104" s="137">
        <v>0</v>
      </c>
      <c r="CJ104" s="137">
        <v>0</v>
      </c>
      <c r="CK104" s="137">
        <v>0</v>
      </c>
      <c r="CL104" s="137">
        <v>0</v>
      </c>
      <c r="CM104" s="137">
        <v>0</v>
      </c>
      <c r="CN104" s="137">
        <v>0</v>
      </c>
      <c r="CO104" s="137">
        <v>0</v>
      </c>
      <c r="CP104" s="143">
        <f t="shared" si="39"/>
        <v>0</v>
      </c>
      <c r="CQ104" s="104">
        <f t="shared" si="40"/>
        <v>0</v>
      </c>
      <c r="CR104" s="203">
        <f t="shared" si="41"/>
        <v>0</v>
      </c>
      <c r="CS104" s="144">
        <f t="shared" si="42"/>
        <v>-163.52047252810931</v>
      </c>
      <c r="CT104" s="139" t="s">
        <v>251</v>
      </c>
      <c r="CU104" s="1" t="s">
        <v>422</v>
      </c>
      <c r="CV104" s="1">
        <v>56</v>
      </c>
      <c r="CW104" s="1" t="s">
        <v>108</v>
      </c>
      <c r="CX104" s="1" t="s">
        <v>109</v>
      </c>
      <c r="CY104" s="89">
        <v>43951</v>
      </c>
      <c r="CZ104" s="153"/>
      <c r="DA104" s="104">
        <v>152.30000000000001</v>
      </c>
      <c r="DB104" s="104"/>
      <c r="DC104" s="104"/>
      <c r="DD104" s="104"/>
      <c r="DE104" s="104"/>
      <c r="DF104" s="137">
        <v>152.30000000000001</v>
      </c>
      <c r="DG104" s="138">
        <f t="shared" si="43"/>
        <v>1.0700000000000216</v>
      </c>
      <c r="DH104" s="141">
        <f t="shared" si="44"/>
        <v>0.16429255405478779</v>
      </c>
      <c r="DI104" s="142">
        <f t="shared" si="45"/>
        <v>1.2342925540548093</v>
      </c>
      <c r="DJ104" s="104">
        <f t="shared" si="46"/>
        <v>1.2342925540548093</v>
      </c>
      <c r="DK104" s="104">
        <f t="shared" si="47"/>
        <v>0</v>
      </c>
      <c r="DL104" s="104">
        <f t="shared" si="48"/>
        <v>2.2340695228392051</v>
      </c>
      <c r="DM104" s="365">
        <f t="shared" si="49"/>
        <v>0</v>
      </c>
      <c r="DN104" s="366">
        <f t="shared" si="50"/>
        <v>2.2340695228392051</v>
      </c>
      <c r="DO104" s="367">
        <f t="shared" si="51"/>
        <v>2.2340695228392051</v>
      </c>
      <c r="DP104" s="367">
        <f t="shared" si="52"/>
        <v>2.1464865855805426</v>
      </c>
      <c r="DQ104" s="368">
        <f t="shared" si="53"/>
        <v>0.15390214949853584</v>
      </c>
      <c r="DR104" s="49">
        <f t="shared" si="54"/>
        <v>2.3879716723377409</v>
      </c>
      <c r="DS104" s="369">
        <f t="shared" si="55"/>
        <v>-161.13250085577158</v>
      </c>
      <c r="DT104" s="139">
        <v>1</v>
      </c>
      <c r="DU104" s="1" t="s">
        <v>52</v>
      </c>
      <c r="DV104" s="1">
        <v>56</v>
      </c>
      <c r="DW104" s="1" t="s">
        <v>108</v>
      </c>
      <c r="DX104" s="1" t="s">
        <v>109</v>
      </c>
      <c r="DY104" s="89">
        <v>43982</v>
      </c>
      <c r="DZ104" s="90"/>
      <c r="EA104" s="1">
        <v>191.64000000000001</v>
      </c>
      <c r="EB104" s="1"/>
      <c r="EC104" s="1"/>
      <c r="ED104" s="1"/>
      <c r="EE104" s="1"/>
      <c r="EF104" s="98">
        <v>191.64000000000001</v>
      </c>
      <c r="EG104" s="138">
        <f t="shared" si="56"/>
        <v>39.340000000000003</v>
      </c>
      <c r="EH104" s="141">
        <f t="shared" si="57"/>
        <v>1.6165433791025814</v>
      </c>
      <c r="EI104" s="96">
        <f t="shared" si="58"/>
        <v>40.956543379102584</v>
      </c>
      <c r="EJ104" s="104">
        <f t="shared" si="59"/>
        <v>40.956543379102584</v>
      </c>
      <c r="EK104" s="104">
        <f t="shared" si="60"/>
        <v>0</v>
      </c>
      <c r="EL104" s="104">
        <f t="shared" si="61"/>
        <v>74.131343516175676</v>
      </c>
      <c r="EM104" s="355">
        <f t="shared" si="62"/>
        <v>0</v>
      </c>
      <c r="EN104" s="143">
        <f t="shared" si="63"/>
        <v>74.131343516175676</v>
      </c>
      <c r="EO104" s="104">
        <f t="shared" si="64"/>
        <v>7.754644858144875</v>
      </c>
      <c r="EP104" s="379">
        <f t="shared" si="65"/>
        <v>81.885988374320547</v>
      </c>
      <c r="EQ104" s="380">
        <f t="shared" si="66"/>
        <v>-79.246512481451035</v>
      </c>
      <c r="ER104" s="285">
        <v>1</v>
      </c>
      <c r="ES104" s="104" t="s">
        <v>52</v>
      </c>
      <c r="ET104" s="1">
        <v>56</v>
      </c>
      <c r="EU104" s="1" t="s">
        <v>108</v>
      </c>
      <c r="EV104" s="1" t="s">
        <v>109</v>
      </c>
      <c r="EW104" s="398">
        <v>200</v>
      </c>
      <c r="EX104" s="89">
        <v>44013</v>
      </c>
      <c r="EY104" s="104">
        <v>237.64000000000001</v>
      </c>
      <c r="EZ104" s="104"/>
      <c r="FA104" s="104"/>
      <c r="FB104" s="104"/>
      <c r="FC104" s="104"/>
      <c r="FD104" s="137">
        <f t="shared" si="67"/>
        <v>237.64000000000001</v>
      </c>
      <c r="FE104" s="138">
        <f t="shared" si="117"/>
        <v>46</v>
      </c>
      <c r="FF104" s="141">
        <f t="shared" si="68"/>
        <v>2.1585841391716536</v>
      </c>
      <c r="FG104" s="96">
        <f t="shared" si="69"/>
        <v>48.158584139171651</v>
      </c>
      <c r="FH104" s="104">
        <f t="shared" si="70"/>
        <v>48.158584139171651</v>
      </c>
      <c r="FI104" s="104">
        <f t="shared" si="71"/>
        <v>0</v>
      </c>
      <c r="FJ104" s="104">
        <f t="shared" si="72"/>
        <v>87.167037291900698</v>
      </c>
      <c r="FK104" s="104"/>
      <c r="FL104" s="143">
        <f t="shared" si="73"/>
        <v>87.167037291900698</v>
      </c>
      <c r="FM104" s="104">
        <f t="shared" si="74"/>
        <v>9.9876860671471661</v>
      </c>
      <c r="FN104" s="379">
        <f t="shared" si="75"/>
        <v>97.154723359047864</v>
      </c>
      <c r="FO104" s="234">
        <f t="shared" si="76"/>
        <v>-182.09178912240316</v>
      </c>
      <c r="FP104" s="139">
        <v>1</v>
      </c>
      <c r="FQ104" s="1" t="s">
        <v>52</v>
      </c>
      <c r="FR104" s="1">
        <v>56</v>
      </c>
      <c r="FS104" s="1" t="s">
        <v>108</v>
      </c>
      <c r="FT104" s="1" t="s">
        <v>109</v>
      </c>
      <c r="FU104" s="89">
        <v>44042</v>
      </c>
      <c r="FV104" s="90"/>
      <c r="FW104" s="104">
        <v>273.62</v>
      </c>
      <c r="FX104" s="104"/>
      <c r="FY104" s="104"/>
      <c r="FZ104" s="104"/>
      <c r="GA104" s="104"/>
      <c r="GB104" s="411">
        <f t="shared" si="77"/>
        <v>273.62</v>
      </c>
      <c r="GC104" s="138">
        <f t="shared" si="13"/>
        <v>35.97999999999999</v>
      </c>
      <c r="GD104" s="141">
        <f t="shared" si="78"/>
        <v>11.211236013896796</v>
      </c>
      <c r="GE104" s="142">
        <f t="shared" si="79"/>
        <v>47.191236013896784</v>
      </c>
      <c r="GF104" s="104">
        <f t="shared" si="80"/>
        <v>47.191236013896784</v>
      </c>
      <c r="GG104" s="104">
        <v>0</v>
      </c>
      <c r="GH104" s="104">
        <f t="shared" si="81"/>
        <v>89.663348426403886</v>
      </c>
      <c r="GI104" s="104"/>
      <c r="GJ104" s="143">
        <f t="shared" si="82"/>
        <v>89.663348426403886</v>
      </c>
      <c r="GK104" s="103">
        <f t="shared" si="83"/>
        <v>0</v>
      </c>
      <c r="GL104" s="104">
        <f t="shared" si="14"/>
        <v>0</v>
      </c>
      <c r="GM104" s="90">
        <f t="shared" si="84"/>
        <v>89.663348426403886</v>
      </c>
      <c r="GN104" s="380">
        <f t="shared" si="85"/>
        <v>-92.428440695999271</v>
      </c>
      <c r="GO104" s="139">
        <v>1</v>
      </c>
      <c r="GP104" s="415" t="s">
        <v>52</v>
      </c>
      <c r="GQ104" s="1">
        <v>56</v>
      </c>
      <c r="GR104" s="1" t="s">
        <v>108</v>
      </c>
      <c r="GS104" s="1" t="s">
        <v>109</v>
      </c>
      <c r="GT104" s="89">
        <v>44081</v>
      </c>
      <c r="GU104" s="90"/>
      <c r="GV104" s="104">
        <v>299.70999999999998</v>
      </c>
      <c r="GW104" s="104"/>
      <c r="GX104" s="104"/>
      <c r="GY104" s="104"/>
      <c r="GZ104" s="104"/>
      <c r="HA104" s="137">
        <v>299.70999999999998</v>
      </c>
      <c r="HB104" s="138">
        <f t="shared" si="118"/>
        <v>26.089999999999975</v>
      </c>
      <c r="HC104" s="141">
        <f t="shared" si="86"/>
        <v>-9.4431380455394436</v>
      </c>
      <c r="HD104" s="142">
        <f t="shared" si="87"/>
        <v>16.646861954460533</v>
      </c>
      <c r="HE104" s="104">
        <f t="shared" si="88"/>
        <v>16.646861954460533</v>
      </c>
      <c r="HF104" s="104">
        <v>0</v>
      </c>
      <c r="HG104" s="104">
        <f t="shared" si="89"/>
        <v>31.629037713475011</v>
      </c>
      <c r="HH104" s="104"/>
      <c r="HI104" s="143">
        <f t="shared" si="90"/>
        <v>31.629037713475011</v>
      </c>
      <c r="HJ104" s="104">
        <f t="shared" si="91"/>
        <v>0</v>
      </c>
      <c r="HK104" s="104">
        <f t="shared" si="15"/>
        <v>0</v>
      </c>
      <c r="HL104" s="90">
        <f t="shared" si="92"/>
        <v>31.629037713475011</v>
      </c>
      <c r="HM104" s="380">
        <f t="shared" si="93"/>
        <v>-60.799402982524256</v>
      </c>
      <c r="HN104" s="1">
        <v>1</v>
      </c>
      <c r="HO104" s="1" t="s">
        <v>52</v>
      </c>
      <c r="HP104" s="1">
        <v>56</v>
      </c>
      <c r="HQ104" s="1" t="s">
        <v>108</v>
      </c>
      <c r="HR104" s="1" t="s">
        <v>109</v>
      </c>
      <c r="HS104" s="89">
        <v>44104</v>
      </c>
      <c r="HT104" s="104">
        <v>309.14</v>
      </c>
      <c r="HU104" s="90"/>
      <c r="HV104" s="104"/>
      <c r="HW104" s="104"/>
      <c r="HX104" s="104"/>
      <c r="HY104" s="104"/>
      <c r="HZ104" s="137">
        <f t="shared" si="94"/>
        <v>309.14</v>
      </c>
      <c r="IA104" s="138">
        <f t="shared" si="95"/>
        <v>9.4300000000000068</v>
      </c>
      <c r="IB104" s="141">
        <f t="shared" si="96"/>
        <v>1.757804372603841</v>
      </c>
      <c r="IC104" s="142">
        <f t="shared" si="97"/>
        <v>11.187804372603848</v>
      </c>
      <c r="ID104" s="104">
        <f t="shared" si="98"/>
        <v>11.187804372603848</v>
      </c>
      <c r="IE104" s="104">
        <f t="shared" si="99"/>
        <v>0</v>
      </c>
      <c r="IF104" s="104">
        <f t="shared" si="100"/>
        <v>21.256828307947309</v>
      </c>
      <c r="IG104" s="425">
        <f t="shared" si="101"/>
        <v>0</v>
      </c>
      <c r="IH104" s="143">
        <f t="shared" si="102"/>
        <v>21.256828307947309</v>
      </c>
      <c r="II104" s="104">
        <f t="shared" si="103"/>
        <v>0</v>
      </c>
      <c r="IJ104" s="104">
        <f t="shared" si="104"/>
        <v>0</v>
      </c>
      <c r="IK104" s="90">
        <f t="shared" si="105"/>
        <v>21.256828307947309</v>
      </c>
      <c r="IL104" s="234">
        <f t="shared" si="106"/>
        <v>-39.542574674576947</v>
      </c>
      <c r="IM104" s="139">
        <v>1</v>
      </c>
      <c r="IN104" s="1" t="s">
        <v>52</v>
      </c>
      <c r="IO104" s="1">
        <v>56</v>
      </c>
      <c r="IP104" s="1" t="s">
        <v>108</v>
      </c>
      <c r="IQ104" s="1" t="s">
        <v>109</v>
      </c>
      <c r="IR104" s="89">
        <v>44143</v>
      </c>
      <c r="IS104" s="90"/>
      <c r="IT104" s="1">
        <v>315.18</v>
      </c>
      <c r="IU104" s="1"/>
      <c r="IV104" s="1"/>
      <c r="IW104" s="1"/>
      <c r="IX104" s="1"/>
      <c r="IY104" s="98">
        <v>315.18</v>
      </c>
      <c r="IZ104" s="138">
        <f t="shared" si="107"/>
        <v>6.0400000000000205</v>
      </c>
      <c r="JA104" s="141">
        <f t="shared" si="108"/>
        <v>-1.6240660479130851</v>
      </c>
      <c r="JB104" s="142">
        <f t="shared" si="109"/>
        <v>4.4159339520869354</v>
      </c>
      <c r="JC104" s="104">
        <f t="shared" si="110"/>
        <v>4.4159339520869354</v>
      </c>
      <c r="JD104" s="104">
        <f t="shared" si="111"/>
        <v>0</v>
      </c>
      <c r="JE104" s="104">
        <f t="shared" si="112"/>
        <v>8.3902745089651773</v>
      </c>
      <c r="JF104" s="425">
        <f t="shared" si="119"/>
        <v>0</v>
      </c>
      <c r="JG104" s="143">
        <f t="shared" si="113"/>
        <v>8.3902745089651773</v>
      </c>
      <c r="JH104" s="104">
        <f t="shared" si="114"/>
        <v>0</v>
      </c>
      <c r="JI104" s="104">
        <f t="shared" si="115"/>
        <v>0</v>
      </c>
      <c r="JJ104" s="90">
        <f t="shared" si="116"/>
        <v>8.3902745089651773</v>
      </c>
      <c r="JK104" s="234">
        <f t="shared" si="120"/>
        <v>-31.15230016561177</v>
      </c>
      <c r="JL104" s="139">
        <v>1</v>
      </c>
      <c r="JM104" s="1" t="s">
        <v>52</v>
      </c>
    </row>
    <row r="105" spans="1:273" ht="30" customHeight="1" x14ac:dyDescent="0.25">
      <c r="A105" s="1">
        <v>57</v>
      </c>
      <c r="B105" s="1" t="s">
        <v>223</v>
      </c>
      <c r="C105" s="1" t="s">
        <v>224</v>
      </c>
      <c r="D105" s="89">
        <v>43830</v>
      </c>
      <c r="E105" s="153"/>
      <c r="F105" s="104">
        <v>1.99</v>
      </c>
      <c r="G105" s="104"/>
      <c r="H105" s="104"/>
      <c r="I105" s="104">
        <v>22444.95</v>
      </c>
      <c r="J105" s="104">
        <v>5893.62</v>
      </c>
      <c r="K105" s="137">
        <v>22446.940000000002</v>
      </c>
      <c r="L105" s="138">
        <v>0</v>
      </c>
      <c r="M105" s="141">
        <v>0</v>
      </c>
      <c r="N105" s="96">
        <v>0</v>
      </c>
      <c r="O105" s="104">
        <v>0</v>
      </c>
      <c r="P105" s="104">
        <v>0</v>
      </c>
      <c r="Q105" s="104">
        <v>0</v>
      </c>
      <c r="R105" s="104">
        <v>0</v>
      </c>
      <c r="S105" s="143">
        <v>0</v>
      </c>
      <c r="T105" s="104"/>
      <c r="U105" s="104"/>
      <c r="V105" s="104">
        <v>0</v>
      </c>
      <c r="W105" s="203">
        <v>0</v>
      </c>
      <c r="X105" s="144">
        <v>6446.5607501103077</v>
      </c>
      <c r="Y105" s="285">
        <v>2</v>
      </c>
      <c r="Z105" s="104" t="s">
        <v>52</v>
      </c>
      <c r="AA105" s="1">
        <v>57</v>
      </c>
      <c r="AB105" s="1" t="s">
        <v>223</v>
      </c>
      <c r="AC105" s="1" t="s">
        <v>224</v>
      </c>
      <c r="AD105" s="89">
        <v>43861</v>
      </c>
      <c r="AE105" s="284"/>
      <c r="AF105" s="1">
        <v>1.99</v>
      </c>
      <c r="AG105" s="1"/>
      <c r="AH105" s="1"/>
      <c r="AI105" s="1">
        <v>22444.95</v>
      </c>
      <c r="AJ105" s="1">
        <v>5893.62</v>
      </c>
      <c r="AK105" s="98">
        <f t="shared" si="11"/>
        <v>22446.940000000002</v>
      </c>
      <c r="AL105" s="138">
        <f t="shared" si="18"/>
        <v>0</v>
      </c>
      <c r="AM105" s="141">
        <f t="shared" si="19"/>
        <v>0</v>
      </c>
      <c r="AN105" s="96">
        <f t="shared" si="20"/>
        <v>0</v>
      </c>
      <c r="AO105" s="104">
        <f t="shared" si="21"/>
        <v>0</v>
      </c>
      <c r="AP105" s="104">
        <f t="shared" si="22"/>
        <v>0</v>
      </c>
      <c r="AQ105" s="104">
        <f t="shared" si="23"/>
        <v>0</v>
      </c>
      <c r="AR105" s="104"/>
      <c r="AS105" s="143">
        <f t="shared" si="24"/>
        <v>0</v>
      </c>
      <c r="AT105" s="104">
        <f t="shared" si="25"/>
        <v>0</v>
      </c>
      <c r="AU105" s="104">
        <f t="shared" si="12"/>
        <v>0</v>
      </c>
      <c r="AV105" s="203">
        <f t="shared" si="26"/>
        <v>0</v>
      </c>
      <c r="AW105" s="144">
        <f t="shared" si="27"/>
        <v>6446.5607501103077</v>
      </c>
      <c r="AX105" s="285">
        <v>2</v>
      </c>
      <c r="AY105" s="104" t="s">
        <v>52</v>
      </c>
      <c r="AZ105" s="1">
        <v>57</v>
      </c>
      <c r="BA105" s="1" t="s">
        <v>223</v>
      </c>
      <c r="BB105" s="1" t="s">
        <v>224</v>
      </c>
      <c r="BC105" s="89">
        <v>43890</v>
      </c>
      <c r="BD105" s="153"/>
      <c r="BE105" s="1">
        <v>1.99</v>
      </c>
      <c r="BF105" s="1"/>
      <c r="BG105" s="1"/>
      <c r="BH105" s="1">
        <v>22444.95</v>
      </c>
      <c r="BI105" s="1">
        <v>5893.62</v>
      </c>
      <c r="BJ105" s="98">
        <v>22446.940000000002</v>
      </c>
      <c r="BK105" s="138">
        <f t="shared" si="28"/>
        <v>0</v>
      </c>
      <c r="BL105" s="141">
        <f t="shared" si="29"/>
        <v>0</v>
      </c>
      <c r="BM105" s="96">
        <f t="shared" si="30"/>
        <v>0</v>
      </c>
      <c r="BN105" s="104">
        <f t="shared" si="31"/>
        <v>0</v>
      </c>
      <c r="BO105" s="104">
        <f t="shared" si="32"/>
        <v>0</v>
      </c>
      <c r="BP105" s="104">
        <f t="shared" si="33"/>
        <v>0</v>
      </c>
      <c r="BQ105" s="355">
        <f t="shared" si="34"/>
        <v>0</v>
      </c>
      <c r="BR105" s="143">
        <f t="shared" si="35"/>
        <v>0</v>
      </c>
      <c r="BS105" s="104">
        <f t="shared" si="36"/>
        <v>0</v>
      </c>
      <c r="BT105" s="203">
        <f t="shared" si="37"/>
        <v>0</v>
      </c>
      <c r="BU105" s="144">
        <f t="shared" si="38"/>
        <v>6446.5607501103077</v>
      </c>
      <c r="BV105" s="285">
        <v>2</v>
      </c>
      <c r="BW105" s="104" t="s">
        <v>52</v>
      </c>
      <c r="BX105" s="1">
        <v>57</v>
      </c>
      <c r="BY105" s="1" t="s">
        <v>223</v>
      </c>
      <c r="BZ105" s="1" t="s">
        <v>224</v>
      </c>
      <c r="CA105" s="89">
        <v>43890</v>
      </c>
      <c r="CB105" s="153"/>
      <c r="CC105" s="137">
        <v>1.99</v>
      </c>
      <c r="CD105" s="137"/>
      <c r="CE105" s="137"/>
      <c r="CF105" s="137">
        <v>22444.95</v>
      </c>
      <c r="CG105" s="137">
        <v>5893.62</v>
      </c>
      <c r="CH105" s="137">
        <v>22446.940000000002</v>
      </c>
      <c r="CI105" s="137">
        <v>0</v>
      </c>
      <c r="CJ105" s="137">
        <v>0</v>
      </c>
      <c r="CK105" s="137">
        <v>0</v>
      </c>
      <c r="CL105" s="137">
        <v>0</v>
      </c>
      <c r="CM105" s="137">
        <v>0</v>
      </c>
      <c r="CN105" s="137">
        <v>0</v>
      </c>
      <c r="CO105" s="137">
        <v>0</v>
      </c>
      <c r="CP105" s="143">
        <f t="shared" si="39"/>
        <v>0</v>
      </c>
      <c r="CQ105" s="104">
        <f t="shared" si="40"/>
        <v>0</v>
      </c>
      <c r="CR105" s="203">
        <f t="shared" si="41"/>
        <v>0</v>
      </c>
      <c r="CS105" s="144">
        <f t="shared" si="42"/>
        <v>6446.5607501103077</v>
      </c>
      <c r="CT105" s="139" t="s">
        <v>251</v>
      </c>
      <c r="CU105" s="1" t="s">
        <v>422</v>
      </c>
      <c r="CV105" s="1">
        <v>57</v>
      </c>
      <c r="CW105" s="1" t="s">
        <v>223</v>
      </c>
      <c r="CX105" s="1" t="s">
        <v>224</v>
      </c>
      <c r="CY105" s="89">
        <v>43951</v>
      </c>
      <c r="CZ105" s="153"/>
      <c r="DA105" s="104">
        <v>1.99</v>
      </c>
      <c r="DB105" s="104"/>
      <c r="DC105" s="104"/>
      <c r="DD105" s="104">
        <v>22444.95</v>
      </c>
      <c r="DE105" s="104">
        <v>5893.62</v>
      </c>
      <c r="DF105" s="137">
        <v>22446.940000000002</v>
      </c>
      <c r="DG105" s="138">
        <f t="shared" si="43"/>
        <v>0</v>
      </c>
      <c r="DH105" s="141">
        <f t="shared" si="44"/>
        <v>0</v>
      </c>
      <c r="DI105" s="142">
        <f t="shared" si="45"/>
        <v>0</v>
      </c>
      <c r="DJ105" s="104">
        <f t="shared" si="46"/>
        <v>0</v>
      </c>
      <c r="DK105" s="104">
        <f t="shared" si="47"/>
        <v>0</v>
      </c>
      <c r="DL105" s="104">
        <f t="shared" si="48"/>
        <v>0</v>
      </c>
      <c r="DM105" s="365">
        <f t="shared" si="49"/>
        <v>0</v>
      </c>
      <c r="DN105" s="366">
        <f t="shared" si="50"/>
        <v>0</v>
      </c>
      <c r="DO105" s="367">
        <f t="shared" si="51"/>
        <v>0</v>
      </c>
      <c r="DP105" s="367">
        <f t="shared" si="52"/>
        <v>0</v>
      </c>
      <c r="DQ105" s="368">
        <f t="shared" si="53"/>
        <v>0</v>
      </c>
      <c r="DR105" s="49">
        <f t="shared" si="54"/>
        <v>0</v>
      </c>
      <c r="DS105" s="369">
        <f t="shared" si="55"/>
        <v>6446.5607501103077</v>
      </c>
      <c r="DT105" s="139">
        <v>2</v>
      </c>
      <c r="DU105" s="1" t="s">
        <v>52</v>
      </c>
      <c r="DV105" s="1">
        <v>57</v>
      </c>
      <c r="DW105" s="1" t="s">
        <v>223</v>
      </c>
      <c r="DX105" s="1" t="s">
        <v>224</v>
      </c>
      <c r="DY105" s="89">
        <v>43982</v>
      </c>
      <c r="DZ105" s="90"/>
      <c r="EA105" s="1">
        <v>1.99</v>
      </c>
      <c r="EB105" s="1"/>
      <c r="EC105" s="1"/>
      <c r="ED105" s="1">
        <v>22444.95</v>
      </c>
      <c r="EE105" s="1">
        <v>5893.62</v>
      </c>
      <c r="EF105" s="98">
        <v>22446.940000000002</v>
      </c>
      <c r="EG105" s="138">
        <f t="shared" si="56"/>
        <v>0</v>
      </c>
      <c r="EH105" s="141">
        <f t="shared" si="57"/>
        <v>0</v>
      </c>
      <c r="EI105" s="96">
        <f t="shared" si="58"/>
        <v>0</v>
      </c>
      <c r="EJ105" s="104">
        <f t="shared" si="59"/>
        <v>0</v>
      </c>
      <c r="EK105" s="104">
        <f t="shared" si="60"/>
        <v>0</v>
      </c>
      <c r="EL105" s="104">
        <f t="shared" si="61"/>
        <v>0</v>
      </c>
      <c r="EM105" s="355">
        <f t="shared" si="62"/>
        <v>0</v>
      </c>
      <c r="EN105" s="143">
        <f t="shared" si="63"/>
        <v>0</v>
      </c>
      <c r="EO105" s="104">
        <f t="shared" si="64"/>
        <v>0</v>
      </c>
      <c r="EP105" s="379">
        <f t="shared" si="65"/>
        <v>0</v>
      </c>
      <c r="EQ105" s="380">
        <f t="shared" si="66"/>
        <v>6446.5607501103077</v>
      </c>
      <c r="ER105" s="285">
        <v>2</v>
      </c>
      <c r="ES105" s="104" t="s">
        <v>52</v>
      </c>
      <c r="ET105" s="1">
        <v>57</v>
      </c>
      <c r="EU105" s="1" t="s">
        <v>223</v>
      </c>
      <c r="EV105" s="1" t="s">
        <v>224</v>
      </c>
      <c r="EW105" s="398"/>
      <c r="EX105" s="89">
        <v>44013</v>
      </c>
      <c r="EY105" s="104">
        <v>1.99</v>
      </c>
      <c r="EZ105" s="104"/>
      <c r="FA105" s="104"/>
      <c r="FB105" s="104">
        <v>22444.95</v>
      </c>
      <c r="FC105" s="104">
        <v>5893.62</v>
      </c>
      <c r="FD105" s="137">
        <f t="shared" si="67"/>
        <v>22446.940000000002</v>
      </c>
      <c r="FE105" s="138">
        <f t="shared" si="117"/>
        <v>0</v>
      </c>
      <c r="FF105" s="141">
        <f t="shared" si="68"/>
        <v>0</v>
      </c>
      <c r="FG105" s="96">
        <f t="shared" si="69"/>
        <v>0</v>
      </c>
      <c r="FH105" s="104">
        <f t="shared" si="70"/>
        <v>0</v>
      </c>
      <c r="FI105" s="104">
        <f t="shared" si="71"/>
        <v>0</v>
      </c>
      <c r="FJ105" s="104">
        <f t="shared" si="72"/>
        <v>0</v>
      </c>
      <c r="FK105" s="104"/>
      <c r="FL105" s="143">
        <f t="shared" si="73"/>
        <v>0</v>
      </c>
      <c r="FM105" s="104">
        <f t="shared" si="74"/>
        <v>0</v>
      </c>
      <c r="FN105" s="379">
        <f t="shared" si="75"/>
        <v>0</v>
      </c>
      <c r="FO105" s="234">
        <f t="shared" si="76"/>
        <v>6446.5607501103077</v>
      </c>
      <c r="FP105" s="139">
        <v>2</v>
      </c>
      <c r="FQ105" s="1" t="s">
        <v>52</v>
      </c>
      <c r="FR105" s="1">
        <v>57</v>
      </c>
      <c r="FS105" s="1" t="s">
        <v>223</v>
      </c>
      <c r="FT105" s="1" t="s">
        <v>224</v>
      </c>
      <c r="FU105" s="89">
        <v>44042</v>
      </c>
      <c r="FV105" s="90"/>
      <c r="FW105" s="104">
        <v>1.99</v>
      </c>
      <c r="FX105" s="104"/>
      <c r="FY105" s="104"/>
      <c r="FZ105" s="104">
        <v>22444.95</v>
      </c>
      <c r="GA105" s="104">
        <v>5893.62</v>
      </c>
      <c r="GB105" s="411">
        <f t="shared" si="77"/>
        <v>22446.940000000002</v>
      </c>
      <c r="GC105" s="138">
        <f t="shared" si="13"/>
        <v>0</v>
      </c>
      <c r="GD105" s="141">
        <f t="shared" si="78"/>
        <v>0</v>
      </c>
      <c r="GE105" s="142">
        <f t="shared" si="79"/>
        <v>0</v>
      </c>
      <c r="GF105" s="104">
        <f t="shared" si="80"/>
        <v>0</v>
      </c>
      <c r="GG105" s="104">
        <v>0</v>
      </c>
      <c r="GH105" s="104">
        <f t="shared" si="81"/>
        <v>0</v>
      </c>
      <c r="GI105" s="104"/>
      <c r="GJ105" s="143">
        <f t="shared" si="82"/>
        <v>0</v>
      </c>
      <c r="GK105" s="103">
        <f t="shared" si="83"/>
        <v>0</v>
      </c>
      <c r="GL105" s="104">
        <f t="shared" si="14"/>
        <v>0</v>
      </c>
      <c r="GM105" s="90">
        <f t="shared" si="84"/>
        <v>0</v>
      </c>
      <c r="GN105" s="380">
        <f t="shared" si="85"/>
        <v>6446.5607501103077</v>
      </c>
      <c r="GO105" s="139">
        <v>2</v>
      </c>
      <c r="GP105" s="415" t="s">
        <v>52</v>
      </c>
      <c r="GQ105" s="1">
        <v>57</v>
      </c>
      <c r="GR105" s="1" t="s">
        <v>223</v>
      </c>
      <c r="GS105" s="1" t="s">
        <v>224</v>
      </c>
      <c r="GT105" s="89">
        <v>44081</v>
      </c>
      <c r="GU105" s="90"/>
      <c r="GV105" s="104">
        <v>1.99</v>
      </c>
      <c r="GW105" s="104"/>
      <c r="GX105" s="104"/>
      <c r="GY105" s="104">
        <v>22444.95</v>
      </c>
      <c r="GZ105" s="104">
        <v>5893.62</v>
      </c>
      <c r="HA105" s="137">
        <v>22446.940000000002</v>
      </c>
      <c r="HB105" s="138">
        <f t="shared" si="118"/>
        <v>0</v>
      </c>
      <c r="HC105" s="141">
        <f t="shared" si="86"/>
        <v>0</v>
      </c>
      <c r="HD105" s="142">
        <f t="shared" si="87"/>
        <v>0</v>
      </c>
      <c r="HE105" s="104">
        <f t="shared" si="88"/>
        <v>0</v>
      </c>
      <c r="HF105" s="104">
        <v>0</v>
      </c>
      <c r="HG105" s="104">
        <f t="shared" si="89"/>
        <v>0</v>
      </c>
      <c r="HH105" s="104"/>
      <c r="HI105" s="143">
        <f t="shared" si="90"/>
        <v>0</v>
      </c>
      <c r="HJ105" s="104">
        <f t="shared" si="91"/>
        <v>0</v>
      </c>
      <c r="HK105" s="104">
        <f t="shared" si="15"/>
        <v>0</v>
      </c>
      <c r="HL105" s="90">
        <f t="shared" si="92"/>
        <v>0</v>
      </c>
      <c r="HM105" s="380">
        <f t="shared" si="93"/>
        <v>6446.5607501103077</v>
      </c>
      <c r="HN105" s="1">
        <v>2</v>
      </c>
      <c r="HO105" s="1" t="s">
        <v>52</v>
      </c>
      <c r="HP105" s="1">
        <v>57</v>
      </c>
      <c r="HQ105" s="1" t="s">
        <v>223</v>
      </c>
      <c r="HR105" s="1" t="s">
        <v>224</v>
      </c>
      <c r="HS105" s="89">
        <v>44104</v>
      </c>
      <c r="HT105" s="104">
        <v>1.99</v>
      </c>
      <c r="HU105" s="90"/>
      <c r="HV105" s="104"/>
      <c r="HW105" s="104"/>
      <c r="HX105" s="104">
        <v>22444.95</v>
      </c>
      <c r="HY105" s="104">
        <v>5893.62</v>
      </c>
      <c r="HZ105" s="137">
        <f t="shared" si="94"/>
        <v>22446.940000000002</v>
      </c>
      <c r="IA105" s="138">
        <f t="shared" si="95"/>
        <v>0</v>
      </c>
      <c r="IB105" s="141">
        <f t="shared" si="96"/>
        <v>0</v>
      </c>
      <c r="IC105" s="142">
        <f t="shared" si="97"/>
        <v>0</v>
      </c>
      <c r="ID105" s="104">
        <f t="shared" si="98"/>
        <v>0</v>
      </c>
      <c r="IE105" s="104">
        <f t="shared" si="99"/>
        <v>0</v>
      </c>
      <c r="IF105" s="104">
        <f t="shared" si="100"/>
        <v>0</v>
      </c>
      <c r="IG105" s="425">
        <f t="shared" si="101"/>
        <v>0</v>
      </c>
      <c r="IH105" s="143">
        <f t="shared" si="102"/>
        <v>0</v>
      </c>
      <c r="II105" s="104">
        <f t="shared" si="103"/>
        <v>0</v>
      </c>
      <c r="IJ105" s="104">
        <f t="shared" si="104"/>
        <v>0</v>
      </c>
      <c r="IK105" s="90">
        <f t="shared" si="105"/>
        <v>0</v>
      </c>
      <c r="IL105" s="234">
        <f t="shared" si="106"/>
        <v>6446.5607501103077</v>
      </c>
      <c r="IM105" s="139">
        <v>2</v>
      </c>
      <c r="IN105" s="1" t="s">
        <v>52</v>
      </c>
      <c r="IO105" s="1">
        <v>57</v>
      </c>
      <c r="IP105" s="1" t="s">
        <v>223</v>
      </c>
      <c r="IQ105" s="1" t="s">
        <v>224</v>
      </c>
      <c r="IR105" s="89">
        <v>44143</v>
      </c>
      <c r="IS105" s="90"/>
      <c r="IT105" s="1">
        <v>1.99</v>
      </c>
      <c r="IU105" s="1"/>
      <c r="IV105" s="1"/>
      <c r="IW105" s="1">
        <v>22444.95</v>
      </c>
      <c r="IX105" s="1">
        <v>5893.62</v>
      </c>
      <c r="IY105" s="98">
        <v>22446.940000000002</v>
      </c>
      <c r="IZ105" s="138">
        <f t="shared" si="107"/>
        <v>0</v>
      </c>
      <c r="JA105" s="141">
        <f t="shared" si="108"/>
        <v>0</v>
      </c>
      <c r="JB105" s="142">
        <f t="shared" si="109"/>
        <v>0</v>
      </c>
      <c r="JC105" s="104">
        <f t="shared" si="110"/>
        <v>0</v>
      </c>
      <c r="JD105" s="104">
        <f t="shared" si="111"/>
        <v>0</v>
      </c>
      <c r="JE105" s="104">
        <f t="shared" si="112"/>
        <v>0</v>
      </c>
      <c r="JF105" s="425">
        <f t="shared" si="119"/>
        <v>0</v>
      </c>
      <c r="JG105" s="143">
        <f t="shared" si="113"/>
        <v>0</v>
      </c>
      <c r="JH105" s="104">
        <f t="shared" si="114"/>
        <v>0</v>
      </c>
      <c r="JI105" s="104">
        <f t="shared" si="115"/>
        <v>0</v>
      </c>
      <c r="JJ105" s="90">
        <f t="shared" si="116"/>
        <v>0</v>
      </c>
      <c r="JK105" s="234">
        <f t="shared" si="120"/>
        <v>6446.5607501103077</v>
      </c>
      <c r="JL105" s="139">
        <v>2</v>
      </c>
      <c r="JM105" s="1" t="s">
        <v>52</v>
      </c>
    </row>
    <row r="106" spans="1:273" ht="30" customHeight="1" x14ac:dyDescent="0.25">
      <c r="A106" s="1">
        <v>58</v>
      </c>
      <c r="B106" s="1" t="s">
        <v>110</v>
      </c>
      <c r="C106" s="1" t="s">
        <v>111</v>
      </c>
      <c r="D106" s="89">
        <v>43830</v>
      </c>
      <c r="E106" s="153"/>
      <c r="F106" s="104">
        <v>567.03</v>
      </c>
      <c r="G106" s="104"/>
      <c r="H106" s="104"/>
      <c r="I106" s="104"/>
      <c r="J106" s="104"/>
      <c r="K106" s="137">
        <v>567.03</v>
      </c>
      <c r="L106" s="138">
        <v>0</v>
      </c>
      <c r="M106" s="141">
        <v>0</v>
      </c>
      <c r="N106" s="96">
        <v>0</v>
      </c>
      <c r="O106" s="104">
        <v>0</v>
      </c>
      <c r="P106" s="104">
        <v>0</v>
      </c>
      <c r="Q106" s="104">
        <v>0</v>
      </c>
      <c r="R106" s="104">
        <v>0</v>
      </c>
      <c r="S106" s="143">
        <v>0</v>
      </c>
      <c r="T106" s="104"/>
      <c r="U106" s="104"/>
      <c r="V106" s="104">
        <v>0</v>
      </c>
      <c r="W106" s="203">
        <v>0</v>
      </c>
      <c r="X106" s="144">
        <v>-191.2597706998985</v>
      </c>
      <c r="Y106" s="285">
        <v>1</v>
      </c>
      <c r="Z106" s="104" t="s">
        <v>52</v>
      </c>
      <c r="AA106" s="1">
        <v>58</v>
      </c>
      <c r="AB106" s="1" t="s">
        <v>110</v>
      </c>
      <c r="AC106" s="1" t="s">
        <v>111</v>
      </c>
      <c r="AD106" s="89">
        <v>43861</v>
      </c>
      <c r="AE106" s="284"/>
      <c r="AF106" s="1">
        <v>567.03</v>
      </c>
      <c r="AG106" s="1"/>
      <c r="AH106" s="1"/>
      <c r="AI106" s="1"/>
      <c r="AJ106" s="1"/>
      <c r="AK106" s="98">
        <f t="shared" si="11"/>
        <v>567.03</v>
      </c>
      <c r="AL106" s="138">
        <f t="shared" si="18"/>
        <v>0</v>
      </c>
      <c r="AM106" s="141">
        <f t="shared" si="19"/>
        <v>0</v>
      </c>
      <c r="AN106" s="96">
        <f t="shared" si="20"/>
        <v>0</v>
      </c>
      <c r="AO106" s="104">
        <f t="shared" si="21"/>
        <v>0</v>
      </c>
      <c r="AP106" s="104">
        <f t="shared" si="22"/>
        <v>0</v>
      </c>
      <c r="AQ106" s="104">
        <f t="shared" si="23"/>
        <v>0</v>
      </c>
      <c r="AR106" s="104"/>
      <c r="AS106" s="143">
        <f t="shared" si="24"/>
        <v>0</v>
      </c>
      <c r="AT106" s="104">
        <f t="shared" si="25"/>
        <v>0</v>
      </c>
      <c r="AU106" s="104">
        <f t="shared" si="12"/>
        <v>0</v>
      </c>
      <c r="AV106" s="203">
        <f t="shared" si="26"/>
        <v>0</v>
      </c>
      <c r="AW106" s="144">
        <f t="shared" si="27"/>
        <v>-191.2597706998985</v>
      </c>
      <c r="AX106" s="285">
        <v>1</v>
      </c>
      <c r="AY106" s="104" t="s">
        <v>52</v>
      </c>
      <c r="AZ106" s="1">
        <v>58</v>
      </c>
      <c r="BA106" s="1" t="s">
        <v>110</v>
      </c>
      <c r="BB106" s="1" t="s">
        <v>111</v>
      </c>
      <c r="BC106" s="89">
        <v>43890</v>
      </c>
      <c r="BD106" s="153"/>
      <c r="BE106" s="1">
        <v>567.03</v>
      </c>
      <c r="BF106" s="1"/>
      <c r="BG106" s="1"/>
      <c r="BH106" s="1"/>
      <c r="BI106" s="1"/>
      <c r="BJ106" s="98">
        <v>567.03</v>
      </c>
      <c r="BK106" s="138">
        <f t="shared" si="28"/>
        <v>0</v>
      </c>
      <c r="BL106" s="141">
        <f t="shared" si="29"/>
        <v>0</v>
      </c>
      <c r="BM106" s="96">
        <f t="shared" si="30"/>
        <v>0</v>
      </c>
      <c r="BN106" s="104">
        <f t="shared" si="31"/>
        <v>0</v>
      </c>
      <c r="BO106" s="104">
        <f t="shared" si="32"/>
        <v>0</v>
      </c>
      <c r="BP106" s="104">
        <f t="shared" si="33"/>
        <v>0</v>
      </c>
      <c r="BQ106" s="355">
        <f t="shared" si="34"/>
        <v>0</v>
      </c>
      <c r="BR106" s="143">
        <f t="shared" si="35"/>
        <v>0</v>
      </c>
      <c r="BS106" s="104">
        <f t="shared" si="36"/>
        <v>0</v>
      </c>
      <c r="BT106" s="203">
        <f t="shared" si="37"/>
        <v>0</v>
      </c>
      <c r="BU106" s="144">
        <f t="shared" si="38"/>
        <v>-191.2597706998985</v>
      </c>
      <c r="BV106" s="285">
        <v>1</v>
      </c>
      <c r="BW106" s="104" t="s">
        <v>52</v>
      </c>
      <c r="BX106" s="1">
        <v>58</v>
      </c>
      <c r="BY106" s="1" t="s">
        <v>110</v>
      </c>
      <c r="BZ106" s="1" t="s">
        <v>111</v>
      </c>
      <c r="CA106" s="89">
        <v>43890</v>
      </c>
      <c r="CB106" s="153"/>
      <c r="CC106" s="137">
        <v>567.03</v>
      </c>
      <c r="CD106" s="137"/>
      <c r="CE106" s="137"/>
      <c r="CF106" s="137"/>
      <c r="CG106" s="137"/>
      <c r="CH106" s="137">
        <v>567.03</v>
      </c>
      <c r="CI106" s="137">
        <v>0</v>
      </c>
      <c r="CJ106" s="137">
        <v>0</v>
      </c>
      <c r="CK106" s="137">
        <v>0</v>
      </c>
      <c r="CL106" s="137">
        <v>0</v>
      </c>
      <c r="CM106" s="137">
        <v>0</v>
      </c>
      <c r="CN106" s="137">
        <v>0</v>
      </c>
      <c r="CO106" s="137">
        <v>0</v>
      </c>
      <c r="CP106" s="143">
        <f t="shared" si="39"/>
        <v>0</v>
      </c>
      <c r="CQ106" s="104">
        <f t="shared" si="40"/>
        <v>0</v>
      </c>
      <c r="CR106" s="203">
        <f t="shared" si="41"/>
        <v>0</v>
      </c>
      <c r="CS106" s="144">
        <f t="shared" si="42"/>
        <v>-191.2597706998985</v>
      </c>
      <c r="CT106" s="139" t="s">
        <v>251</v>
      </c>
      <c r="CU106" s="1" t="s">
        <v>422</v>
      </c>
      <c r="CV106" s="1">
        <v>58</v>
      </c>
      <c r="CW106" s="1" t="s">
        <v>110</v>
      </c>
      <c r="CX106" s="1" t="s">
        <v>111</v>
      </c>
      <c r="CY106" s="89">
        <v>43951</v>
      </c>
      <c r="CZ106" s="153"/>
      <c r="DA106" s="104">
        <v>569.33000000000004</v>
      </c>
      <c r="DB106" s="104"/>
      <c r="DC106" s="104"/>
      <c r="DD106" s="104"/>
      <c r="DE106" s="104"/>
      <c r="DF106" s="137">
        <v>569.33000000000004</v>
      </c>
      <c r="DG106" s="138">
        <f t="shared" si="43"/>
        <v>2.3000000000000682</v>
      </c>
      <c r="DH106" s="141">
        <f t="shared" si="44"/>
        <v>0.35315221899627619</v>
      </c>
      <c r="DI106" s="142">
        <f t="shared" si="45"/>
        <v>2.6531522189963446</v>
      </c>
      <c r="DJ106" s="104">
        <f t="shared" si="46"/>
        <v>2.6531522189963446</v>
      </c>
      <c r="DK106" s="104">
        <f t="shared" si="47"/>
        <v>0</v>
      </c>
      <c r="DL106" s="104">
        <f t="shared" si="48"/>
        <v>4.8022055163833839</v>
      </c>
      <c r="DM106" s="365">
        <f t="shared" si="49"/>
        <v>0</v>
      </c>
      <c r="DN106" s="366">
        <f t="shared" si="50"/>
        <v>4.8022055163833839</v>
      </c>
      <c r="DO106" s="367">
        <f t="shared" si="51"/>
        <v>4.8022055163833839</v>
      </c>
      <c r="DP106" s="367">
        <f t="shared" si="52"/>
        <v>4.6139431278834531</v>
      </c>
      <c r="DQ106" s="368">
        <f t="shared" si="53"/>
        <v>0.33081770452956616</v>
      </c>
      <c r="DR106" s="49">
        <f t="shared" si="54"/>
        <v>5.1330232209129498</v>
      </c>
      <c r="DS106" s="369">
        <f t="shared" si="55"/>
        <v>-186.12674747898555</v>
      </c>
      <c r="DT106" s="139">
        <v>1</v>
      </c>
      <c r="DU106" s="1" t="s">
        <v>52</v>
      </c>
      <c r="DV106" s="1">
        <v>58</v>
      </c>
      <c r="DW106" s="1" t="s">
        <v>110</v>
      </c>
      <c r="DX106" s="1" t="s">
        <v>111</v>
      </c>
      <c r="DY106" s="89">
        <v>43982</v>
      </c>
      <c r="DZ106" s="90"/>
      <c r="EA106" s="1">
        <v>596.97</v>
      </c>
      <c r="EB106" s="1"/>
      <c r="EC106" s="1"/>
      <c r="ED106" s="1"/>
      <c r="EE106" s="1"/>
      <c r="EF106" s="98">
        <v>596.97</v>
      </c>
      <c r="EG106" s="138">
        <f t="shared" si="56"/>
        <v>27.639999999999986</v>
      </c>
      <c r="EH106" s="141">
        <f t="shared" si="57"/>
        <v>1.1357717081442635</v>
      </c>
      <c r="EI106" s="96">
        <f t="shared" si="58"/>
        <v>28.775771708144251</v>
      </c>
      <c r="EJ106" s="104">
        <f t="shared" si="59"/>
        <v>28.775771708144251</v>
      </c>
      <c r="EK106" s="104">
        <f t="shared" si="60"/>
        <v>0</v>
      </c>
      <c r="EL106" s="104">
        <f t="shared" si="61"/>
        <v>52.084146791741098</v>
      </c>
      <c r="EM106" s="355">
        <f t="shared" si="62"/>
        <v>0</v>
      </c>
      <c r="EN106" s="143">
        <f t="shared" si="63"/>
        <v>52.084146791741098</v>
      </c>
      <c r="EO106" s="104">
        <f t="shared" si="64"/>
        <v>5.4483574956564373</v>
      </c>
      <c r="EP106" s="379">
        <f t="shared" si="65"/>
        <v>57.532504287397536</v>
      </c>
      <c r="EQ106" s="380">
        <f t="shared" si="66"/>
        <v>-128.59424319158802</v>
      </c>
      <c r="ER106" s="285">
        <v>1</v>
      </c>
      <c r="ES106" s="104" t="s">
        <v>52</v>
      </c>
      <c r="ET106" s="1">
        <v>58</v>
      </c>
      <c r="EU106" s="1" t="s">
        <v>110</v>
      </c>
      <c r="EV106" s="1" t="s">
        <v>111</v>
      </c>
      <c r="EW106" s="398"/>
      <c r="EX106" s="89">
        <v>44013</v>
      </c>
      <c r="EY106" s="104">
        <v>634.79</v>
      </c>
      <c r="EZ106" s="104"/>
      <c r="FA106" s="104"/>
      <c r="FB106" s="104"/>
      <c r="FC106" s="104"/>
      <c r="FD106" s="137">
        <f t="shared" si="67"/>
        <v>634.79</v>
      </c>
      <c r="FE106" s="138">
        <f t="shared" si="117"/>
        <v>37.819999999999936</v>
      </c>
      <c r="FF106" s="141">
        <f t="shared" si="68"/>
        <v>1.7747315683363436</v>
      </c>
      <c r="FG106" s="96">
        <f t="shared" si="69"/>
        <v>39.594731568336279</v>
      </c>
      <c r="FH106" s="104">
        <f t="shared" si="70"/>
        <v>39.594731568336279</v>
      </c>
      <c r="FI106" s="104">
        <f t="shared" si="71"/>
        <v>0</v>
      </c>
      <c r="FJ106" s="104">
        <f t="shared" si="72"/>
        <v>71.666464138688667</v>
      </c>
      <c r="FK106" s="104"/>
      <c r="FL106" s="143">
        <f t="shared" si="73"/>
        <v>71.666464138688667</v>
      </c>
      <c r="FM106" s="104">
        <f t="shared" si="74"/>
        <v>8.2116149360761987</v>
      </c>
      <c r="FN106" s="379">
        <f t="shared" si="75"/>
        <v>79.878079074764869</v>
      </c>
      <c r="FO106" s="234">
        <f t="shared" si="76"/>
        <v>-48.716164116823151</v>
      </c>
      <c r="FP106" s="139">
        <v>1</v>
      </c>
      <c r="FQ106" s="1" t="s">
        <v>52</v>
      </c>
      <c r="FR106" s="1">
        <v>58</v>
      </c>
      <c r="FS106" s="1" t="s">
        <v>110</v>
      </c>
      <c r="FT106" s="1" t="s">
        <v>111</v>
      </c>
      <c r="FU106" s="89">
        <v>44042</v>
      </c>
      <c r="FV106" s="90"/>
      <c r="FW106" s="104">
        <v>695.19</v>
      </c>
      <c r="FX106" s="104"/>
      <c r="FY106" s="104"/>
      <c r="FZ106" s="104"/>
      <c r="GA106" s="104"/>
      <c r="GB106" s="411">
        <f t="shared" si="77"/>
        <v>695.19</v>
      </c>
      <c r="GC106" s="138">
        <f t="shared" si="13"/>
        <v>60.400000000000091</v>
      </c>
      <c r="GD106" s="141">
        <f t="shared" si="78"/>
        <v>18.820418433556636</v>
      </c>
      <c r="GE106" s="142">
        <f t="shared" si="79"/>
        <v>79.220418433556731</v>
      </c>
      <c r="GF106" s="104">
        <f t="shared" si="80"/>
        <v>79.220418433556731</v>
      </c>
      <c r="GG106" s="104">
        <v>0</v>
      </c>
      <c r="GH106" s="104">
        <f t="shared" si="81"/>
        <v>150.51879502375778</v>
      </c>
      <c r="GI106" s="104"/>
      <c r="GJ106" s="143">
        <f t="shared" si="82"/>
        <v>150.51879502375778</v>
      </c>
      <c r="GK106" s="103">
        <f t="shared" si="83"/>
        <v>0</v>
      </c>
      <c r="GL106" s="104">
        <f t="shared" si="14"/>
        <v>0</v>
      </c>
      <c r="GM106" s="90">
        <f t="shared" si="84"/>
        <v>150.51879502375778</v>
      </c>
      <c r="GN106" s="380">
        <f t="shared" si="85"/>
        <v>101.80263090693462</v>
      </c>
      <c r="GO106" s="139">
        <v>1</v>
      </c>
      <c r="GP106" s="415" t="s">
        <v>52</v>
      </c>
      <c r="GQ106" s="1">
        <v>58</v>
      </c>
      <c r="GR106" s="1" t="s">
        <v>110</v>
      </c>
      <c r="GS106" s="1" t="s">
        <v>111</v>
      </c>
      <c r="GT106" s="89">
        <v>44081</v>
      </c>
      <c r="GU106" s="90"/>
      <c r="GV106" s="104">
        <v>757.6</v>
      </c>
      <c r="GW106" s="104"/>
      <c r="GX106" s="104"/>
      <c r="GY106" s="104"/>
      <c r="GZ106" s="104"/>
      <c r="HA106" s="137">
        <v>757.6</v>
      </c>
      <c r="HB106" s="138">
        <f t="shared" si="118"/>
        <v>62.409999999999968</v>
      </c>
      <c r="HC106" s="141">
        <f t="shared" si="86"/>
        <v>-22.588970694600111</v>
      </c>
      <c r="HD106" s="142">
        <f t="shared" si="87"/>
        <v>39.821029305399861</v>
      </c>
      <c r="HE106" s="104">
        <f t="shared" si="88"/>
        <v>39.821029305399861</v>
      </c>
      <c r="HF106" s="104">
        <v>0</v>
      </c>
      <c r="HG106" s="104">
        <f t="shared" si="89"/>
        <v>75.659955680259728</v>
      </c>
      <c r="HH106" s="104"/>
      <c r="HI106" s="143">
        <f t="shared" si="90"/>
        <v>75.659955680259728</v>
      </c>
      <c r="HJ106" s="104">
        <f t="shared" si="91"/>
        <v>0</v>
      </c>
      <c r="HK106" s="104">
        <f t="shared" si="15"/>
        <v>0</v>
      </c>
      <c r="HL106" s="90">
        <f t="shared" si="92"/>
        <v>75.659955680259728</v>
      </c>
      <c r="HM106" s="380">
        <f t="shared" si="93"/>
        <v>177.46258658719435</v>
      </c>
      <c r="HN106" s="1">
        <v>1</v>
      </c>
      <c r="HO106" s="1" t="s">
        <v>52</v>
      </c>
      <c r="HP106" s="1">
        <v>58</v>
      </c>
      <c r="HQ106" s="1" t="s">
        <v>110</v>
      </c>
      <c r="HR106" s="1" t="s">
        <v>111</v>
      </c>
      <c r="HS106" s="89">
        <v>44104</v>
      </c>
      <c r="HT106" s="104">
        <v>774.53</v>
      </c>
      <c r="HU106" s="90">
        <v>480</v>
      </c>
      <c r="HV106" s="104"/>
      <c r="HW106" s="104"/>
      <c r="HX106" s="104"/>
      <c r="HY106" s="104"/>
      <c r="HZ106" s="137">
        <f t="shared" si="94"/>
        <v>774.53</v>
      </c>
      <c r="IA106" s="138">
        <f t="shared" si="95"/>
        <v>16.92999999999995</v>
      </c>
      <c r="IB106" s="141">
        <f t="shared" si="96"/>
        <v>3.1558460263184434</v>
      </c>
      <c r="IC106" s="142">
        <f t="shared" si="97"/>
        <v>20.085846026318393</v>
      </c>
      <c r="ID106" s="104">
        <f t="shared" si="98"/>
        <v>20.085846026318393</v>
      </c>
      <c r="IE106" s="104">
        <f t="shared" si="99"/>
        <v>0</v>
      </c>
      <c r="IF106" s="104">
        <f t="shared" si="100"/>
        <v>38.163107450004944</v>
      </c>
      <c r="IG106" s="425">
        <f t="shared" si="101"/>
        <v>0</v>
      </c>
      <c r="IH106" s="143">
        <f t="shared" si="102"/>
        <v>38.163107450004944</v>
      </c>
      <c r="II106" s="104">
        <f t="shared" si="103"/>
        <v>0</v>
      </c>
      <c r="IJ106" s="104">
        <f t="shared" si="104"/>
        <v>0</v>
      </c>
      <c r="IK106" s="90">
        <f t="shared" si="105"/>
        <v>38.163107450004944</v>
      </c>
      <c r="IL106" s="234">
        <f t="shared" si="106"/>
        <v>-264.37430596280075</v>
      </c>
      <c r="IM106" s="139">
        <v>1</v>
      </c>
      <c r="IN106" s="1" t="s">
        <v>52</v>
      </c>
      <c r="IO106" s="1">
        <v>58</v>
      </c>
      <c r="IP106" s="1" t="s">
        <v>110</v>
      </c>
      <c r="IQ106" s="1" t="s">
        <v>111</v>
      </c>
      <c r="IR106" s="89">
        <v>44143</v>
      </c>
      <c r="IS106" s="90"/>
      <c r="IT106" s="1">
        <v>781.41</v>
      </c>
      <c r="IU106" s="1"/>
      <c r="IV106" s="1"/>
      <c r="IW106" s="1"/>
      <c r="IX106" s="1"/>
      <c r="IY106" s="98">
        <v>781.41</v>
      </c>
      <c r="IZ106" s="138">
        <f t="shared" si="107"/>
        <v>6.8799999999999955</v>
      </c>
      <c r="JA106" s="141">
        <f t="shared" si="108"/>
        <v>-1.8499295380201952</v>
      </c>
      <c r="JB106" s="142">
        <f t="shared" si="109"/>
        <v>5.0300704619798005</v>
      </c>
      <c r="JC106" s="104">
        <f t="shared" si="110"/>
        <v>5.0300704619798005</v>
      </c>
      <c r="JD106" s="104">
        <f t="shared" si="111"/>
        <v>0</v>
      </c>
      <c r="JE106" s="104">
        <f t="shared" si="112"/>
        <v>9.5571338777616202</v>
      </c>
      <c r="JF106" s="425">
        <f t="shared" si="119"/>
        <v>0</v>
      </c>
      <c r="JG106" s="143">
        <f t="shared" si="113"/>
        <v>9.5571338777616202</v>
      </c>
      <c r="JH106" s="104">
        <f t="shared" si="114"/>
        <v>0</v>
      </c>
      <c r="JI106" s="104">
        <f t="shared" si="115"/>
        <v>0</v>
      </c>
      <c r="JJ106" s="90">
        <f t="shared" si="116"/>
        <v>9.5571338777616202</v>
      </c>
      <c r="JK106" s="234">
        <f t="shared" si="120"/>
        <v>-254.81717208503912</v>
      </c>
      <c r="JL106" s="139">
        <v>1</v>
      </c>
      <c r="JM106" s="1" t="s">
        <v>52</v>
      </c>
    </row>
    <row r="107" spans="1:273" ht="30" customHeight="1" x14ac:dyDescent="0.25">
      <c r="A107" s="1">
        <v>59</v>
      </c>
      <c r="B107" s="1" t="s">
        <v>112</v>
      </c>
      <c r="C107" s="1" t="s">
        <v>113</v>
      </c>
      <c r="D107" s="89">
        <v>43830</v>
      </c>
      <c r="E107" s="153"/>
      <c r="F107" s="104">
        <v>1438.56</v>
      </c>
      <c r="G107" s="104"/>
      <c r="H107" s="104"/>
      <c r="I107" s="104"/>
      <c r="J107" s="104"/>
      <c r="K107" s="137">
        <v>1438.56</v>
      </c>
      <c r="L107" s="138">
        <v>4.6699999999998454</v>
      </c>
      <c r="M107" s="141">
        <v>0.56039959946061935</v>
      </c>
      <c r="N107" s="96">
        <v>5.2303995994604646</v>
      </c>
      <c r="O107" s="104">
        <v>5.2303995994604646</v>
      </c>
      <c r="P107" s="104">
        <v>0</v>
      </c>
      <c r="Q107" s="104">
        <v>9.4670232750234415</v>
      </c>
      <c r="R107" s="104">
        <v>0</v>
      </c>
      <c r="S107" s="143">
        <v>9.4670232750234415</v>
      </c>
      <c r="T107" s="104"/>
      <c r="U107" s="104"/>
      <c r="V107" s="104">
        <v>0.47571515197106001</v>
      </c>
      <c r="W107" s="203">
        <v>9.9427384269945023</v>
      </c>
      <c r="X107" s="144">
        <v>-93.346682004570823</v>
      </c>
      <c r="Y107" s="285">
        <v>1</v>
      </c>
      <c r="Z107" s="104" t="s">
        <v>52</v>
      </c>
      <c r="AA107" s="1">
        <v>59</v>
      </c>
      <c r="AB107" s="1" t="s">
        <v>112</v>
      </c>
      <c r="AC107" s="1" t="s">
        <v>113</v>
      </c>
      <c r="AD107" s="89">
        <v>43861</v>
      </c>
      <c r="AE107" s="284"/>
      <c r="AF107" s="1">
        <v>1474.79</v>
      </c>
      <c r="AG107" s="1"/>
      <c r="AH107" s="1"/>
      <c r="AI107" s="1"/>
      <c r="AJ107" s="1"/>
      <c r="AK107" s="98">
        <f t="shared" si="11"/>
        <v>1474.79</v>
      </c>
      <c r="AL107" s="138">
        <f t="shared" si="18"/>
        <v>36.230000000000018</v>
      </c>
      <c r="AM107" s="141">
        <f t="shared" si="19"/>
        <v>-32.210364499123585</v>
      </c>
      <c r="AN107" s="96">
        <f t="shared" si="20"/>
        <v>4.0196355008764328</v>
      </c>
      <c r="AO107" s="104">
        <f t="shared" si="21"/>
        <v>4.0196355008764328</v>
      </c>
      <c r="AP107" s="104">
        <f t="shared" si="22"/>
        <v>0</v>
      </c>
      <c r="AQ107" s="104">
        <f t="shared" si="23"/>
        <v>7.2755402565863436</v>
      </c>
      <c r="AR107" s="104"/>
      <c r="AS107" s="143">
        <f t="shared" si="24"/>
        <v>7.2755402565863436</v>
      </c>
      <c r="AT107" s="104">
        <f t="shared" si="25"/>
        <v>26.076476843457453</v>
      </c>
      <c r="AU107" s="104">
        <f t="shared" si="12"/>
        <v>4.635944125051628</v>
      </c>
      <c r="AV107" s="203">
        <f t="shared" si="26"/>
        <v>37.987961225095425</v>
      </c>
      <c r="AW107" s="144">
        <f t="shared" si="27"/>
        <v>-55.358720779475398</v>
      </c>
      <c r="AX107" s="285">
        <v>1</v>
      </c>
      <c r="AY107" s="104" t="s">
        <v>52</v>
      </c>
      <c r="AZ107" s="1">
        <v>59</v>
      </c>
      <c r="BA107" s="1" t="s">
        <v>112</v>
      </c>
      <c r="BB107" s="1" t="s">
        <v>113</v>
      </c>
      <c r="BC107" s="89">
        <v>43890</v>
      </c>
      <c r="BD107" s="153"/>
      <c r="BE107" s="1">
        <v>1537.69</v>
      </c>
      <c r="BF107" s="1"/>
      <c r="BG107" s="1"/>
      <c r="BH107" s="1"/>
      <c r="BI107" s="1"/>
      <c r="BJ107" s="98">
        <v>1537.69</v>
      </c>
      <c r="BK107" s="138">
        <f t="shared" si="28"/>
        <v>62.900000000000091</v>
      </c>
      <c r="BL107" s="141">
        <f t="shared" si="29"/>
        <v>1.190206033996664</v>
      </c>
      <c r="BM107" s="96">
        <f t="shared" si="30"/>
        <v>64.090206033996751</v>
      </c>
      <c r="BN107" s="104">
        <f t="shared" si="31"/>
        <v>64.090206033996751</v>
      </c>
      <c r="BO107" s="104">
        <f t="shared" si="32"/>
        <v>0</v>
      </c>
      <c r="BP107" s="104">
        <f t="shared" si="33"/>
        <v>116.00327292153412</v>
      </c>
      <c r="BQ107" s="355">
        <f t="shared" si="34"/>
        <v>0</v>
      </c>
      <c r="BR107" s="143">
        <f t="shared" si="35"/>
        <v>116.00327292153412</v>
      </c>
      <c r="BS107" s="104">
        <f t="shared" si="36"/>
        <v>7.804851898798554</v>
      </c>
      <c r="BT107" s="203">
        <f t="shared" si="37"/>
        <v>123.80812482033268</v>
      </c>
      <c r="BU107" s="144">
        <f t="shared" si="38"/>
        <v>68.449404040857274</v>
      </c>
      <c r="BV107" s="285">
        <v>1</v>
      </c>
      <c r="BW107" s="104" t="s">
        <v>52</v>
      </c>
      <c r="BX107" s="1">
        <v>59</v>
      </c>
      <c r="BY107" s="1" t="s">
        <v>112</v>
      </c>
      <c r="BZ107" s="1" t="s">
        <v>113</v>
      </c>
      <c r="CA107" s="89">
        <v>43890</v>
      </c>
      <c r="CB107" s="153"/>
      <c r="CC107" s="137">
        <v>1537.69</v>
      </c>
      <c r="CD107" s="137"/>
      <c r="CE107" s="137"/>
      <c r="CF107" s="137"/>
      <c r="CG107" s="137"/>
      <c r="CH107" s="137">
        <v>1537.69</v>
      </c>
      <c r="CI107" s="137">
        <v>62.900000000000091</v>
      </c>
      <c r="CJ107" s="137">
        <v>1.190206033996664</v>
      </c>
      <c r="CK107" s="137">
        <v>64.090206033996751</v>
      </c>
      <c r="CL107" s="137">
        <v>64.090206033996751</v>
      </c>
      <c r="CM107" s="137">
        <v>0</v>
      </c>
      <c r="CN107" s="137">
        <v>116.00327292153412</v>
      </c>
      <c r="CO107" s="137">
        <v>0</v>
      </c>
      <c r="CP107" s="143">
        <f t="shared" si="39"/>
        <v>128.91645611162093</v>
      </c>
      <c r="CQ107" s="104">
        <f t="shared" si="40"/>
        <v>7.8048518987985531</v>
      </c>
      <c r="CR107" s="203">
        <f t="shared" si="41"/>
        <v>136.72130801041948</v>
      </c>
      <c r="CS107" s="144">
        <f t="shared" si="42"/>
        <v>205.17071205127675</v>
      </c>
      <c r="CT107" s="139" t="s">
        <v>251</v>
      </c>
      <c r="CU107" s="1" t="s">
        <v>422</v>
      </c>
      <c r="CV107" s="1">
        <v>59</v>
      </c>
      <c r="CW107" s="1" t="s">
        <v>112</v>
      </c>
      <c r="CX107" s="1" t="s">
        <v>113</v>
      </c>
      <c r="CY107" s="89">
        <v>43951</v>
      </c>
      <c r="CZ107" s="153"/>
      <c r="DA107" s="104">
        <v>1893.3500000000001</v>
      </c>
      <c r="DB107" s="104"/>
      <c r="DC107" s="104"/>
      <c r="DD107" s="104"/>
      <c r="DE107" s="104"/>
      <c r="DF107" s="137">
        <v>1893.3500000000001</v>
      </c>
      <c r="DG107" s="138">
        <f t="shared" si="43"/>
        <v>355.66000000000008</v>
      </c>
      <c r="DH107" s="141">
        <f t="shared" si="44"/>
        <v>54.609616612266045</v>
      </c>
      <c r="DI107" s="142">
        <f t="shared" si="45"/>
        <v>410.26961661226613</v>
      </c>
      <c r="DJ107" s="104">
        <f t="shared" si="46"/>
        <v>110</v>
      </c>
      <c r="DK107" s="104">
        <f t="shared" si="47"/>
        <v>300.26961661226613</v>
      </c>
      <c r="DL107" s="104">
        <f t="shared" si="48"/>
        <v>199.1</v>
      </c>
      <c r="DM107" s="365">
        <f t="shared" si="49"/>
        <v>668.48284541828275</v>
      </c>
      <c r="DN107" s="366">
        <f t="shared" si="50"/>
        <v>867.58284541828277</v>
      </c>
      <c r="DO107" s="367">
        <f t="shared" si="51"/>
        <v>738.66638930666181</v>
      </c>
      <c r="DP107" s="367">
        <f t="shared" si="52"/>
        <v>709.70821617536637</v>
      </c>
      <c r="DQ107" s="368">
        <f t="shared" si="53"/>
        <v>50.88576873478064</v>
      </c>
      <c r="DR107" s="49">
        <f t="shared" si="54"/>
        <v>789.55215804144245</v>
      </c>
      <c r="DS107" s="369">
        <f t="shared" si="55"/>
        <v>994.72287009271918</v>
      </c>
      <c r="DT107" s="139">
        <v>1</v>
      </c>
      <c r="DU107" s="1" t="s">
        <v>52</v>
      </c>
      <c r="DV107" s="1">
        <v>59</v>
      </c>
      <c r="DW107" s="1" t="s">
        <v>112</v>
      </c>
      <c r="DX107" s="1" t="s">
        <v>113</v>
      </c>
      <c r="DY107" s="89">
        <v>43982</v>
      </c>
      <c r="DZ107" s="90"/>
      <c r="EA107" s="1">
        <v>1970.67</v>
      </c>
      <c r="EB107" s="1"/>
      <c r="EC107" s="1"/>
      <c r="ED107" s="1"/>
      <c r="EE107" s="1"/>
      <c r="EF107" s="98">
        <v>1970.67</v>
      </c>
      <c r="EG107" s="138">
        <f t="shared" si="56"/>
        <v>77.319999999999936</v>
      </c>
      <c r="EH107" s="141">
        <f t="shared" si="57"/>
        <v>3.1772021879057317</v>
      </c>
      <c r="EI107" s="96">
        <f t="shared" si="58"/>
        <v>80.497202187905671</v>
      </c>
      <c r="EJ107" s="104">
        <f t="shared" si="59"/>
        <v>80.497202187905671</v>
      </c>
      <c r="EK107" s="104">
        <f t="shared" si="60"/>
        <v>0</v>
      </c>
      <c r="EL107" s="104">
        <f t="shared" si="61"/>
        <v>145.69993596010926</v>
      </c>
      <c r="EM107" s="355">
        <f t="shared" si="62"/>
        <v>0</v>
      </c>
      <c r="EN107" s="143">
        <f t="shared" si="63"/>
        <v>145.69993596010926</v>
      </c>
      <c r="EO107" s="104">
        <f t="shared" si="64"/>
        <v>15.241208450222704</v>
      </c>
      <c r="EP107" s="379">
        <f t="shared" si="65"/>
        <v>160.94114441033196</v>
      </c>
      <c r="EQ107" s="380">
        <f t="shared" si="66"/>
        <v>1155.664014503051</v>
      </c>
      <c r="ER107" s="285">
        <v>1</v>
      </c>
      <c r="ES107" s="104" t="s">
        <v>52</v>
      </c>
      <c r="ET107" s="1">
        <v>59</v>
      </c>
      <c r="EU107" s="1" t="s">
        <v>112</v>
      </c>
      <c r="EV107" s="1" t="s">
        <v>113</v>
      </c>
      <c r="EW107" s="398"/>
      <c r="EX107" s="89">
        <v>44013</v>
      </c>
      <c r="EY107" s="104">
        <v>2039.92</v>
      </c>
      <c r="EZ107" s="104"/>
      <c r="FA107" s="104"/>
      <c r="FB107" s="104"/>
      <c r="FC107" s="104"/>
      <c r="FD107" s="137">
        <f t="shared" si="67"/>
        <v>2039.92</v>
      </c>
      <c r="FE107" s="138">
        <f t="shared" si="117"/>
        <v>69.25</v>
      </c>
      <c r="FF107" s="141">
        <f t="shared" si="68"/>
        <v>3.2496076442964572</v>
      </c>
      <c r="FG107" s="96">
        <f t="shared" si="69"/>
        <v>72.499607644296461</v>
      </c>
      <c r="FH107" s="104">
        <f t="shared" si="70"/>
        <v>72.499607644296461</v>
      </c>
      <c r="FI107" s="104">
        <f t="shared" si="71"/>
        <v>0</v>
      </c>
      <c r="FJ107" s="104">
        <f t="shared" si="72"/>
        <v>131.22428983617661</v>
      </c>
      <c r="FK107" s="104"/>
      <c r="FL107" s="143">
        <f t="shared" si="73"/>
        <v>131.22428983617661</v>
      </c>
      <c r="FM107" s="104">
        <f t="shared" si="74"/>
        <v>15.035810003259593</v>
      </c>
      <c r="FN107" s="379">
        <f t="shared" si="75"/>
        <v>146.26009983943621</v>
      </c>
      <c r="FO107" s="234">
        <f t="shared" si="76"/>
        <v>1301.9241143424872</v>
      </c>
      <c r="FP107" s="139">
        <v>1</v>
      </c>
      <c r="FQ107" s="1" t="s">
        <v>52</v>
      </c>
      <c r="FR107" s="1">
        <v>59</v>
      </c>
      <c r="FS107" s="1" t="s">
        <v>112</v>
      </c>
      <c r="FT107" s="1" t="s">
        <v>113</v>
      </c>
      <c r="FU107" s="89">
        <v>44042</v>
      </c>
      <c r="FV107" s="90">
        <v>200</v>
      </c>
      <c r="FW107" s="104">
        <v>2178.66</v>
      </c>
      <c r="FX107" s="104"/>
      <c r="FY107" s="104"/>
      <c r="FZ107" s="104"/>
      <c r="GA107" s="104"/>
      <c r="GB107" s="411">
        <f t="shared" si="77"/>
        <v>2178.66</v>
      </c>
      <c r="GC107" s="138">
        <f t="shared" si="13"/>
        <v>138.73999999999978</v>
      </c>
      <c r="GD107" s="141">
        <f t="shared" si="78"/>
        <v>43.230875057477476</v>
      </c>
      <c r="GE107" s="142">
        <f t="shared" si="79"/>
        <v>181.97087505747726</v>
      </c>
      <c r="GF107" s="104">
        <f t="shared" si="80"/>
        <v>181.97087505747726</v>
      </c>
      <c r="GG107" s="104">
        <v>0</v>
      </c>
      <c r="GH107" s="104">
        <f t="shared" si="81"/>
        <v>345.74466260920678</v>
      </c>
      <c r="GI107" s="104"/>
      <c r="GJ107" s="143">
        <f t="shared" si="82"/>
        <v>345.74466260920678</v>
      </c>
      <c r="GK107" s="103">
        <f t="shared" si="83"/>
        <v>181.97087505747726</v>
      </c>
      <c r="GL107" s="104">
        <f t="shared" si="14"/>
        <v>50.585221366301205</v>
      </c>
      <c r="GM107" s="90">
        <f t="shared" si="84"/>
        <v>396.32988397550798</v>
      </c>
      <c r="GN107" s="380">
        <f t="shared" si="85"/>
        <v>1498.2539983179952</v>
      </c>
      <c r="GO107" s="139">
        <v>1</v>
      </c>
      <c r="GP107" s="415" t="s">
        <v>52</v>
      </c>
      <c r="GQ107" s="1">
        <v>59</v>
      </c>
      <c r="GR107" s="1" t="s">
        <v>112</v>
      </c>
      <c r="GS107" s="1" t="s">
        <v>113</v>
      </c>
      <c r="GT107" s="89">
        <v>44081</v>
      </c>
      <c r="GU107" s="90"/>
      <c r="GV107" s="104">
        <v>2251.73</v>
      </c>
      <c r="GW107" s="104"/>
      <c r="GX107" s="104"/>
      <c r="GY107" s="104"/>
      <c r="GZ107" s="104"/>
      <c r="HA107" s="137">
        <v>2251.73</v>
      </c>
      <c r="HB107" s="138">
        <f t="shared" si="118"/>
        <v>73.070000000000164</v>
      </c>
      <c r="HC107" s="141">
        <f t="shared" si="86"/>
        <v>-26.447301532678011</v>
      </c>
      <c r="HD107" s="142">
        <f t="shared" si="87"/>
        <v>46.622698467322152</v>
      </c>
      <c r="HE107" s="104">
        <f t="shared" si="88"/>
        <v>46.622698467322152</v>
      </c>
      <c r="HF107" s="104">
        <v>0</v>
      </c>
      <c r="HG107" s="104">
        <f t="shared" si="89"/>
        <v>88.583127087912089</v>
      </c>
      <c r="HH107" s="104"/>
      <c r="HI107" s="143">
        <f t="shared" si="90"/>
        <v>88.583127087912089</v>
      </c>
      <c r="HJ107" s="104">
        <f t="shared" si="91"/>
        <v>0</v>
      </c>
      <c r="HK107" s="104">
        <f t="shared" si="15"/>
        <v>0</v>
      </c>
      <c r="HL107" s="90">
        <f t="shared" si="92"/>
        <v>88.583127087912089</v>
      </c>
      <c r="HM107" s="380">
        <f t="shared" si="93"/>
        <v>1586.8371254059073</v>
      </c>
      <c r="HN107" s="1">
        <v>1</v>
      </c>
      <c r="HO107" s="1" t="s">
        <v>52</v>
      </c>
      <c r="HP107" s="1">
        <v>59</v>
      </c>
      <c r="HQ107" s="1" t="s">
        <v>112</v>
      </c>
      <c r="HR107" s="1" t="s">
        <v>113</v>
      </c>
      <c r="HS107" s="89">
        <v>44104</v>
      </c>
      <c r="HT107" s="104">
        <v>2295.9900000000002</v>
      </c>
      <c r="HU107" s="90"/>
      <c r="HV107" s="104"/>
      <c r="HW107" s="104"/>
      <c r="HX107" s="104"/>
      <c r="HY107" s="104"/>
      <c r="HZ107" s="137">
        <f t="shared" si="94"/>
        <v>2295.9900000000002</v>
      </c>
      <c r="IA107" s="138">
        <f t="shared" si="95"/>
        <v>44.260000000000218</v>
      </c>
      <c r="IB107" s="141">
        <f t="shared" si="96"/>
        <v>8.2503098124545424</v>
      </c>
      <c r="IC107" s="142">
        <f t="shared" si="97"/>
        <v>52.510309812454764</v>
      </c>
      <c r="ID107" s="104">
        <f t="shared" si="98"/>
        <v>52.510309812454764</v>
      </c>
      <c r="IE107" s="104">
        <f t="shared" si="99"/>
        <v>0</v>
      </c>
      <c r="IF107" s="104">
        <f t="shared" si="100"/>
        <v>99.769588643664051</v>
      </c>
      <c r="IG107" s="425">
        <f t="shared" si="101"/>
        <v>0</v>
      </c>
      <c r="IH107" s="143">
        <f t="shared" si="102"/>
        <v>99.769588643664051</v>
      </c>
      <c r="II107" s="104">
        <f t="shared" si="103"/>
        <v>0</v>
      </c>
      <c r="IJ107" s="104">
        <f t="shared" si="104"/>
        <v>0</v>
      </c>
      <c r="IK107" s="90">
        <f t="shared" si="105"/>
        <v>99.769588643664051</v>
      </c>
      <c r="IL107" s="234">
        <f t="shared" si="106"/>
        <v>1686.6067140495713</v>
      </c>
      <c r="IM107" s="139">
        <v>1</v>
      </c>
      <c r="IN107" s="1" t="s">
        <v>52</v>
      </c>
      <c r="IO107" s="1">
        <v>59</v>
      </c>
      <c r="IP107" s="1" t="s">
        <v>112</v>
      </c>
      <c r="IQ107" s="1" t="s">
        <v>113</v>
      </c>
      <c r="IR107" s="89">
        <v>44143</v>
      </c>
      <c r="IS107" s="90">
        <v>1800</v>
      </c>
      <c r="IT107" s="1">
        <v>2358.9299999999998</v>
      </c>
      <c r="IU107" s="1"/>
      <c r="IV107" s="1"/>
      <c r="IW107" s="1"/>
      <c r="IX107" s="1"/>
      <c r="IY107" s="98">
        <v>2358.9299999999998</v>
      </c>
      <c r="IZ107" s="138">
        <f t="shared" si="107"/>
        <v>62.9399999999996</v>
      </c>
      <c r="JA107" s="141">
        <f t="shared" si="108"/>
        <v>-16.923628651597447</v>
      </c>
      <c r="JB107" s="142">
        <f t="shared" si="109"/>
        <v>46.016371348402153</v>
      </c>
      <c r="JC107" s="104">
        <f t="shared" si="110"/>
        <v>46.016371348402153</v>
      </c>
      <c r="JD107" s="104">
        <f t="shared" si="111"/>
        <v>0</v>
      </c>
      <c r="JE107" s="104">
        <f t="shared" si="112"/>
        <v>87.431105561964088</v>
      </c>
      <c r="JF107" s="425">
        <f t="shared" si="119"/>
        <v>0</v>
      </c>
      <c r="JG107" s="143">
        <f t="shared" si="113"/>
        <v>87.431105561964088</v>
      </c>
      <c r="JH107" s="104">
        <f t="shared" si="114"/>
        <v>0</v>
      </c>
      <c r="JI107" s="104">
        <f t="shared" si="115"/>
        <v>0</v>
      </c>
      <c r="JJ107" s="90">
        <f t="shared" si="116"/>
        <v>87.431105561964088</v>
      </c>
      <c r="JK107" s="234">
        <f t="shared" si="120"/>
        <v>-25.962180388464574</v>
      </c>
      <c r="JL107" s="139">
        <v>1</v>
      </c>
      <c r="JM107" s="1" t="s">
        <v>52</v>
      </c>
    </row>
    <row r="108" spans="1:273" ht="30" customHeight="1" x14ac:dyDescent="0.25">
      <c r="A108" s="1">
        <v>60</v>
      </c>
      <c r="B108" s="1" t="s">
        <v>114</v>
      </c>
      <c r="C108" s="1" t="s">
        <v>115</v>
      </c>
      <c r="D108" s="89">
        <v>43830</v>
      </c>
      <c r="E108" s="153">
        <v>1500</v>
      </c>
      <c r="F108" s="104">
        <v>2502.5500000000002</v>
      </c>
      <c r="G108" s="104"/>
      <c r="H108" s="104"/>
      <c r="I108" s="104"/>
      <c r="J108" s="104"/>
      <c r="K108" s="137">
        <v>2502.5500000000002</v>
      </c>
      <c r="L108" s="138">
        <v>69.059999999999945</v>
      </c>
      <c r="M108" s="141">
        <v>8.2871940768204766</v>
      </c>
      <c r="N108" s="96">
        <v>77.347194076820415</v>
      </c>
      <c r="O108" s="104">
        <v>77.347194076820415</v>
      </c>
      <c r="P108" s="104">
        <v>0</v>
      </c>
      <c r="Q108" s="104">
        <v>139.99842127904495</v>
      </c>
      <c r="R108" s="104">
        <v>0</v>
      </c>
      <c r="S108" s="143">
        <v>139.99842127904495</v>
      </c>
      <c r="T108" s="104"/>
      <c r="U108" s="104"/>
      <c r="V108" s="104">
        <v>7.0348797419962441</v>
      </c>
      <c r="W108" s="203">
        <v>147.03330102104118</v>
      </c>
      <c r="X108" s="144">
        <v>-103.68937479126353</v>
      </c>
      <c r="Y108" s="285">
        <v>1</v>
      </c>
      <c r="Z108" s="104" t="s">
        <v>52</v>
      </c>
      <c r="AA108" s="1">
        <v>60</v>
      </c>
      <c r="AB108" s="1" t="s">
        <v>114</v>
      </c>
      <c r="AC108" s="1" t="s">
        <v>115</v>
      </c>
      <c r="AD108" s="89">
        <v>43861</v>
      </c>
      <c r="AE108" s="284"/>
      <c r="AF108" s="1">
        <v>2605.08</v>
      </c>
      <c r="AG108" s="1"/>
      <c r="AH108" s="1"/>
      <c r="AI108" s="1"/>
      <c r="AJ108" s="1"/>
      <c r="AK108" s="98">
        <f t="shared" si="11"/>
        <v>2605.08</v>
      </c>
      <c r="AL108" s="138">
        <f t="shared" si="18"/>
        <v>102.52999999999975</v>
      </c>
      <c r="AM108" s="141">
        <f t="shared" si="19"/>
        <v>-91.154531385457673</v>
      </c>
      <c r="AN108" s="96">
        <f t="shared" si="20"/>
        <v>11.375468614542072</v>
      </c>
      <c r="AO108" s="104">
        <f t="shared" si="21"/>
        <v>11.375468614542072</v>
      </c>
      <c r="AP108" s="104">
        <f t="shared" si="22"/>
        <v>0</v>
      </c>
      <c r="AQ108" s="104">
        <f t="shared" si="23"/>
        <v>20.589598192321152</v>
      </c>
      <c r="AR108" s="104"/>
      <c r="AS108" s="143">
        <f t="shared" si="24"/>
        <v>20.589598192321152</v>
      </c>
      <c r="AT108" s="104">
        <f t="shared" si="25"/>
        <v>73.795781693615339</v>
      </c>
      <c r="AU108" s="104">
        <f t="shared" si="12"/>
        <v>13.11960671105553</v>
      </c>
      <c r="AV108" s="203">
        <f t="shared" si="26"/>
        <v>107.50498659699201</v>
      </c>
      <c r="AW108" s="144">
        <f t="shared" si="27"/>
        <v>3.81561180572848</v>
      </c>
      <c r="AX108" s="285">
        <v>1</v>
      </c>
      <c r="AY108" s="104" t="s">
        <v>52</v>
      </c>
      <c r="AZ108" s="1">
        <v>60</v>
      </c>
      <c r="BA108" s="1" t="s">
        <v>114</v>
      </c>
      <c r="BB108" s="1" t="s">
        <v>115</v>
      </c>
      <c r="BC108" s="89">
        <v>43890</v>
      </c>
      <c r="BD108" s="153"/>
      <c r="BE108" s="1">
        <v>2693.64</v>
      </c>
      <c r="BF108" s="1"/>
      <c r="BG108" s="1"/>
      <c r="BH108" s="1"/>
      <c r="BI108" s="1"/>
      <c r="BJ108" s="98">
        <v>2693.64</v>
      </c>
      <c r="BK108" s="138">
        <f t="shared" si="28"/>
        <v>88.559999999999945</v>
      </c>
      <c r="BL108" s="141">
        <f t="shared" si="29"/>
        <v>1.6757495448449022</v>
      </c>
      <c r="BM108" s="96">
        <f t="shared" si="30"/>
        <v>90.23574954484485</v>
      </c>
      <c r="BN108" s="104">
        <f t="shared" si="31"/>
        <v>90.23574954484485</v>
      </c>
      <c r="BO108" s="104">
        <f t="shared" si="32"/>
        <v>0</v>
      </c>
      <c r="BP108" s="104">
        <f t="shared" si="33"/>
        <v>163.32670667616918</v>
      </c>
      <c r="BQ108" s="355">
        <f t="shared" si="34"/>
        <v>0</v>
      </c>
      <c r="BR108" s="143">
        <f t="shared" si="35"/>
        <v>163.32670667616918</v>
      </c>
      <c r="BS108" s="104">
        <f t="shared" si="36"/>
        <v>10.988834406321123</v>
      </c>
      <c r="BT108" s="203">
        <f t="shared" si="37"/>
        <v>174.31554108249031</v>
      </c>
      <c r="BU108" s="144">
        <f t="shared" si="38"/>
        <v>178.13115288821879</v>
      </c>
      <c r="BV108" s="285">
        <v>1</v>
      </c>
      <c r="BW108" s="104" t="s">
        <v>52</v>
      </c>
      <c r="BX108" s="1">
        <v>60</v>
      </c>
      <c r="BY108" s="1" t="s">
        <v>114</v>
      </c>
      <c r="BZ108" s="1" t="s">
        <v>115</v>
      </c>
      <c r="CA108" s="89">
        <v>43890</v>
      </c>
      <c r="CB108" s="153"/>
      <c r="CC108" s="137">
        <v>2693.64</v>
      </c>
      <c r="CD108" s="137"/>
      <c r="CE108" s="137"/>
      <c r="CF108" s="137"/>
      <c r="CG108" s="137"/>
      <c r="CH108" s="137">
        <v>2693.64</v>
      </c>
      <c r="CI108" s="137">
        <v>88.559999999999945</v>
      </c>
      <c r="CJ108" s="137">
        <v>1.6757495448449022</v>
      </c>
      <c r="CK108" s="137">
        <v>90.23574954484485</v>
      </c>
      <c r="CL108" s="137">
        <v>90.23574954484485</v>
      </c>
      <c r="CM108" s="137">
        <v>0</v>
      </c>
      <c r="CN108" s="137">
        <v>163.32670667616918</v>
      </c>
      <c r="CO108" s="137">
        <v>0</v>
      </c>
      <c r="CP108" s="143">
        <f t="shared" si="39"/>
        <v>181.50781165731524</v>
      </c>
      <c r="CQ108" s="104">
        <f t="shared" si="40"/>
        <v>10.988834406321123</v>
      </c>
      <c r="CR108" s="203">
        <f t="shared" si="41"/>
        <v>192.49664606363638</v>
      </c>
      <c r="CS108" s="144">
        <f t="shared" si="42"/>
        <v>370.6277989518552</v>
      </c>
      <c r="CT108" s="139" t="s">
        <v>251</v>
      </c>
      <c r="CU108" s="1" t="s">
        <v>422</v>
      </c>
      <c r="CV108" s="1">
        <v>60</v>
      </c>
      <c r="CW108" s="1" t="s">
        <v>114</v>
      </c>
      <c r="CX108" s="1" t="s">
        <v>115</v>
      </c>
      <c r="CY108" s="89">
        <v>43951</v>
      </c>
      <c r="CZ108" s="153"/>
      <c r="DA108" s="104">
        <v>2909.78</v>
      </c>
      <c r="DB108" s="104"/>
      <c r="DC108" s="104"/>
      <c r="DD108" s="104"/>
      <c r="DE108" s="104"/>
      <c r="DF108" s="137">
        <v>2909.78</v>
      </c>
      <c r="DG108" s="138">
        <f t="shared" si="43"/>
        <v>216.14000000000033</v>
      </c>
      <c r="DH108" s="141">
        <f t="shared" si="44"/>
        <v>33.187095919066515</v>
      </c>
      <c r="DI108" s="142">
        <f t="shared" si="45"/>
        <v>249.32709591906683</v>
      </c>
      <c r="DJ108" s="104">
        <f t="shared" si="46"/>
        <v>110</v>
      </c>
      <c r="DK108" s="104">
        <f t="shared" si="47"/>
        <v>139.32709591906683</v>
      </c>
      <c r="DL108" s="104">
        <f t="shared" si="48"/>
        <v>199.1</v>
      </c>
      <c r="DM108" s="365">
        <f t="shared" si="49"/>
        <v>310.18047904630748</v>
      </c>
      <c r="DN108" s="366">
        <f t="shared" si="50"/>
        <v>509.28047904630751</v>
      </c>
      <c r="DO108" s="367">
        <f t="shared" si="51"/>
        <v>327.77266738899226</v>
      </c>
      <c r="DP108" s="367">
        <f t="shared" si="52"/>
        <v>314.92289137729881</v>
      </c>
      <c r="DQ108" s="368">
        <f t="shared" si="53"/>
        <v>22.579833591716415</v>
      </c>
      <c r="DR108" s="49">
        <f t="shared" si="54"/>
        <v>350.35250098070867</v>
      </c>
      <c r="DS108" s="369">
        <f t="shared" si="55"/>
        <v>720.98029993256387</v>
      </c>
      <c r="DT108" s="139">
        <v>1</v>
      </c>
      <c r="DU108" s="1" t="s">
        <v>52</v>
      </c>
      <c r="DV108" s="1">
        <v>60</v>
      </c>
      <c r="DW108" s="1" t="s">
        <v>114</v>
      </c>
      <c r="DX108" s="1" t="s">
        <v>115</v>
      </c>
      <c r="DY108" s="89">
        <v>43982</v>
      </c>
      <c r="DZ108" s="90"/>
      <c r="EA108" s="1">
        <v>3038.44</v>
      </c>
      <c r="EB108" s="1"/>
      <c r="EC108" s="1"/>
      <c r="ED108" s="1"/>
      <c r="EE108" s="1"/>
      <c r="EF108" s="98">
        <v>3038.44</v>
      </c>
      <c r="EG108" s="138">
        <f t="shared" si="56"/>
        <v>128.65999999999985</v>
      </c>
      <c r="EH108" s="141">
        <f t="shared" si="57"/>
        <v>5.2868447167091484</v>
      </c>
      <c r="EI108" s="96">
        <f t="shared" si="58"/>
        <v>133.94684471670899</v>
      </c>
      <c r="EJ108" s="104">
        <f t="shared" si="59"/>
        <v>110</v>
      </c>
      <c r="EK108" s="104">
        <f t="shared" si="60"/>
        <v>23.946844716708995</v>
      </c>
      <c r="EL108" s="104">
        <f t="shared" si="61"/>
        <v>199.1</v>
      </c>
      <c r="EM108" s="355">
        <f t="shared" si="62"/>
        <v>46.340789822509677</v>
      </c>
      <c r="EN108" s="143">
        <f t="shared" si="63"/>
        <v>245.44078982250966</v>
      </c>
      <c r="EO108" s="104">
        <f t="shared" si="64"/>
        <v>25.674783006743084</v>
      </c>
      <c r="EP108" s="379">
        <f t="shared" si="65"/>
        <v>271.11557282925276</v>
      </c>
      <c r="EQ108" s="380">
        <f t="shared" si="66"/>
        <v>992.09587276181662</v>
      </c>
      <c r="ER108" s="285">
        <v>1</v>
      </c>
      <c r="ES108" s="104" t="s">
        <v>52</v>
      </c>
      <c r="ET108" s="1">
        <v>60</v>
      </c>
      <c r="EU108" s="1" t="s">
        <v>114</v>
      </c>
      <c r="EV108" s="1" t="s">
        <v>115</v>
      </c>
      <c r="EW108" s="398">
        <v>2500</v>
      </c>
      <c r="EX108" s="89">
        <v>44013</v>
      </c>
      <c r="EY108" s="104">
        <v>3320.17</v>
      </c>
      <c r="EZ108" s="104"/>
      <c r="FA108" s="104"/>
      <c r="FB108" s="104"/>
      <c r="FC108" s="104"/>
      <c r="FD108" s="137">
        <f t="shared" si="67"/>
        <v>3320.17</v>
      </c>
      <c r="FE108" s="138">
        <f t="shared" si="117"/>
        <v>281.73</v>
      </c>
      <c r="FF108" s="141">
        <f t="shared" si="68"/>
        <v>13.220389337583262</v>
      </c>
      <c r="FG108" s="96">
        <f t="shared" si="69"/>
        <v>294.95038933758326</v>
      </c>
      <c r="FH108" s="104">
        <f t="shared" si="70"/>
        <v>294.95038933758326</v>
      </c>
      <c r="FI108" s="104">
        <f t="shared" si="71"/>
        <v>0</v>
      </c>
      <c r="FJ108" s="104">
        <f t="shared" si="72"/>
        <v>533.86020470102574</v>
      </c>
      <c r="FK108" s="104"/>
      <c r="FL108" s="143">
        <f t="shared" si="73"/>
        <v>533.86020470102574</v>
      </c>
      <c r="FM108" s="104">
        <f t="shared" si="74"/>
        <v>61.170234689073283</v>
      </c>
      <c r="FN108" s="379">
        <f t="shared" si="75"/>
        <v>595.03043939009899</v>
      </c>
      <c r="FO108" s="234">
        <f t="shared" si="76"/>
        <v>-912.87368784808427</v>
      </c>
      <c r="FP108" s="139">
        <v>1</v>
      </c>
      <c r="FQ108" s="1" t="s">
        <v>52</v>
      </c>
      <c r="FR108" s="1">
        <v>60</v>
      </c>
      <c r="FS108" s="1" t="s">
        <v>114</v>
      </c>
      <c r="FT108" s="1" t="s">
        <v>115</v>
      </c>
      <c r="FU108" s="89">
        <v>44042</v>
      </c>
      <c r="FV108" s="90"/>
      <c r="FW108" s="104">
        <v>3560.85</v>
      </c>
      <c r="FX108" s="104"/>
      <c r="FY108" s="104"/>
      <c r="FZ108" s="104"/>
      <c r="GA108" s="104"/>
      <c r="GB108" s="411">
        <f t="shared" si="77"/>
        <v>3560.85</v>
      </c>
      <c r="GC108" s="138">
        <f t="shared" si="13"/>
        <v>240.67999999999984</v>
      </c>
      <c r="GD108" s="141">
        <f t="shared" si="78"/>
        <v>74.995005109079486</v>
      </c>
      <c r="GE108" s="142">
        <f t="shared" si="79"/>
        <v>315.67500510907934</v>
      </c>
      <c r="GF108" s="104">
        <f t="shared" si="80"/>
        <v>315.67500510907934</v>
      </c>
      <c r="GG108" s="104">
        <v>0</v>
      </c>
      <c r="GH108" s="104">
        <f t="shared" si="81"/>
        <v>599.78250970725071</v>
      </c>
      <c r="GI108" s="104"/>
      <c r="GJ108" s="143">
        <f t="shared" si="82"/>
        <v>599.78250970725071</v>
      </c>
      <c r="GK108" s="103">
        <f t="shared" si="83"/>
        <v>315.67500510907934</v>
      </c>
      <c r="GL108" s="104">
        <f t="shared" si="14"/>
        <v>87.752998979684193</v>
      </c>
      <c r="GM108" s="90">
        <f t="shared" si="84"/>
        <v>687.53550868693492</v>
      </c>
      <c r="GN108" s="380">
        <f t="shared" si="85"/>
        <v>-225.33817916114936</v>
      </c>
      <c r="GO108" s="139">
        <v>1</v>
      </c>
      <c r="GP108" s="415" t="s">
        <v>52</v>
      </c>
      <c r="GQ108" s="1">
        <v>60</v>
      </c>
      <c r="GR108" s="1" t="s">
        <v>114</v>
      </c>
      <c r="GS108" s="1" t="s">
        <v>115</v>
      </c>
      <c r="GT108" s="89">
        <v>44081</v>
      </c>
      <c r="GU108" s="90"/>
      <c r="GV108" s="104">
        <v>3645.1800000000003</v>
      </c>
      <c r="GW108" s="104"/>
      <c r="GX108" s="104"/>
      <c r="GY108" s="104"/>
      <c r="GZ108" s="104"/>
      <c r="HA108" s="137">
        <v>3645.1800000000003</v>
      </c>
      <c r="HB108" s="138">
        <f t="shared" si="118"/>
        <v>84.330000000000382</v>
      </c>
      <c r="HC108" s="141">
        <f t="shared" si="86"/>
        <v>-30.522799209672119</v>
      </c>
      <c r="HD108" s="142">
        <f t="shared" si="87"/>
        <v>53.807200790328267</v>
      </c>
      <c r="HE108" s="104">
        <f t="shared" si="88"/>
        <v>53.807200790328267</v>
      </c>
      <c r="HF108" s="104">
        <v>0</v>
      </c>
      <c r="HG108" s="104">
        <f t="shared" si="89"/>
        <v>102.23368150162371</v>
      </c>
      <c r="HH108" s="104"/>
      <c r="HI108" s="143">
        <f t="shared" si="90"/>
        <v>102.23368150162371</v>
      </c>
      <c r="HJ108" s="104">
        <f t="shared" si="91"/>
        <v>0</v>
      </c>
      <c r="HK108" s="104">
        <f t="shared" si="15"/>
        <v>0</v>
      </c>
      <c r="HL108" s="90">
        <f t="shared" si="92"/>
        <v>102.23368150162371</v>
      </c>
      <c r="HM108" s="380">
        <f t="shared" si="93"/>
        <v>-123.10449765952565</v>
      </c>
      <c r="HN108" s="1">
        <v>1</v>
      </c>
      <c r="HO108" s="1" t="s">
        <v>52</v>
      </c>
      <c r="HP108" s="1">
        <v>60</v>
      </c>
      <c r="HQ108" s="1" t="s">
        <v>114</v>
      </c>
      <c r="HR108" s="1" t="s">
        <v>115</v>
      </c>
      <c r="HS108" s="89">
        <v>44104</v>
      </c>
      <c r="HT108" s="104">
        <v>3675.7400000000002</v>
      </c>
      <c r="HU108" s="90"/>
      <c r="HV108" s="104"/>
      <c r="HW108" s="104"/>
      <c r="HX108" s="104"/>
      <c r="HY108" s="104"/>
      <c r="HZ108" s="137">
        <f t="shared" si="94"/>
        <v>3675.7400000000002</v>
      </c>
      <c r="IA108" s="138">
        <f t="shared" si="95"/>
        <v>30.559999999999945</v>
      </c>
      <c r="IB108" s="141">
        <f t="shared" si="96"/>
        <v>5.6965537250024658</v>
      </c>
      <c r="IC108" s="142">
        <f t="shared" si="97"/>
        <v>36.256553725002412</v>
      </c>
      <c r="ID108" s="104">
        <f t="shared" si="98"/>
        <v>36.256553725002412</v>
      </c>
      <c r="IE108" s="104">
        <f t="shared" si="99"/>
        <v>0</v>
      </c>
      <c r="IF108" s="104">
        <f t="shared" si="100"/>
        <v>68.887452077504577</v>
      </c>
      <c r="IG108" s="425">
        <f t="shared" si="101"/>
        <v>0</v>
      </c>
      <c r="IH108" s="143">
        <f t="shared" si="102"/>
        <v>68.887452077504577</v>
      </c>
      <c r="II108" s="104">
        <f t="shared" si="103"/>
        <v>0</v>
      </c>
      <c r="IJ108" s="104">
        <f t="shared" si="104"/>
        <v>0</v>
      </c>
      <c r="IK108" s="90">
        <f t="shared" si="105"/>
        <v>68.887452077504577</v>
      </c>
      <c r="IL108" s="234">
        <f t="shared" si="106"/>
        <v>-54.217045582021072</v>
      </c>
      <c r="IM108" s="139">
        <v>1</v>
      </c>
      <c r="IN108" s="1" t="s">
        <v>52</v>
      </c>
      <c r="IO108" s="1">
        <v>60</v>
      </c>
      <c r="IP108" s="1" t="s">
        <v>114</v>
      </c>
      <c r="IQ108" s="1" t="s">
        <v>115</v>
      </c>
      <c r="IR108" s="89">
        <v>44143</v>
      </c>
      <c r="IS108" s="90"/>
      <c r="IT108" s="1">
        <v>3757.79</v>
      </c>
      <c r="IU108" s="1"/>
      <c r="IV108" s="1"/>
      <c r="IW108" s="1"/>
      <c r="IX108" s="1"/>
      <c r="IY108" s="98">
        <v>3757.79</v>
      </c>
      <c r="IZ108" s="138">
        <f t="shared" si="107"/>
        <v>82.049999999999727</v>
      </c>
      <c r="JA108" s="141">
        <f t="shared" si="108"/>
        <v>-22.062023051534393</v>
      </c>
      <c r="JB108" s="142">
        <f t="shared" si="109"/>
        <v>59.987976948465331</v>
      </c>
      <c r="JC108" s="104">
        <f t="shared" si="110"/>
        <v>59.987976948465331</v>
      </c>
      <c r="JD108" s="104">
        <f t="shared" si="111"/>
        <v>0</v>
      </c>
      <c r="JE108" s="104">
        <f t="shared" si="112"/>
        <v>113.97715620208412</v>
      </c>
      <c r="JF108" s="425">
        <f t="shared" si="119"/>
        <v>0</v>
      </c>
      <c r="JG108" s="143">
        <f t="shared" si="113"/>
        <v>113.97715620208412</v>
      </c>
      <c r="JH108" s="104">
        <f t="shared" si="114"/>
        <v>113.97715620208412</v>
      </c>
      <c r="JI108" s="104">
        <f t="shared" si="115"/>
        <v>8.872181828944683</v>
      </c>
      <c r="JJ108" s="90">
        <f t="shared" si="116"/>
        <v>122.84933803102879</v>
      </c>
      <c r="JK108" s="234">
        <f t="shared" si="120"/>
        <v>68.632292449007721</v>
      </c>
      <c r="JL108" s="139">
        <v>1</v>
      </c>
      <c r="JM108" s="1" t="s">
        <v>52</v>
      </c>
    </row>
    <row r="109" spans="1:273" ht="30" customHeight="1" x14ac:dyDescent="0.25">
      <c r="A109" s="1">
        <v>61</v>
      </c>
      <c r="B109" s="1" t="s">
        <v>116</v>
      </c>
      <c r="C109" s="1" t="s">
        <v>117</v>
      </c>
      <c r="D109" s="89">
        <v>43830</v>
      </c>
      <c r="E109" s="153"/>
      <c r="F109" s="104">
        <v>2.06</v>
      </c>
      <c r="G109" s="104"/>
      <c r="H109" s="104"/>
      <c r="I109" s="104"/>
      <c r="J109" s="104"/>
      <c r="K109" s="137">
        <v>2.06</v>
      </c>
      <c r="L109" s="138">
        <v>0</v>
      </c>
      <c r="M109" s="141">
        <v>0</v>
      </c>
      <c r="N109" s="96">
        <v>0</v>
      </c>
      <c r="O109" s="104">
        <v>0</v>
      </c>
      <c r="P109" s="104">
        <v>0</v>
      </c>
      <c r="Q109" s="104">
        <v>0</v>
      </c>
      <c r="R109" s="104">
        <v>0</v>
      </c>
      <c r="S109" s="143">
        <v>0</v>
      </c>
      <c r="T109" s="104"/>
      <c r="U109" s="104"/>
      <c r="V109" s="104">
        <v>0</v>
      </c>
      <c r="W109" s="203">
        <v>0</v>
      </c>
      <c r="X109" s="144">
        <v>3.9895986080952763</v>
      </c>
      <c r="Y109" s="285">
        <v>1</v>
      </c>
      <c r="Z109" s="104" t="s">
        <v>52</v>
      </c>
      <c r="AA109" s="1">
        <v>61</v>
      </c>
      <c r="AB109" s="1" t="s">
        <v>116</v>
      </c>
      <c r="AC109" s="1" t="s">
        <v>117</v>
      </c>
      <c r="AD109" s="89">
        <v>43861</v>
      </c>
      <c r="AE109" s="284"/>
      <c r="AF109" s="1">
        <v>2.06</v>
      </c>
      <c r="AG109" s="1"/>
      <c r="AH109" s="1"/>
      <c r="AI109" s="1"/>
      <c r="AJ109" s="1"/>
      <c r="AK109" s="98">
        <f t="shared" si="11"/>
        <v>2.06</v>
      </c>
      <c r="AL109" s="138">
        <f t="shared" si="18"/>
        <v>0</v>
      </c>
      <c r="AM109" s="141">
        <f t="shared" si="19"/>
        <v>0</v>
      </c>
      <c r="AN109" s="96">
        <f t="shared" si="20"/>
        <v>0</v>
      </c>
      <c r="AO109" s="104">
        <f t="shared" si="21"/>
        <v>0</v>
      </c>
      <c r="AP109" s="104">
        <f t="shared" si="22"/>
        <v>0</v>
      </c>
      <c r="AQ109" s="104">
        <f t="shared" si="23"/>
        <v>0</v>
      </c>
      <c r="AR109" s="104"/>
      <c r="AS109" s="143">
        <f t="shared" si="24"/>
        <v>0</v>
      </c>
      <c r="AT109" s="104">
        <f t="shared" si="25"/>
        <v>0</v>
      </c>
      <c r="AU109" s="104">
        <f t="shared" si="12"/>
        <v>0</v>
      </c>
      <c r="AV109" s="203">
        <f t="shared" si="26"/>
        <v>0</v>
      </c>
      <c r="AW109" s="144">
        <f t="shared" si="27"/>
        <v>3.9895986080952763</v>
      </c>
      <c r="AX109" s="285">
        <v>1</v>
      </c>
      <c r="AY109" s="104" t="s">
        <v>52</v>
      </c>
      <c r="AZ109" s="1">
        <v>61</v>
      </c>
      <c r="BA109" s="1" t="s">
        <v>116</v>
      </c>
      <c r="BB109" s="1" t="s">
        <v>117</v>
      </c>
      <c r="BC109" s="89">
        <v>43890</v>
      </c>
      <c r="BD109" s="153"/>
      <c r="BE109" s="1">
        <v>2.06</v>
      </c>
      <c r="BF109" s="1"/>
      <c r="BG109" s="1"/>
      <c r="BH109" s="1"/>
      <c r="BI109" s="1"/>
      <c r="BJ109" s="98">
        <v>2.06</v>
      </c>
      <c r="BK109" s="138">
        <f t="shared" si="28"/>
        <v>0</v>
      </c>
      <c r="BL109" s="141">
        <f t="shared" si="29"/>
        <v>0</v>
      </c>
      <c r="BM109" s="96">
        <f t="shared" si="30"/>
        <v>0</v>
      </c>
      <c r="BN109" s="104">
        <f t="shared" si="31"/>
        <v>0</v>
      </c>
      <c r="BO109" s="104">
        <f t="shared" si="32"/>
        <v>0</v>
      </c>
      <c r="BP109" s="104">
        <f t="shared" si="33"/>
        <v>0</v>
      </c>
      <c r="BQ109" s="355">
        <f t="shared" si="34"/>
        <v>0</v>
      </c>
      <c r="BR109" s="143">
        <f t="shared" si="35"/>
        <v>0</v>
      </c>
      <c r="BS109" s="104">
        <f t="shared" si="36"/>
        <v>0</v>
      </c>
      <c r="BT109" s="203">
        <f t="shared" si="37"/>
        <v>0</v>
      </c>
      <c r="BU109" s="144">
        <f t="shared" si="38"/>
        <v>3.9895986080952763</v>
      </c>
      <c r="BV109" s="285">
        <v>1</v>
      </c>
      <c r="BW109" s="104" t="s">
        <v>52</v>
      </c>
      <c r="BX109" s="1">
        <v>61</v>
      </c>
      <c r="BY109" s="1" t="s">
        <v>116</v>
      </c>
      <c r="BZ109" s="1" t="s">
        <v>117</v>
      </c>
      <c r="CA109" s="89">
        <v>43890</v>
      </c>
      <c r="CB109" s="153"/>
      <c r="CC109" s="137">
        <v>2.06</v>
      </c>
      <c r="CD109" s="137"/>
      <c r="CE109" s="137"/>
      <c r="CF109" s="137"/>
      <c r="CG109" s="137"/>
      <c r="CH109" s="137">
        <v>2.06</v>
      </c>
      <c r="CI109" s="137">
        <v>0</v>
      </c>
      <c r="CJ109" s="137">
        <v>0</v>
      </c>
      <c r="CK109" s="137">
        <v>0</v>
      </c>
      <c r="CL109" s="137">
        <v>0</v>
      </c>
      <c r="CM109" s="137">
        <v>0</v>
      </c>
      <c r="CN109" s="137">
        <v>0</v>
      </c>
      <c r="CO109" s="137">
        <v>0</v>
      </c>
      <c r="CP109" s="143">
        <f t="shared" si="39"/>
        <v>0</v>
      </c>
      <c r="CQ109" s="104">
        <f t="shared" si="40"/>
        <v>0</v>
      </c>
      <c r="CR109" s="203">
        <f t="shared" si="41"/>
        <v>0</v>
      </c>
      <c r="CS109" s="144">
        <f t="shared" si="42"/>
        <v>3.9895986080952763</v>
      </c>
      <c r="CT109" s="139" t="s">
        <v>251</v>
      </c>
      <c r="CU109" s="1" t="s">
        <v>422</v>
      </c>
      <c r="CV109" s="1">
        <v>61</v>
      </c>
      <c r="CW109" s="1" t="s">
        <v>116</v>
      </c>
      <c r="CX109" s="1" t="s">
        <v>117</v>
      </c>
      <c r="CY109" s="89">
        <v>43951</v>
      </c>
      <c r="CZ109" s="153"/>
      <c r="DA109" s="104">
        <v>6.01</v>
      </c>
      <c r="DB109" s="104"/>
      <c r="DC109" s="104"/>
      <c r="DD109" s="104"/>
      <c r="DE109" s="104"/>
      <c r="DF109" s="137">
        <v>6.01</v>
      </c>
      <c r="DG109" s="138">
        <f t="shared" si="43"/>
        <v>3.9499999999999997</v>
      </c>
      <c r="DH109" s="141">
        <f t="shared" si="44"/>
        <v>0.60650055001532588</v>
      </c>
      <c r="DI109" s="142">
        <f t="shared" si="45"/>
        <v>4.5565005500153255</v>
      </c>
      <c r="DJ109" s="104">
        <f t="shared" si="46"/>
        <v>4.5565005500153255</v>
      </c>
      <c r="DK109" s="104">
        <f t="shared" si="47"/>
        <v>0</v>
      </c>
      <c r="DL109" s="104">
        <f t="shared" si="48"/>
        <v>8.247265995527739</v>
      </c>
      <c r="DM109" s="365">
        <f t="shared" si="49"/>
        <v>0</v>
      </c>
      <c r="DN109" s="366">
        <f t="shared" si="50"/>
        <v>8.247265995527739</v>
      </c>
      <c r="DO109" s="367">
        <f t="shared" si="51"/>
        <v>8.247265995527739</v>
      </c>
      <c r="DP109" s="367">
        <f t="shared" si="52"/>
        <v>7.923945806582215</v>
      </c>
      <c r="DQ109" s="368">
        <f t="shared" si="53"/>
        <v>0.56814344908336833</v>
      </c>
      <c r="DR109" s="49">
        <f t="shared" si="54"/>
        <v>8.8154094446111078</v>
      </c>
      <c r="DS109" s="369">
        <f t="shared" si="55"/>
        <v>12.805008052706384</v>
      </c>
      <c r="DT109" s="139">
        <v>1</v>
      </c>
      <c r="DU109" s="1" t="s">
        <v>52</v>
      </c>
      <c r="DV109" s="1">
        <v>61</v>
      </c>
      <c r="DW109" s="1" t="s">
        <v>116</v>
      </c>
      <c r="DX109" s="1" t="s">
        <v>117</v>
      </c>
      <c r="DY109" s="89">
        <v>43982</v>
      </c>
      <c r="DZ109" s="90"/>
      <c r="EA109" s="1">
        <v>15.780000000000001</v>
      </c>
      <c r="EB109" s="1"/>
      <c r="EC109" s="1"/>
      <c r="ED109" s="1"/>
      <c r="EE109" s="1"/>
      <c r="EF109" s="98">
        <v>15.780000000000001</v>
      </c>
      <c r="EG109" s="138">
        <f t="shared" si="56"/>
        <v>9.7700000000000014</v>
      </c>
      <c r="EH109" s="141">
        <f t="shared" si="57"/>
        <v>0.40146489104809918</v>
      </c>
      <c r="EI109" s="96">
        <f t="shared" si="58"/>
        <v>10.171464891048101</v>
      </c>
      <c r="EJ109" s="104">
        <f t="shared" si="59"/>
        <v>10.171464891048101</v>
      </c>
      <c r="EK109" s="104">
        <f t="shared" si="60"/>
        <v>0</v>
      </c>
      <c r="EL109" s="104">
        <f t="shared" si="61"/>
        <v>18.410351452797062</v>
      </c>
      <c r="EM109" s="355">
        <f t="shared" si="62"/>
        <v>0</v>
      </c>
      <c r="EN109" s="143">
        <f t="shared" si="63"/>
        <v>18.410351452797062</v>
      </c>
      <c r="EO109" s="104">
        <f t="shared" si="64"/>
        <v>1.9258485069668387</v>
      </c>
      <c r="EP109" s="379">
        <f t="shared" si="65"/>
        <v>20.336199959763903</v>
      </c>
      <c r="EQ109" s="380">
        <f t="shared" si="66"/>
        <v>33.141208012470287</v>
      </c>
      <c r="ER109" s="285">
        <v>1</v>
      </c>
      <c r="ES109" s="104" t="s">
        <v>52</v>
      </c>
      <c r="ET109" s="1">
        <v>61</v>
      </c>
      <c r="EU109" s="1" t="s">
        <v>116</v>
      </c>
      <c r="EV109" s="1" t="s">
        <v>117</v>
      </c>
      <c r="EW109" s="398"/>
      <c r="EX109" s="89">
        <v>44013</v>
      </c>
      <c r="EY109" s="104">
        <v>19.309999999999999</v>
      </c>
      <c r="EZ109" s="104"/>
      <c r="FA109" s="104"/>
      <c r="FB109" s="104"/>
      <c r="FC109" s="104"/>
      <c r="FD109" s="137">
        <f t="shared" si="67"/>
        <v>19.309999999999999</v>
      </c>
      <c r="FE109" s="138">
        <f t="shared" si="117"/>
        <v>3.5299999999999976</v>
      </c>
      <c r="FF109" s="141">
        <f t="shared" si="68"/>
        <v>0.16564786981034635</v>
      </c>
      <c r="FG109" s="96">
        <f t="shared" si="69"/>
        <v>3.6956478698103439</v>
      </c>
      <c r="FH109" s="104">
        <f t="shared" si="70"/>
        <v>3.6956478698103439</v>
      </c>
      <c r="FI109" s="104">
        <f t="shared" si="71"/>
        <v>0</v>
      </c>
      <c r="FJ109" s="104">
        <f t="shared" si="72"/>
        <v>6.6891226443567229</v>
      </c>
      <c r="FK109" s="104"/>
      <c r="FL109" s="143">
        <f t="shared" si="73"/>
        <v>6.6891226443567229</v>
      </c>
      <c r="FM109" s="104">
        <f t="shared" si="74"/>
        <v>0.76644634384846677</v>
      </c>
      <c r="FN109" s="379">
        <f t="shared" si="75"/>
        <v>7.4555689882051901</v>
      </c>
      <c r="FO109" s="234">
        <f t="shared" si="76"/>
        <v>40.596777000675473</v>
      </c>
      <c r="FP109" s="139">
        <v>1</v>
      </c>
      <c r="FQ109" s="1" t="s">
        <v>52</v>
      </c>
      <c r="FR109" s="1">
        <v>61</v>
      </c>
      <c r="FS109" s="1" t="s">
        <v>116</v>
      </c>
      <c r="FT109" s="1" t="s">
        <v>117</v>
      </c>
      <c r="FU109" s="89">
        <v>44042</v>
      </c>
      <c r="FV109" s="90"/>
      <c r="FW109" s="104">
        <v>22.76</v>
      </c>
      <c r="FX109" s="104"/>
      <c r="FY109" s="104"/>
      <c r="FZ109" s="104"/>
      <c r="GA109" s="104"/>
      <c r="GB109" s="411">
        <f t="shared" si="77"/>
        <v>22.76</v>
      </c>
      <c r="GC109" s="138">
        <f t="shared" si="13"/>
        <v>3.4500000000000028</v>
      </c>
      <c r="GD109" s="141">
        <f t="shared" si="78"/>
        <v>1.0750073443008334</v>
      </c>
      <c r="GE109" s="142">
        <f t="shared" si="79"/>
        <v>4.5250073443008363</v>
      </c>
      <c r="GF109" s="104">
        <f t="shared" si="80"/>
        <v>4.5250073443008363</v>
      </c>
      <c r="GG109" s="104">
        <v>0</v>
      </c>
      <c r="GH109" s="104">
        <f t="shared" si="81"/>
        <v>8.597513954171589</v>
      </c>
      <c r="GI109" s="104"/>
      <c r="GJ109" s="143">
        <f t="shared" si="82"/>
        <v>8.597513954171589</v>
      </c>
      <c r="GK109" s="103">
        <f t="shared" si="83"/>
        <v>0</v>
      </c>
      <c r="GL109" s="104">
        <f t="shared" si="14"/>
        <v>0</v>
      </c>
      <c r="GM109" s="90">
        <f t="shared" si="84"/>
        <v>8.597513954171589</v>
      </c>
      <c r="GN109" s="380">
        <f t="shared" si="85"/>
        <v>49.194290954847062</v>
      </c>
      <c r="GO109" s="139">
        <v>1</v>
      </c>
      <c r="GP109" s="415" t="s">
        <v>52</v>
      </c>
      <c r="GQ109" s="1">
        <v>61</v>
      </c>
      <c r="GR109" s="1" t="s">
        <v>116</v>
      </c>
      <c r="GS109" s="1" t="s">
        <v>117</v>
      </c>
      <c r="GT109" s="89">
        <v>44081</v>
      </c>
      <c r="GU109" s="90"/>
      <c r="GV109" s="104">
        <v>24.62</v>
      </c>
      <c r="GW109" s="104"/>
      <c r="GX109" s="104"/>
      <c r="GY109" s="104"/>
      <c r="GZ109" s="104"/>
      <c r="HA109" s="137">
        <v>24.62</v>
      </c>
      <c r="HB109" s="138">
        <f t="shared" si="118"/>
        <v>1.8599999999999994</v>
      </c>
      <c r="HC109" s="141">
        <f t="shared" si="86"/>
        <v>-0.67321720064022139</v>
      </c>
      <c r="HD109" s="142">
        <f t="shared" si="87"/>
        <v>1.1867827993597779</v>
      </c>
      <c r="HE109" s="104">
        <f t="shared" si="88"/>
        <v>1.1867827993597779</v>
      </c>
      <c r="HF109" s="104">
        <v>0</v>
      </c>
      <c r="HG109" s="104">
        <f t="shared" si="89"/>
        <v>2.2548873187835778</v>
      </c>
      <c r="HH109" s="104"/>
      <c r="HI109" s="143">
        <f t="shared" si="90"/>
        <v>2.2548873187835778</v>
      </c>
      <c r="HJ109" s="104">
        <f t="shared" si="91"/>
        <v>0</v>
      </c>
      <c r="HK109" s="104">
        <f t="shared" si="15"/>
        <v>0</v>
      </c>
      <c r="HL109" s="90">
        <f t="shared" si="92"/>
        <v>2.2548873187835778</v>
      </c>
      <c r="HM109" s="380">
        <f t="shared" si="93"/>
        <v>51.449178273630643</v>
      </c>
      <c r="HN109" s="1">
        <v>1</v>
      </c>
      <c r="HO109" s="1" t="s">
        <v>52</v>
      </c>
      <c r="HP109" s="1">
        <v>61</v>
      </c>
      <c r="HQ109" s="1" t="s">
        <v>116</v>
      </c>
      <c r="HR109" s="1" t="s">
        <v>117</v>
      </c>
      <c r="HS109" s="89">
        <v>44104</v>
      </c>
      <c r="HT109" s="104">
        <v>24.62</v>
      </c>
      <c r="HU109" s="90"/>
      <c r="HV109" s="104"/>
      <c r="HW109" s="104"/>
      <c r="HX109" s="104"/>
      <c r="HY109" s="104"/>
      <c r="HZ109" s="137">
        <f t="shared" si="94"/>
        <v>24.62</v>
      </c>
      <c r="IA109" s="138">
        <f t="shared" si="95"/>
        <v>0</v>
      </c>
      <c r="IB109" s="141">
        <f t="shared" si="96"/>
        <v>0</v>
      </c>
      <c r="IC109" s="142">
        <f t="shared" si="97"/>
        <v>0</v>
      </c>
      <c r="ID109" s="104">
        <f t="shared" si="98"/>
        <v>0</v>
      </c>
      <c r="IE109" s="104">
        <f t="shared" si="99"/>
        <v>0</v>
      </c>
      <c r="IF109" s="104">
        <f t="shared" si="100"/>
        <v>0</v>
      </c>
      <c r="IG109" s="425">
        <f t="shared" si="101"/>
        <v>0</v>
      </c>
      <c r="IH109" s="143">
        <f t="shared" si="102"/>
        <v>0</v>
      </c>
      <c r="II109" s="104">
        <f t="shared" si="103"/>
        <v>0</v>
      </c>
      <c r="IJ109" s="104">
        <f t="shared" si="104"/>
        <v>0</v>
      </c>
      <c r="IK109" s="90">
        <f t="shared" si="105"/>
        <v>0</v>
      </c>
      <c r="IL109" s="234">
        <f t="shared" si="106"/>
        <v>51.449178273630643</v>
      </c>
      <c r="IM109" s="139">
        <v>1</v>
      </c>
      <c r="IN109" s="1" t="s">
        <v>52</v>
      </c>
      <c r="IO109" s="1">
        <v>61</v>
      </c>
      <c r="IP109" s="1" t="s">
        <v>116</v>
      </c>
      <c r="IQ109" s="1" t="s">
        <v>117</v>
      </c>
      <c r="IR109" s="89">
        <v>44143</v>
      </c>
      <c r="IS109" s="90"/>
      <c r="IT109" s="1">
        <v>24.900000000000002</v>
      </c>
      <c r="IU109" s="1"/>
      <c r="IV109" s="1"/>
      <c r="IW109" s="1"/>
      <c r="IX109" s="1"/>
      <c r="IY109" s="98">
        <v>24.900000000000002</v>
      </c>
      <c r="IZ109" s="138">
        <f t="shared" si="107"/>
        <v>0.28000000000000114</v>
      </c>
      <c r="JA109" s="141">
        <f t="shared" si="108"/>
        <v>-7.528783003570598E-2</v>
      </c>
      <c r="JB109" s="142">
        <f t="shared" si="109"/>
        <v>0.20471216996429514</v>
      </c>
      <c r="JC109" s="104">
        <f t="shared" si="110"/>
        <v>0.20471216996429514</v>
      </c>
      <c r="JD109" s="104">
        <f t="shared" si="111"/>
        <v>0</v>
      </c>
      <c r="JE109" s="104">
        <f t="shared" si="112"/>
        <v>0.38895312293216078</v>
      </c>
      <c r="JF109" s="425">
        <f t="shared" si="119"/>
        <v>0</v>
      </c>
      <c r="JG109" s="143">
        <f t="shared" si="113"/>
        <v>0.38895312293216078</v>
      </c>
      <c r="JH109" s="104">
        <f t="shared" si="114"/>
        <v>0</v>
      </c>
      <c r="JI109" s="104">
        <f t="shared" si="115"/>
        <v>0</v>
      </c>
      <c r="JJ109" s="90">
        <f t="shared" si="116"/>
        <v>0.38895312293216078</v>
      </c>
      <c r="JK109" s="234">
        <f t="shared" si="120"/>
        <v>51.838131396562801</v>
      </c>
      <c r="JL109" s="139">
        <v>1</v>
      </c>
      <c r="JM109" s="1" t="s">
        <v>52</v>
      </c>
    </row>
    <row r="110" spans="1:273" ht="30" customHeight="1" x14ac:dyDescent="0.25">
      <c r="A110" s="1">
        <v>62</v>
      </c>
      <c r="B110" s="1" t="s">
        <v>118</v>
      </c>
      <c r="C110" s="1" t="s">
        <v>119</v>
      </c>
      <c r="D110" s="89">
        <v>43830</v>
      </c>
      <c r="E110" s="153"/>
      <c r="F110" s="104">
        <v>0.36</v>
      </c>
      <c r="G110" s="104"/>
      <c r="H110" s="104"/>
      <c r="I110" s="104"/>
      <c r="J110" s="104"/>
      <c r="K110" s="137">
        <v>0.36</v>
      </c>
      <c r="L110" s="138">
        <v>0</v>
      </c>
      <c r="M110" s="141">
        <v>0</v>
      </c>
      <c r="N110" s="96">
        <v>0</v>
      </c>
      <c r="O110" s="104">
        <v>0</v>
      </c>
      <c r="P110" s="104">
        <v>0</v>
      </c>
      <c r="Q110" s="104">
        <v>0</v>
      </c>
      <c r="R110" s="104">
        <v>0</v>
      </c>
      <c r="S110" s="143">
        <v>0</v>
      </c>
      <c r="T110" s="104"/>
      <c r="U110" s="104"/>
      <c r="V110" s="104">
        <v>0</v>
      </c>
      <c r="W110" s="203">
        <v>0</v>
      </c>
      <c r="X110" s="144">
        <v>0.56906661824892057</v>
      </c>
      <c r="Y110" s="285">
        <v>1</v>
      </c>
      <c r="Z110" s="104" t="s">
        <v>52</v>
      </c>
      <c r="AA110" s="1">
        <v>62</v>
      </c>
      <c r="AB110" s="1" t="s">
        <v>118</v>
      </c>
      <c r="AC110" s="1" t="s">
        <v>119</v>
      </c>
      <c r="AD110" s="89">
        <v>43861</v>
      </c>
      <c r="AE110" s="284"/>
      <c r="AF110" s="1">
        <v>0.36</v>
      </c>
      <c r="AG110" s="1"/>
      <c r="AH110" s="1"/>
      <c r="AI110" s="1"/>
      <c r="AJ110" s="1"/>
      <c r="AK110" s="98">
        <f t="shared" si="11"/>
        <v>0.36</v>
      </c>
      <c r="AL110" s="138">
        <f t="shared" si="18"/>
        <v>0</v>
      </c>
      <c r="AM110" s="141">
        <f t="shared" si="19"/>
        <v>0</v>
      </c>
      <c r="AN110" s="96">
        <f t="shared" si="20"/>
        <v>0</v>
      </c>
      <c r="AO110" s="104">
        <f t="shared" si="21"/>
        <v>0</v>
      </c>
      <c r="AP110" s="104">
        <f t="shared" si="22"/>
        <v>0</v>
      </c>
      <c r="AQ110" s="104">
        <f t="shared" si="23"/>
        <v>0</v>
      </c>
      <c r="AR110" s="104"/>
      <c r="AS110" s="143">
        <f t="shared" si="24"/>
        <v>0</v>
      </c>
      <c r="AT110" s="104">
        <f t="shared" si="25"/>
        <v>0</v>
      </c>
      <c r="AU110" s="104">
        <f t="shared" si="12"/>
        <v>0</v>
      </c>
      <c r="AV110" s="203">
        <f t="shared" si="26"/>
        <v>0</v>
      </c>
      <c r="AW110" s="144">
        <f t="shared" si="27"/>
        <v>0.56906661824892057</v>
      </c>
      <c r="AX110" s="285">
        <v>1</v>
      </c>
      <c r="AY110" s="104" t="s">
        <v>52</v>
      </c>
      <c r="AZ110" s="1">
        <v>62</v>
      </c>
      <c r="BA110" s="1" t="s">
        <v>118</v>
      </c>
      <c r="BB110" s="1" t="s">
        <v>119</v>
      </c>
      <c r="BC110" s="89">
        <v>43890</v>
      </c>
      <c r="BD110" s="153"/>
      <c r="BE110" s="1">
        <v>0.36</v>
      </c>
      <c r="BF110" s="1"/>
      <c r="BG110" s="1"/>
      <c r="BH110" s="1"/>
      <c r="BI110" s="1"/>
      <c r="BJ110" s="98">
        <v>0.36</v>
      </c>
      <c r="BK110" s="138">
        <f t="shared" si="28"/>
        <v>0</v>
      </c>
      <c r="BL110" s="141">
        <f t="shared" si="29"/>
        <v>0</v>
      </c>
      <c r="BM110" s="96">
        <f t="shared" si="30"/>
        <v>0</v>
      </c>
      <c r="BN110" s="104">
        <f t="shared" si="31"/>
        <v>0</v>
      </c>
      <c r="BO110" s="104">
        <f t="shared" si="32"/>
        <v>0</v>
      </c>
      <c r="BP110" s="104">
        <f t="shared" si="33"/>
        <v>0</v>
      </c>
      <c r="BQ110" s="355">
        <f t="shared" si="34"/>
        <v>0</v>
      </c>
      <c r="BR110" s="143">
        <f t="shared" si="35"/>
        <v>0</v>
      </c>
      <c r="BS110" s="104">
        <f t="shared" si="36"/>
        <v>0</v>
      </c>
      <c r="BT110" s="203">
        <f t="shared" si="37"/>
        <v>0</v>
      </c>
      <c r="BU110" s="144">
        <f t="shared" si="38"/>
        <v>0.56906661824892057</v>
      </c>
      <c r="BV110" s="285">
        <v>1</v>
      </c>
      <c r="BW110" s="104" t="s">
        <v>52</v>
      </c>
      <c r="BX110" s="1">
        <v>62</v>
      </c>
      <c r="BY110" s="1" t="s">
        <v>118</v>
      </c>
      <c r="BZ110" s="1" t="s">
        <v>119</v>
      </c>
      <c r="CA110" s="89">
        <v>43890</v>
      </c>
      <c r="CB110" s="153"/>
      <c r="CC110" s="137">
        <v>0.36</v>
      </c>
      <c r="CD110" s="137"/>
      <c r="CE110" s="137"/>
      <c r="CF110" s="137"/>
      <c r="CG110" s="137"/>
      <c r="CH110" s="137">
        <v>0.36</v>
      </c>
      <c r="CI110" s="137">
        <v>0</v>
      </c>
      <c r="CJ110" s="137">
        <v>0</v>
      </c>
      <c r="CK110" s="137">
        <v>0</v>
      </c>
      <c r="CL110" s="137">
        <v>0</v>
      </c>
      <c r="CM110" s="137">
        <v>0</v>
      </c>
      <c r="CN110" s="137">
        <v>0</v>
      </c>
      <c r="CO110" s="137">
        <v>0</v>
      </c>
      <c r="CP110" s="143">
        <f t="shared" si="39"/>
        <v>0</v>
      </c>
      <c r="CQ110" s="104">
        <f t="shared" si="40"/>
        <v>0</v>
      </c>
      <c r="CR110" s="203">
        <f t="shared" si="41"/>
        <v>0</v>
      </c>
      <c r="CS110" s="144">
        <f t="shared" si="42"/>
        <v>0.56906661824892057</v>
      </c>
      <c r="CT110" s="139" t="s">
        <v>251</v>
      </c>
      <c r="CU110" s="1" t="s">
        <v>422</v>
      </c>
      <c r="CV110" s="1">
        <v>62</v>
      </c>
      <c r="CW110" s="1" t="s">
        <v>118</v>
      </c>
      <c r="CX110" s="1" t="s">
        <v>119</v>
      </c>
      <c r="CY110" s="89">
        <v>43951</v>
      </c>
      <c r="CZ110" s="153"/>
      <c r="DA110" s="104">
        <v>0.36</v>
      </c>
      <c r="DB110" s="104"/>
      <c r="DC110" s="104"/>
      <c r="DD110" s="104"/>
      <c r="DE110" s="104"/>
      <c r="DF110" s="137">
        <v>0.36</v>
      </c>
      <c r="DG110" s="138">
        <f t="shared" si="43"/>
        <v>0</v>
      </c>
      <c r="DH110" s="141">
        <f t="shared" si="44"/>
        <v>0</v>
      </c>
      <c r="DI110" s="142">
        <f t="shared" si="45"/>
        <v>0</v>
      </c>
      <c r="DJ110" s="104">
        <f t="shared" si="46"/>
        <v>0</v>
      </c>
      <c r="DK110" s="104">
        <f t="shared" si="47"/>
        <v>0</v>
      </c>
      <c r="DL110" s="104">
        <f t="shared" si="48"/>
        <v>0</v>
      </c>
      <c r="DM110" s="365">
        <f t="shared" si="49"/>
        <v>0</v>
      </c>
      <c r="DN110" s="366">
        <f t="shared" si="50"/>
        <v>0</v>
      </c>
      <c r="DO110" s="367">
        <f t="shared" si="51"/>
        <v>0</v>
      </c>
      <c r="DP110" s="367">
        <f t="shared" si="52"/>
        <v>0</v>
      </c>
      <c r="DQ110" s="368">
        <f t="shared" si="53"/>
        <v>0</v>
      </c>
      <c r="DR110" s="49">
        <f t="shared" si="54"/>
        <v>0</v>
      </c>
      <c r="DS110" s="369">
        <f t="shared" si="55"/>
        <v>0.56906661824892057</v>
      </c>
      <c r="DT110" s="139">
        <v>1</v>
      </c>
      <c r="DU110" s="1" t="s">
        <v>52</v>
      </c>
      <c r="DV110" s="1">
        <v>62</v>
      </c>
      <c r="DW110" s="1" t="s">
        <v>118</v>
      </c>
      <c r="DX110" s="1" t="s">
        <v>119</v>
      </c>
      <c r="DY110" s="89">
        <v>43982</v>
      </c>
      <c r="DZ110" s="90"/>
      <c r="EA110" s="1">
        <v>0.36</v>
      </c>
      <c r="EB110" s="1"/>
      <c r="EC110" s="1"/>
      <c r="ED110" s="1"/>
      <c r="EE110" s="1"/>
      <c r="EF110" s="98">
        <v>0.36</v>
      </c>
      <c r="EG110" s="138">
        <f t="shared" si="56"/>
        <v>0</v>
      </c>
      <c r="EH110" s="141">
        <f t="shared" si="57"/>
        <v>0</v>
      </c>
      <c r="EI110" s="96">
        <f t="shared" si="58"/>
        <v>0</v>
      </c>
      <c r="EJ110" s="104">
        <f t="shared" si="59"/>
        <v>0</v>
      </c>
      <c r="EK110" s="104">
        <f t="shared" si="60"/>
        <v>0</v>
      </c>
      <c r="EL110" s="104">
        <f t="shared" si="61"/>
        <v>0</v>
      </c>
      <c r="EM110" s="355">
        <f t="shared" si="62"/>
        <v>0</v>
      </c>
      <c r="EN110" s="143">
        <f t="shared" si="63"/>
        <v>0</v>
      </c>
      <c r="EO110" s="104">
        <f t="shared" si="64"/>
        <v>0</v>
      </c>
      <c r="EP110" s="379">
        <f t="shared" si="65"/>
        <v>0</v>
      </c>
      <c r="EQ110" s="380">
        <f t="shared" si="66"/>
        <v>0.56906661824892057</v>
      </c>
      <c r="ER110" s="285">
        <v>1</v>
      </c>
      <c r="ES110" s="104" t="s">
        <v>52</v>
      </c>
      <c r="ET110" s="1">
        <v>62</v>
      </c>
      <c r="EU110" s="1" t="s">
        <v>118</v>
      </c>
      <c r="EV110" s="1" t="s">
        <v>119</v>
      </c>
      <c r="EW110" s="398"/>
      <c r="EX110" s="89">
        <v>44013</v>
      </c>
      <c r="EY110" s="104">
        <v>0.36</v>
      </c>
      <c r="EZ110" s="104"/>
      <c r="FA110" s="104"/>
      <c r="FB110" s="104"/>
      <c r="FC110" s="104"/>
      <c r="FD110" s="137">
        <f t="shared" si="67"/>
        <v>0.36</v>
      </c>
      <c r="FE110" s="138">
        <f t="shared" si="117"/>
        <v>0</v>
      </c>
      <c r="FF110" s="141">
        <f t="shared" si="68"/>
        <v>0</v>
      </c>
      <c r="FG110" s="96">
        <f t="shared" si="69"/>
        <v>0</v>
      </c>
      <c r="FH110" s="104">
        <f t="shared" si="70"/>
        <v>0</v>
      </c>
      <c r="FI110" s="104">
        <f t="shared" si="71"/>
        <v>0</v>
      </c>
      <c r="FJ110" s="104">
        <f t="shared" si="72"/>
        <v>0</v>
      </c>
      <c r="FK110" s="104"/>
      <c r="FL110" s="143">
        <f t="shared" si="73"/>
        <v>0</v>
      </c>
      <c r="FM110" s="104">
        <f t="shared" si="74"/>
        <v>0</v>
      </c>
      <c r="FN110" s="379">
        <f t="shared" si="75"/>
        <v>0</v>
      </c>
      <c r="FO110" s="234">
        <f t="shared" si="76"/>
        <v>0.56906661824892057</v>
      </c>
      <c r="FP110" s="139">
        <v>1</v>
      </c>
      <c r="FQ110" s="1" t="s">
        <v>52</v>
      </c>
      <c r="FR110" s="1">
        <v>62</v>
      </c>
      <c r="FS110" s="1" t="s">
        <v>118</v>
      </c>
      <c r="FT110" s="1" t="s">
        <v>119</v>
      </c>
      <c r="FU110" s="89">
        <v>44042</v>
      </c>
      <c r="FV110" s="90"/>
      <c r="FW110" s="104">
        <v>0.36</v>
      </c>
      <c r="FX110" s="104"/>
      <c r="FY110" s="104"/>
      <c r="FZ110" s="104"/>
      <c r="GA110" s="104"/>
      <c r="GB110" s="411">
        <f t="shared" si="77"/>
        <v>0.36</v>
      </c>
      <c r="GC110" s="138">
        <f t="shared" si="13"/>
        <v>0</v>
      </c>
      <c r="GD110" s="141">
        <f t="shared" si="78"/>
        <v>0</v>
      </c>
      <c r="GE110" s="142">
        <f t="shared" si="79"/>
        <v>0</v>
      </c>
      <c r="GF110" s="104">
        <f t="shared" si="80"/>
        <v>0</v>
      </c>
      <c r="GG110" s="104">
        <v>0</v>
      </c>
      <c r="GH110" s="104">
        <f t="shared" si="81"/>
        <v>0</v>
      </c>
      <c r="GI110" s="104"/>
      <c r="GJ110" s="143">
        <f t="shared" si="82"/>
        <v>0</v>
      </c>
      <c r="GK110" s="103">
        <f t="shared" si="83"/>
        <v>0</v>
      </c>
      <c r="GL110" s="104">
        <f t="shared" si="14"/>
        <v>0</v>
      </c>
      <c r="GM110" s="90">
        <f t="shared" si="84"/>
        <v>0</v>
      </c>
      <c r="GN110" s="380">
        <f t="shared" si="85"/>
        <v>0.56906661824892057</v>
      </c>
      <c r="GO110" s="139">
        <v>1</v>
      </c>
      <c r="GP110" s="415" t="s">
        <v>52</v>
      </c>
      <c r="GQ110" s="1">
        <v>62</v>
      </c>
      <c r="GR110" s="1" t="s">
        <v>118</v>
      </c>
      <c r="GS110" s="1" t="s">
        <v>119</v>
      </c>
      <c r="GT110" s="89">
        <v>44081</v>
      </c>
      <c r="GU110" s="90"/>
      <c r="GV110" s="104">
        <v>0.36</v>
      </c>
      <c r="GW110" s="104"/>
      <c r="GX110" s="104"/>
      <c r="GY110" s="104"/>
      <c r="GZ110" s="104"/>
      <c r="HA110" s="137">
        <v>0.36</v>
      </c>
      <c r="HB110" s="138">
        <f t="shared" si="118"/>
        <v>0</v>
      </c>
      <c r="HC110" s="141">
        <f t="shared" si="86"/>
        <v>0</v>
      </c>
      <c r="HD110" s="142">
        <f t="shared" si="87"/>
        <v>0</v>
      </c>
      <c r="HE110" s="104">
        <f t="shared" si="88"/>
        <v>0</v>
      </c>
      <c r="HF110" s="104">
        <v>0</v>
      </c>
      <c r="HG110" s="104">
        <f t="shared" si="89"/>
        <v>0</v>
      </c>
      <c r="HH110" s="104"/>
      <c r="HI110" s="143">
        <f t="shared" si="90"/>
        <v>0</v>
      </c>
      <c r="HJ110" s="104">
        <f t="shared" si="91"/>
        <v>0</v>
      </c>
      <c r="HK110" s="104">
        <f t="shared" si="15"/>
        <v>0</v>
      </c>
      <c r="HL110" s="90">
        <f t="shared" si="92"/>
        <v>0</v>
      </c>
      <c r="HM110" s="380">
        <f t="shared" si="93"/>
        <v>0.56906661824892057</v>
      </c>
      <c r="HN110" s="1">
        <v>1</v>
      </c>
      <c r="HO110" s="1" t="s">
        <v>52</v>
      </c>
      <c r="HP110" s="1">
        <v>62</v>
      </c>
      <c r="HQ110" s="1" t="s">
        <v>118</v>
      </c>
      <c r="HR110" s="1" t="s">
        <v>119</v>
      </c>
      <c r="HS110" s="89">
        <v>44104</v>
      </c>
      <c r="HT110" s="104">
        <v>0.36</v>
      </c>
      <c r="HU110" s="90"/>
      <c r="HV110" s="104"/>
      <c r="HW110" s="104"/>
      <c r="HX110" s="104"/>
      <c r="HY110" s="104"/>
      <c r="HZ110" s="137">
        <f t="shared" si="94"/>
        <v>0.36</v>
      </c>
      <c r="IA110" s="138">
        <f t="shared" si="95"/>
        <v>0</v>
      </c>
      <c r="IB110" s="141">
        <f t="shared" si="96"/>
        <v>0</v>
      </c>
      <c r="IC110" s="142">
        <f t="shared" si="97"/>
        <v>0</v>
      </c>
      <c r="ID110" s="104">
        <f t="shared" si="98"/>
        <v>0</v>
      </c>
      <c r="IE110" s="104">
        <f t="shared" si="99"/>
        <v>0</v>
      </c>
      <c r="IF110" s="104">
        <f t="shared" si="100"/>
        <v>0</v>
      </c>
      <c r="IG110" s="425">
        <f t="shared" si="101"/>
        <v>0</v>
      </c>
      <c r="IH110" s="143">
        <f t="shared" si="102"/>
        <v>0</v>
      </c>
      <c r="II110" s="104">
        <f t="shared" si="103"/>
        <v>0</v>
      </c>
      <c r="IJ110" s="104">
        <f t="shared" si="104"/>
        <v>0</v>
      </c>
      <c r="IK110" s="90">
        <f t="shared" si="105"/>
        <v>0</v>
      </c>
      <c r="IL110" s="234">
        <f t="shared" si="106"/>
        <v>0.56906661824892057</v>
      </c>
      <c r="IM110" s="139">
        <v>1</v>
      </c>
      <c r="IN110" s="1" t="s">
        <v>52</v>
      </c>
      <c r="IO110" s="1">
        <v>62</v>
      </c>
      <c r="IP110" s="1" t="s">
        <v>118</v>
      </c>
      <c r="IQ110" s="1" t="s">
        <v>119</v>
      </c>
      <c r="IR110" s="89">
        <v>44143</v>
      </c>
      <c r="IS110" s="90"/>
      <c r="IT110" s="1">
        <v>0.36</v>
      </c>
      <c r="IU110" s="1"/>
      <c r="IV110" s="1"/>
      <c r="IW110" s="1"/>
      <c r="IX110" s="1"/>
      <c r="IY110" s="98">
        <v>0.36</v>
      </c>
      <c r="IZ110" s="138">
        <f t="shared" si="107"/>
        <v>0</v>
      </c>
      <c r="JA110" s="141">
        <f t="shared" si="108"/>
        <v>0</v>
      </c>
      <c r="JB110" s="142">
        <f t="shared" si="109"/>
        <v>0</v>
      </c>
      <c r="JC110" s="104">
        <f t="shared" si="110"/>
        <v>0</v>
      </c>
      <c r="JD110" s="104">
        <f t="shared" si="111"/>
        <v>0</v>
      </c>
      <c r="JE110" s="104">
        <f t="shared" si="112"/>
        <v>0</v>
      </c>
      <c r="JF110" s="425">
        <f t="shared" si="119"/>
        <v>0</v>
      </c>
      <c r="JG110" s="143">
        <f t="shared" si="113"/>
        <v>0</v>
      </c>
      <c r="JH110" s="104">
        <f t="shared" si="114"/>
        <v>0</v>
      </c>
      <c r="JI110" s="104">
        <f t="shared" si="115"/>
        <v>0</v>
      </c>
      <c r="JJ110" s="90">
        <f t="shared" si="116"/>
        <v>0</v>
      </c>
      <c r="JK110" s="234">
        <f t="shared" si="120"/>
        <v>0.56906661824892057</v>
      </c>
      <c r="JL110" s="139">
        <v>1</v>
      </c>
      <c r="JM110" s="1" t="s">
        <v>52</v>
      </c>
    </row>
    <row r="111" spans="1:273" ht="30" customHeight="1" x14ac:dyDescent="0.25">
      <c r="A111" s="1">
        <v>63</v>
      </c>
      <c r="B111" s="1" t="s">
        <v>120</v>
      </c>
      <c r="C111" s="1" t="s">
        <v>350</v>
      </c>
      <c r="D111" s="89">
        <v>43830</v>
      </c>
      <c r="E111" s="153"/>
      <c r="F111" s="104">
        <v>202.6</v>
      </c>
      <c r="G111" s="104">
        <v>63.7</v>
      </c>
      <c r="H111" s="104">
        <v>3555.7799999999997</v>
      </c>
      <c r="I111" s="104"/>
      <c r="J111" s="104"/>
      <c r="K111" s="137">
        <v>3822.08</v>
      </c>
      <c r="L111" s="138">
        <v>32.230000000000018</v>
      </c>
      <c r="M111" s="141">
        <v>3.8675972356780237</v>
      </c>
      <c r="N111" s="96">
        <v>36.097597235678045</v>
      </c>
      <c r="O111" s="104">
        <v>36.097597235678045</v>
      </c>
      <c r="P111" s="104">
        <v>0</v>
      </c>
      <c r="Q111" s="104">
        <v>65.336650996577262</v>
      </c>
      <c r="R111" s="104">
        <v>0</v>
      </c>
      <c r="S111" s="143">
        <v>65.336650996577262</v>
      </c>
      <c r="T111" s="104"/>
      <c r="U111" s="104"/>
      <c r="V111" s="104">
        <v>3.2831476119973835</v>
      </c>
      <c r="W111" s="203">
        <v>68.619798608574641</v>
      </c>
      <c r="X111" s="144">
        <v>17.662478596059458</v>
      </c>
      <c r="Y111" s="285">
        <v>2</v>
      </c>
      <c r="Z111" s="104" t="s">
        <v>52</v>
      </c>
      <c r="AA111" s="1">
        <v>63</v>
      </c>
      <c r="AB111" s="1" t="s">
        <v>120</v>
      </c>
      <c r="AC111" s="1" t="s">
        <v>350</v>
      </c>
      <c r="AD111" s="89">
        <v>43861</v>
      </c>
      <c r="AE111" s="284"/>
      <c r="AF111" s="1">
        <v>281.27</v>
      </c>
      <c r="AG111" s="1">
        <v>63.7</v>
      </c>
      <c r="AH111" s="1">
        <v>3555.7799999999997</v>
      </c>
      <c r="AI111" s="1"/>
      <c r="AJ111" s="1"/>
      <c r="AK111" s="98">
        <f t="shared" si="11"/>
        <v>3900.7499999999995</v>
      </c>
      <c r="AL111" s="138">
        <f t="shared" si="18"/>
        <v>78.669999999999618</v>
      </c>
      <c r="AM111" s="141">
        <f t="shared" si="19"/>
        <v>-69.941743724704367</v>
      </c>
      <c r="AN111" s="96">
        <f t="shared" si="20"/>
        <v>8.7282562752952515</v>
      </c>
      <c r="AO111" s="104">
        <f t="shared" si="21"/>
        <v>8.7282562752952515</v>
      </c>
      <c r="AP111" s="104">
        <f t="shared" si="22"/>
        <v>0</v>
      </c>
      <c r="AQ111" s="104">
        <f t="shared" si="23"/>
        <v>15.798143858284405</v>
      </c>
      <c r="AR111" s="104"/>
      <c r="AS111" s="143">
        <f t="shared" si="24"/>
        <v>15.798143858284405</v>
      </c>
      <c r="AT111" s="104">
        <f t="shared" si="25"/>
        <v>56.622589933060574</v>
      </c>
      <c r="AU111" s="104">
        <f t="shared" si="12"/>
        <v>10.066511849787725</v>
      </c>
      <c r="AV111" s="203">
        <f t="shared" si="26"/>
        <v>82.487245641132716</v>
      </c>
      <c r="AW111" s="144">
        <f t="shared" si="27"/>
        <v>100.14972423719217</v>
      </c>
      <c r="AX111" s="285">
        <v>2</v>
      </c>
      <c r="AY111" s="104" t="s">
        <v>52</v>
      </c>
      <c r="AZ111" s="1">
        <v>63</v>
      </c>
      <c r="BA111" s="1" t="s">
        <v>120</v>
      </c>
      <c r="BB111" s="1" t="s">
        <v>350</v>
      </c>
      <c r="BC111" s="89">
        <v>43890</v>
      </c>
      <c r="BD111" s="153"/>
      <c r="BE111" s="1">
        <v>338.59000000000003</v>
      </c>
      <c r="BF111" s="1">
        <v>63.7</v>
      </c>
      <c r="BG111" s="1">
        <v>3555.7799999999997</v>
      </c>
      <c r="BH111" s="1"/>
      <c r="BI111" s="1"/>
      <c r="BJ111" s="98">
        <v>3958.0699999999997</v>
      </c>
      <c r="BK111" s="138">
        <f t="shared" si="28"/>
        <v>57.320000000000164</v>
      </c>
      <c r="BL111" s="141">
        <f t="shared" si="29"/>
        <v>1.0846201886913971</v>
      </c>
      <c r="BM111" s="96">
        <f t="shared" si="30"/>
        <v>58.40462018869156</v>
      </c>
      <c r="BN111" s="104">
        <f t="shared" si="31"/>
        <v>58.40462018869156</v>
      </c>
      <c r="BO111" s="104">
        <f t="shared" si="32"/>
        <v>0</v>
      </c>
      <c r="BP111" s="104">
        <f t="shared" si="33"/>
        <v>105.71236254153173</v>
      </c>
      <c r="BQ111" s="355">
        <f t="shared" si="34"/>
        <v>0</v>
      </c>
      <c r="BR111" s="143">
        <f t="shared" si="35"/>
        <v>105.71236254153173</v>
      </c>
      <c r="BS111" s="104">
        <f t="shared" si="36"/>
        <v>7.1124659910832086</v>
      </c>
      <c r="BT111" s="203">
        <f t="shared" si="37"/>
        <v>112.82482853261494</v>
      </c>
      <c r="BU111" s="144">
        <f t="shared" si="38"/>
        <v>212.97455276980713</v>
      </c>
      <c r="BV111" s="285">
        <v>2</v>
      </c>
      <c r="BW111" s="104" t="s">
        <v>52</v>
      </c>
      <c r="BX111" s="1">
        <v>63</v>
      </c>
      <c r="BY111" s="1" t="s">
        <v>120</v>
      </c>
      <c r="BZ111" s="1" t="s">
        <v>350</v>
      </c>
      <c r="CA111" s="89">
        <v>43890</v>
      </c>
      <c r="CB111" s="153"/>
      <c r="CC111" s="137">
        <v>338.59000000000003</v>
      </c>
      <c r="CD111" s="137">
        <v>63.7</v>
      </c>
      <c r="CE111" s="137">
        <v>3555.7799999999997</v>
      </c>
      <c r="CF111" s="137"/>
      <c r="CG111" s="137"/>
      <c r="CH111" s="137">
        <v>3958.0699999999997</v>
      </c>
      <c r="CI111" s="137">
        <v>57.320000000000164</v>
      </c>
      <c r="CJ111" s="137">
        <v>1.0846201886913971</v>
      </c>
      <c r="CK111" s="137">
        <v>58.40462018869156</v>
      </c>
      <c r="CL111" s="137">
        <v>58.40462018869156</v>
      </c>
      <c r="CM111" s="137">
        <v>0</v>
      </c>
      <c r="CN111" s="137">
        <v>105.71236254153173</v>
      </c>
      <c r="CO111" s="137">
        <v>0</v>
      </c>
      <c r="CP111" s="143">
        <f t="shared" si="39"/>
        <v>117.47998830394474</v>
      </c>
      <c r="CQ111" s="104">
        <f t="shared" si="40"/>
        <v>7.1124659910832086</v>
      </c>
      <c r="CR111" s="203">
        <f t="shared" si="41"/>
        <v>124.59245429502795</v>
      </c>
      <c r="CS111" s="144">
        <f t="shared" si="42"/>
        <v>337.56700706483508</v>
      </c>
      <c r="CT111" s="139" t="s">
        <v>251</v>
      </c>
      <c r="CU111" s="1" t="s">
        <v>422</v>
      </c>
      <c r="CV111" s="1">
        <v>63</v>
      </c>
      <c r="CW111" s="1" t="s">
        <v>120</v>
      </c>
      <c r="CX111" s="1" t="s">
        <v>350</v>
      </c>
      <c r="CY111" s="89">
        <v>43951</v>
      </c>
      <c r="CZ111" s="153"/>
      <c r="DA111" s="104">
        <v>608</v>
      </c>
      <c r="DB111" s="104">
        <v>63.7</v>
      </c>
      <c r="DC111" s="104">
        <v>3555.7799999999997</v>
      </c>
      <c r="DD111" s="104"/>
      <c r="DE111" s="104"/>
      <c r="DF111" s="137">
        <v>4227.4799999999996</v>
      </c>
      <c r="DG111" s="138">
        <f t="shared" si="43"/>
        <v>269.40999999999985</v>
      </c>
      <c r="DH111" s="141">
        <f t="shared" si="44"/>
        <v>41.366408399906042</v>
      </c>
      <c r="DI111" s="142">
        <f t="shared" si="45"/>
        <v>310.7764083999059</v>
      </c>
      <c r="DJ111" s="104">
        <f t="shared" si="46"/>
        <v>110</v>
      </c>
      <c r="DK111" s="104">
        <f t="shared" si="47"/>
        <v>200.7764083999059</v>
      </c>
      <c r="DL111" s="104">
        <f t="shared" si="48"/>
        <v>199.1</v>
      </c>
      <c r="DM111" s="365">
        <f t="shared" si="49"/>
        <v>446.98356861507892</v>
      </c>
      <c r="DN111" s="366">
        <f t="shared" si="50"/>
        <v>646.08356861507889</v>
      </c>
      <c r="DO111" s="367">
        <f t="shared" si="51"/>
        <v>528.60358031113412</v>
      </c>
      <c r="DP111" s="367">
        <f t="shared" si="52"/>
        <v>507.88056621699008</v>
      </c>
      <c r="DQ111" s="368">
        <f t="shared" si="53"/>
        <v>36.414814494723657</v>
      </c>
      <c r="DR111" s="49">
        <f t="shared" si="54"/>
        <v>565.01839480585772</v>
      </c>
      <c r="DS111" s="369">
        <f t="shared" si="55"/>
        <v>902.58540187069275</v>
      </c>
      <c r="DT111" s="139">
        <v>2</v>
      </c>
      <c r="DU111" s="1" t="s">
        <v>52</v>
      </c>
      <c r="DV111" s="1">
        <v>63</v>
      </c>
      <c r="DW111" s="1" t="s">
        <v>120</v>
      </c>
      <c r="DX111" s="1" t="s">
        <v>350</v>
      </c>
      <c r="DY111" s="89">
        <v>43982</v>
      </c>
      <c r="DZ111" s="90"/>
      <c r="EA111" s="1">
        <v>790.45</v>
      </c>
      <c r="EB111" s="1">
        <v>63.7</v>
      </c>
      <c r="EC111" s="1">
        <v>3555.7799999999997</v>
      </c>
      <c r="ED111" s="1"/>
      <c r="EE111" s="1"/>
      <c r="EF111" s="98">
        <v>4409.93</v>
      </c>
      <c r="EG111" s="138">
        <f t="shared" si="56"/>
        <v>182.45000000000073</v>
      </c>
      <c r="EH111" s="141">
        <f t="shared" si="57"/>
        <v>7.4971616552431914</v>
      </c>
      <c r="EI111" s="96">
        <f t="shared" si="58"/>
        <v>189.94716165524392</v>
      </c>
      <c r="EJ111" s="104">
        <f t="shared" si="59"/>
        <v>110</v>
      </c>
      <c r="EK111" s="104">
        <f t="shared" si="60"/>
        <v>79.947161655243917</v>
      </c>
      <c r="EL111" s="104">
        <f t="shared" si="61"/>
        <v>199.1</v>
      </c>
      <c r="EM111" s="355">
        <f t="shared" si="62"/>
        <v>154.70992771698292</v>
      </c>
      <c r="EN111" s="143">
        <f t="shared" si="63"/>
        <v>353.80992771698288</v>
      </c>
      <c r="EO111" s="104">
        <f t="shared" si="64"/>
        <v>37.01093500527795</v>
      </c>
      <c r="EP111" s="379">
        <f t="shared" si="65"/>
        <v>390.82086272226081</v>
      </c>
      <c r="EQ111" s="380">
        <f t="shared" si="66"/>
        <v>1293.4062645929534</v>
      </c>
      <c r="ER111" s="285">
        <v>2</v>
      </c>
      <c r="ES111" s="104" t="s">
        <v>52</v>
      </c>
      <c r="ET111" s="1">
        <v>63</v>
      </c>
      <c r="EU111" s="1" t="s">
        <v>120</v>
      </c>
      <c r="EV111" s="1" t="s">
        <v>350</v>
      </c>
      <c r="EW111" s="398"/>
      <c r="EX111" s="89">
        <v>44013</v>
      </c>
      <c r="EY111" s="104">
        <v>982.98</v>
      </c>
      <c r="EZ111" s="104">
        <v>63.7</v>
      </c>
      <c r="FA111" s="104">
        <v>3555.7799999999997</v>
      </c>
      <c r="FB111" s="104"/>
      <c r="FC111" s="104"/>
      <c r="FD111" s="137">
        <f t="shared" si="67"/>
        <v>4602.46</v>
      </c>
      <c r="FE111" s="138">
        <f t="shared" si="117"/>
        <v>192.52999999999975</v>
      </c>
      <c r="FF111" s="141">
        <f t="shared" si="68"/>
        <v>9.0346131372764766</v>
      </c>
      <c r="FG111" s="96">
        <f t="shared" si="69"/>
        <v>201.56461313727621</v>
      </c>
      <c r="FH111" s="104">
        <f t="shared" si="70"/>
        <v>201.56461313727621</v>
      </c>
      <c r="FI111" s="104">
        <f t="shared" si="71"/>
        <v>0</v>
      </c>
      <c r="FJ111" s="104">
        <f t="shared" si="72"/>
        <v>364.83194977846995</v>
      </c>
      <c r="FK111" s="104"/>
      <c r="FL111" s="143">
        <f t="shared" si="73"/>
        <v>364.83194977846995</v>
      </c>
      <c r="FM111" s="104">
        <f t="shared" si="74"/>
        <v>41.802808663213938</v>
      </c>
      <c r="FN111" s="379">
        <f t="shared" si="75"/>
        <v>406.63475844168386</v>
      </c>
      <c r="FO111" s="234">
        <f t="shared" si="76"/>
        <v>1700.0410230346374</v>
      </c>
      <c r="FP111" s="139">
        <v>2</v>
      </c>
      <c r="FQ111" s="1" t="s">
        <v>52</v>
      </c>
      <c r="FR111" s="1">
        <v>63</v>
      </c>
      <c r="FS111" s="1" t="s">
        <v>120</v>
      </c>
      <c r="FT111" s="1" t="s">
        <v>350</v>
      </c>
      <c r="FU111" s="89">
        <v>44042</v>
      </c>
      <c r="FV111" s="90"/>
      <c r="FW111" s="104">
        <v>1109.6300000000001</v>
      </c>
      <c r="FX111" s="104">
        <v>63.7</v>
      </c>
      <c r="FY111" s="104">
        <v>3555.7799999999997</v>
      </c>
      <c r="FZ111" s="104"/>
      <c r="GA111" s="104"/>
      <c r="GB111" s="411">
        <f t="shared" si="77"/>
        <v>4729.1099999999997</v>
      </c>
      <c r="GC111" s="138">
        <f t="shared" si="13"/>
        <v>126.64999999999964</v>
      </c>
      <c r="GD111" s="141">
        <f t="shared" si="78"/>
        <v>39.463675407449294</v>
      </c>
      <c r="GE111" s="142">
        <f t="shared" si="79"/>
        <v>166.11367540744894</v>
      </c>
      <c r="GF111" s="104">
        <f t="shared" si="80"/>
        <v>166.11367540744894</v>
      </c>
      <c r="GG111" s="104">
        <v>0</v>
      </c>
      <c r="GH111" s="104">
        <f t="shared" si="81"/>
        <v>315.61598327415294</v>
      </c>
      <c r="GI111" s="104"/>
      <c r="GJ111" s="143">
        <f t="shared" si="82"/>
        <v>315.61598327415294</v>
      </c>
      <c r="GK111" s="103">
        <f t="shared" si="83"/>
        <v>166.11367540744894</v>
      </c>
      <c r="GL111" s="104">
        <f t="shared" si="14"/>
        <v>46.177153568127721</v>
      </c>
      <c r="GM111" s="90">
        <f t="shared" si="84"/>
        <v>361.79313684228066</v>
      </c>
      <c r="GN111" s="380">
        <f t="shared" si="85"/>
        <v>2061.834159876918</v>
      </c>
      <c r="GO111" s="139">
        <v>2</v>
      </c>
      <c r="GP111" s="415" t="s">
        <v>52</v>
      </c>
      <c r="GQ111" s="1">
        <v>63</v>
      </c>
      <c r="GR111" s="1" t="s">
        <v>120</v>
      </c>
      <c r="GS111" s="1" t="s">
        <v>350</v>
      </c>
      <c r="GT111" s="89">
        <v>44081</v>
      </c>
      <c r="GU111" s="90"/>
      <c r="GV111" s="104">
        <v>1248.25</v>
      </c>
      <c r="GW111" s="104">
        <v>63.7</v>
      </c>
      <c r="GX111" s="104">
        <v>3555.7799999999997</v>
      </c>
      <c r="GY111" s="104"/>
      <c r="GZ111" s="104"/>
      <c r="HA111" s="137">
        <v>4867.7299999999996</v>
      </c>
      <c r="HB111" s="138">
        <f t="shared" si="118"/>
        <v>138.61999999999989</v>
      </c>
      <c r="HC111" s="141">
        <f t="shared" si="86"/>
        <v>-50.172778684272821</v>
      </c>
      <c r="HD111" s="142">
        <f t="shared" si="87"/>
        <v>88.447221315727063</v>
      </c>
      <c r="HE111" s="104">
        <f t="shared" si="88"/>
        <v>88.447221315727063</v>
      </c>
      <c r="HF111" s="104">
        <v>0</v>
      </c>
      <c r="HG111" s="104">
        <f t="shared" si="89"/>
        <v>168.0497204998814</v>
      </c>
      <c r="HH111" s="104"/>
      <c r="HI111" s="143">
        <f t="shared" si="90"/>
        <v>168.0497204998814</v>
      </c>
      <c r="HJ111" s="104">
        <f t="shared" si="91"/>
        <v>0</v>
      </c>
      <c r="HK111" s="104">
        <f t="shared" si="15"/>
        <v>0</v>
      </c>
      <c r="HL111" s="90">
        <f t="shared" si="92"/>
        <v>168.0497204998814</v>
      </c>
      <c r="HM111" s="380">
        <f t="shared" si="93"/>
        <v>2229.8838803767994</v>
      </c>
      <c r="HN111" s="1">
        <v>2</v>
      </c>
      <c r="HO111" s="1" t="s">
        <v>52</v>
      </c>
      <c r="HP111" s="1">
        <v>63</v>
      </c>
      <c r="HQ111" s="1" t="s">
        <v>120</v>
      </c>
      <c r="HR111" s="1" t="s">
        <v>350</v>
      </c>
      <c r="HS111" s="89">
        <v>44104</v>
      </c>
      <c r="HT111" s="104">
        <v>1312.69</v>
      </c>
      <c r="HU111" s="90"/>
      <c r="HV111" s="104">
        <v>63.7</v>
      </c>
      <c r="HW111" s="104">
        <v>3555.7799999999997</v>
      </c>
      <c r="HX111" s="104"/>
      <c r="HY111" s="104"/>
      <c r="HZ111" s="137">
        <f t="shared" si="94"/>
        <v>4932.17</v>
      </c>
      <c r="IA111" s="138">
        <f t="shared" si="95"/>
        <v>64.440000000000509</v>
      </c>
      <c r="IB111" s="141">
        <f t="shared" si="96"/>
        <v>12.011973888716048</v>
      </c>
      <c r="IC111" s="142">
        <f t="shared" si="97"/>
        <v>76.451973888716552</v>
      </c>
      <c r="ID111" s="104">
        <f t="shared" si="98"/>
        <v>76.451973888716552</v>
      </c>
      <c r="IE111" s="104">
        <f t="shared" si="99"/>
        <v>0</v>
      </c>
      <c r="IF111" s="104">
        <f t="shared" si="100"/>
        <v>145.25875038856145</v>
      </c>
      <c r="IG111" s="425">
        <f t="shared" si="101"/>
        <v>0</v>
      </c>
      <c r="IH111" s="143">
        <f t="shared" si="102"/>
        <v>145.25875038856145</v>
      </c>
      <c r="II111" s="104">
        <f t="shared" si="103"/>
        <v>0</v>
      </c>
      <c r="IJ111" s="104">
        <f t="shared" si="104"/>
        <v>0</v>
      </c>
      <c r="IK111" s="90">
        <f t="shared" si="105"/>
        <v>145.25875038856145</v>
      </c>
      <c r="IL111" s="234">
        <f t="shared" si="106"/>
        <v>2375.142630765361</v>
      </c>
      <c r="IM111" s="139">
        <v>2</v>
      </c>
      <c r="IN111" s="1" t="s">
        <v>52</v>
      </c>
      <c r="IO111" s="1">
        <v>63</v>
      </c>
      <c r="IP111" s="1" t="s">
        <v>120</v>
      </c>
      <c r="IQ111" s="1" t="s">
        <v>350</v>
      </c>
      <c r="IR111" s="89">
        <v>44143</v>
      </c>
      <c r="IS111" s="90"/>
      <c r="IT111" s="1">
        <v>1538.17</v>
      </c>
      <c r="IU111" s="1">
        <v>63.7</v>
      </c>
      <c r="IV111" s="1">
        <v>3555.7799999999997</v>
      </c>
      <c r="IW111" s="1"/>
      <c r="IX111" s="1"/>
      <c r="IY111" s="98">
        <v>5157.6499999999996</v>
      </c>
      <c r="IZ111" s="138">
        <f t="shared" si="107"/>
        <v>225.47999999999956</v>
      </c>
      <c r="JA111" s="141">
        <f t="shared" si="108"/>
        <v>-60.628213987324578</v>
      </c>
      <c r="JB111" s="142">
        <f t="shared" si="109"/>
        <v>164.85178601267498</v>
      </c>
      <c r="JC111" s="104">
        <f t="shared" si="110"/>
        <v>110</v>
      </c>
      <c r="JD111" s="104">
        <f t="shared" si="111"/>
        <v>54.851786012674978</v>
      </c>
      <c r="JE111" s="104">
        <f t="shared" si="112"/>
        <v>209</v>
      </c>
      <c r="JF111" s="425">
        <f t="shared" si="119"/>
        <v>128.91273054346928</v>
      </c>
      <c r="JG111" s="143">
        <f t="shared" si="113"/>
        <v>337.91273054346925</v>
      </c>
      <c r="JH111" s="104">
        <f t="shared" si="114"/>
        <v>337.91273054346925</v>
      </c>
      <c r="JI111" s="104">
        <f t="shared" si="115"/>
        <v>26.303719864542721</v>
      </c>
      <c r="JJ111" s="90">
        <f t="shared" si="116"/>
        <v>364.21645040801195</v>
      </c>
      <c r="JK111" s="234">
        <f t="shared" si="120"/>
        <v>2739.3590811733729</v>
      </c>
      <c r="JL111" s="139">
        <v>2</v>
      </c>
      <c r="JM111" s="1" t="s">
        <v>52</v>
      </c>
    </row>
    <row r="112" spans="1:273" ht="30" customHeight="1" x14ac:dyDescent="0.25">
      <c r="A112" s="1">
        <v>64</v>
      </c>
      <c r="B112" s="1" t="s">
        <v>122</v>
      </c>
      <c r="C112" s="1" t="s">
        <v>123</v>
      </c>
      <c r="D112" s="89">
        <v>43830</v>
      </c>
      <c r="E112" s="153"/>
      <c r="F112" s="104">
        <v>339.72</v>
      </c>
      <c r="G112" s="104"/>
      <c r="H112" s="104"/>
      <c r="I112" s="104"/>
      <c r="J112" s="104"/>
      <c r="K112" s="137">
        <v>339.72</v>
      </c>
      <c r="L112" s="138">
        <v>0.30000000000001137</v>
      </c>
      <c r="M112" s="141">
        <v>3.5999974269421357E-2</v>
      </c>
      <c r="N112" s="96">
        <v>0.33599997426943273</v>
      </c>
      <c r="O112" s="104">
        <v>0.33599997426943273</v>
      </c>
      <c r="P112" s="104">
        <v>0</v>
      </c>
      <c r="Q112" s="104">
        <v>0.60815995342767326</v>
      </c>
      <c r="R112" s="104">
        <v>0</v>
      </c>
      <c r="S112" s="143">
        <v>0.60815995342767326</v>
      </c>
      <c r="T112" s="104"/>
      <c r="U112" s="104"/>
      <c r="V112" s="104">
        <v>3.0559859869663412E-2</v>
      </c>
      <c r="W112" s="203">
        <v>0.63871981329733662</v>
      </c>
      <c r="X112" s="144">
        <v>-375.71844439681615</v>
      </c>
      <c r="Y112" s="285">
        <v>1</v>
      </c>
      <c r="Z112" s="104" t="s">
        <v>52</v>
      </c>
      <c r="AA112" s="1">
        <v>64</v>
      </c>
      <c r="AB112" s="1" t="s">
        <v>122</v>
      </c>
      <c r="AC112" s="1" t="s">
        <v>123</v>
      </c>
      <c r="AD112" s="89">
        <v>43861</v>
      </c>
      <c r="AE112" s="284"/>
      <c r="AF112" s="1">
        <v>340.51</v>
      </c>
      <c r="AG112" s="1"/>
      <c r="AH112" s="1"/>
      <c r="AI112" s="1"/>
      <c r="AJ112" s="1"/>
      <c r="AK112" s="98">
        <f t="shared" si="11"/>
        <v>340.51</v>
      </c>
      <c r="AL112" s="138">
        <f t="shared" si="18"/>
        <v>0.78999999999996362</v>
      </c>
      <c r="AM112" s="141">
        <f t="shared" si="19"/>
        <v>-0.70235130980696792</v>
      </c>
      <c r="AN112" s="96">
        <f t="shared" si="20"/>
        <v>8.7648690192995704E-2</v>
      </c>
      <c r="AO112" s="104">
        <f t="shared" si="21"/>
        <v>8.7648690192995704E-2</v>
      </c>
      <c r="AP112" s="104">
        <f t="shared" si="22"/>
        <v>0</v>
      </c>
      <c r="AQ112" s="104">
        <f t="shared" si="23"/>
        <v>0.15864412924932222</v>
      </c>
      <c r="AR112" s="104"/>
      <c r="AS112" s="143">
        <f t="shared" si="24"/>
        <v>0.15864412924932222</v>
      </c>
      <c r="AT112" s="104">
        <f t="shared" si="25"/>
        <v>0.56860106835027402</v>
      </c>
      <c r="AU112" s="104">
        <f t="shared" si="12"/>
        <v>0.10108738224649781</v>
      </c>
      <c r="AV112" s="203">
        <f t="shared" si="26"/>
        <v>0.8283325798460941</v>
      </c>
      <c r="AW112" s="144">
        <f t="shared" si="27"/>
        <v>-374.89011181697003</v>
      </c>
      <c r="AX112" s="285">
        <v>1</v>
      </c>
      <c r="AY112" s="104" t="s">
        <v>52</v>
      </c>
      <c r="AZ112" s="1">
        <v>64</v>
      </c>
      <c r="BA112" s="1" t="s">
        <v>122</v>
      </c>
      <c r="BB112" s="1" t="s">
        <v>123</v>
      </c>
      <c r="BC112" s="89">
        <v>43890</v>
      </c>
      <c r="BD112" s="153"/>
      <c r="BE112" s="1">
        <v>340.85</v>
      </c>
      <c r="BF112" s="1"/>
      <c r="BG112" s="1"/>
      <c r="BH112" s="1"/>
      <c r="BI112" s="1"/>
      <c r="BJ112" s="98">
        <v>340.85</v>
      </c>
      <c r="BK112" s="138">
        <f t="shared" si="28"/>
        <v>0.34000000000003183</v>
      </c>
      <c r="BL112" s="141">
        <f t="shared" si="29"/>
        <v>6.4335461297122904E-3</v>
      </c>
      <c r="BM112" s="96">
        <f t="shared" si="30"/>
        <v>0.34643354612974414</v>
      </c>
      <c r="BN112" s="104">
        <f t="shared" si="31"/>
        <v>0.34643354612974414</v>
      </c>
      <c r="BO112" s="104">
        <f t="shared" si="32"/>
        <v>0</v>
      </c>
      <c r="BP112" s="104">
        <f t="shared" si="33"/>
        <v>0.62704471849483689</v>
      </c>
      <c r="BQ112" s="355">
        <f t="shared" si="34"/>
        <v>0</v>
      </c>
      <c r="BR112" s="143">
        <f t="shared" si="35"/>
        <v>0.62704471849483689</v>
      </c>
      <c r="BS112" s="104">
        <f t="shared" si="36"/>
        <v>4.2188388642158244E-2</v>
      </c>
      <c r="BT112" s="203">
        <f t="shared" si="37"/>
        <v>0.66923310713699513</v>
      </c>
      <c r="BU112" s="144">
        <f t="shared" si="38"/>
        <v>-374.22087870983302</v>
      </c>
      <c r="BV112" s="285">
        <v>1</v>
      </c>
      <c r="BW112" s="104" t="s">
        <v>52</v>
      </c>
      <c r="BX112" s="1">
        <v>64</v>
      </c>
      <c r="BY112" s="1" t="s">
        <v>122</v>
      </c>
      <c r="BZ112" s="1" t="s">
        <v>123</v>
      </c>
      <c r="CA112" s="89">
        <v>43890</v>
      </c>
      <c r="CB112" s="153"/>
      <c r="CC112" s="137">
        <v>340.85</v>
      </c>
      <c r="CD112" s="137"/>
      <c r="CE112" s="137"/>
      <c r="CF112" s="137"/>
      <c r="CG112" s="137"/>
      <c r="CH112" s="137">
        <v>340.85</v>
      </c>
      <c r="CI112" s="137">
        <v>0.34000000000003183</v>
      </c>
      <c r="CJ112" s="137">
        <v>6.4335461297122904E-3</v>
      </c>
      <c r="CK112" s="137">
        <v>0.34643354612974414</v>
      </c>
      <c r="CL112" s="137">
        <v>0.34643354612974414</v>
      </c>
      <c r="CM112" s="137">
        <v>0</v>
      </c>
      <c r="CN112" s="137">
        <v>0.62704471849483689</v>
      </c>
      <c r="CO112" s="137">
        <v>0</v>
      </c>
      <c r="CP112" s="143">
        <f t="shared" si="39"/>
        <v>0.69684570871152884</v>
      </c>
      <c r="CQ112" s="104">
        <f t="shared" si="40"/>
        <v>4.2188388642158237E-2</v>
      </c>
      <c r="CR112" s="203">
        <f t="shared" si="41"/>
        <v>0.73903409735368708</v>
      </c>
      <c r="CS112" s="144">
        <f t="shared" si="42"/>
        <v>-373.48184461247934</v>
      </c>
      <c r="CT112" s="139" t="s">
        <v>251</v>
      </c>
      <c r="CU112" s="1" t="s">
        <v>422</v>
      </c>
      <c r="CV112" s="1">
        <v>64</v>
      </c>
      <c r="CW112" s="1" t="s">
        <v>122</v>
      </c>
      <c r="CX112" s="1" t="s">
        <v>123</v>
      </c>
      <c r="CY112" s="89">
        <v>43951</v>
      </c>
      <c r="CZ112" s="153"/>
      <c r="DA112" s="104">
        <v>344.25</v>
      </c>
      <c r="DB112" s="104"/>
      <c r="DC112" s="104"/>
      <c r="DD112" s="104"/>
      <c r="DE112" s="104"/>
      <c r="DF112" s="137">
        <v>344.25</v>
      </c>
      <c r="DG112" s="138">
        <f t="shared" si="43"/>
        <v>3.3999999999999773</v>
      </c>
      <c r="DH112" s="141">
        <f t="shared" si="44"/>
        <v>0.52205110634230234</v>
      </c>
      <c r="DI112" s="142">
        <f t="shared" si="45"/>
        <v>3.9220511063422796</v>
      </c>
      <c r="DJ112" s="104">
        <f t="shared" si="46"/>
        <v>3.9220511063422796</v>
      </c>
      <c r="DK112" s="104">
        <f t="shared" si="47"/>
        <v>0</v>
      </c>
      <c r="DL112" s="104">
        <f t="shared" si="48"/>
        <v>7.0989125024795259</v>
      </c>
      <c r="DM112" s="365">
        <f t="shared" si="49"/>
        <v>0</v>
      </c>
      <c r="DN112" s="366">
        <f t="shared" si="50"/>
        <v>7.0989125024795259</v>
      </c>
      <c r="DO112" s="367">
        <f t="shared" si="51"/>
        <v>6.4020667937679967</v>
      </c>
      <c r="DP112" s="367">
        <f t="shared" si="52"/>
        <v>6.1510845353413384</v>
      </c>
      <c r="DQ112" s="368">
        <f t="shared" si="53"/>
        <v>0.44103007123158788</v>
      </c>
      <c r="DR112" s="49">
        <f t="shared" si="54"/>
        <v>6.8430968649995849</v>
      </c>
      <c r="DS112" s="369">
        <f t="shared" si="55"/>
        <v>-366.63874774747973</v>
      </c>
      <c r="DT112" s="139">
        <v>1</v>
      </c>
      <c r="DU112" s="1" t="s">
        <v>52</v>
      </c>
      <c r="DV112" s="1">
        <v>64</v>
      </c>
      <c r="DW112" s="1" t="s">
        <v>122</v>
      </c>
      <c r="DX112" s="1" t="s">
        <v>123</v>
      </c>
      <c r="DY112" s="89">
        <v>43982</v>
      </c>
      <c r="DZ112" s="90"/>
      <c r="EA112" s="1">
        <v>378.31</v>
      </c>
      <c r="EB112" s="1"/>
      <c r="EC112" s="1"/>
      <c r="ED112" s="1"/>
      <c r="EE112" s="1"/>
      <c r="EF112" s="98">
        <v>378.31</v>
      </c>
      <c r="EG112" s="138">
        <f t="shared" si="56"/>
        <v>34.06</v>
      </c>
      <c r="EH112" s="141">
        <f t="shared" si="57"/>
        <v>1.3995797532342127</v>
      </c>
      <c r="EI112" s="96">
        <f t="shared" si="58"/>
        <v>35.459579753234216</v>
      </c>
      <c r="EJ112" s="104">
        <f t="shared" si="59"/>
        <v>35.459579753234216</v>
      </c>
      <c r="EK112" s="104">
        <f t="shared" si="60"/>
        <v>0</v>
      </c>
      <c r="EL112" s="104">
        <f t="shared" si="61"/>
        <v>64.181839353353936</v>
      </c>
      <c r="EM112" s="355">
        <f t="shared" si="62"/>
        <v>0</v>
      </c>
      <c r="EN112" s="143">
        <f t="shared" si="63"/>
        <v>64.181839353353936</v>
      </c>
      <c r="EO112" s="104">
        <f t="shared" si="64"/>
        <v>6.7138587663552229</v>
      </c>
      <c r="EP112" s="379">
        <f t="shared" si="65"/>
        <v>70.895698119709152</v>
      </c>
      <c r="EQ112" s="380">
        <f t="shared" si="66"/>
        <v>-295.74304962777057</v>
      </c>
      <c r="ER112" s="285">
        <v>1</v>
      </c>
      <c r="ES112" s="104" t="s">
        <v>52</v>
      </c>
      <c r="ET112" s="1">
        <v>64</v>
      </c>
      <c r="EU112" s="1" t="s">
        <v>122</v>
      </c>
      <c r="EV112" s="1" t="s">
        <v>123</v>
      </c>
      <c r="EW112" s="398"/>
      <c r="EX112" s="89">
        <v>44013</v>
      </c>
      <c r="EY112" s="104">
        <v>399.64</v>
      </c>
      <c r="EZ112" s="104"/>
      <c r="FA112" s="104"/>
      <c r="FB112" s="104"/>
      <c r="FC112" s="104"/>
      <c r="FD112" s="137">
        <f t="shared" si="67"/>
        <v>399.64</v>
      </c>
      <c r="FE112" s="138">
        <f t="shared" si="117"/>
        <v>21.329999999999984</v>
      </c>
      <c r="FF112" s="141">
        <f t="shared" si="68"/>
        <v>1.000926080185464</v>
      </c>
      <c r="FG112" s="96">
        <f t="shared" si="69"/>
        <v>22.330926080185449</v>
      </c>
      <c r="FH112" s="104">
        <f t="shared" si="70"/>
        <v>22.330926080185449</v>
      </c>
      <c r="FI112" s="104">
        <f t="shared" si="71"/>
        <v>0</v>
      </c>
      <c r="FJ112" s="104">
        <f t="shared" si="72"/>
        <v>40.418976205135664</v>
      </c>
      <c r="FK112" s="104"/>
      <c r="FL112" s="143">
        <f t="shared" si="73"/>
        <v>40.418976205135664</v>
      </c>
      <c r="FM112" s="104">
        <f t="shared" si="74"/>
        <v>4.6312466046141063</v>
      </c>
      <c r="FN112" s="379">
        <f t="shared" si="75"/>
        <v>45.050222809749769</v>
      </c>
      <c r="FO112" s="234">
        <f t="shared" si="76"/>
        <v>-250.69282681802082</v>
      </c>
      <c r="FP112" s="139">
        <v>1</v>
      </c>
      <c r="FQ112" s="1" t="s">
        <v>52</v>
      </c>
      <c r="FR112" s="1">
        <v>64</v>
      </c>
      <c r="FS112" s="1" t="s">
        <v>122</v>
      </c>
      <c r="FT112" s="1" t="s">
        <v>123</v>
      </c>
      <c r="FU112" s="89">
        <v>44042</v>
      </c>
      <c r="FV112" s="90"/>
      <c r="FW112" s="104">
        <v>474.5</v>
      </c>
      <c r="FX112" s="104"/>
      <c r="FY112" s="104"/>
      <c r="FZ112" s="104"/>
      <c r="GA112" s="104"/>
      <c r="GB112" s="411">
        <f t="shared" si="77"/>
        <v>474.5</v>
      </c>
      <c r="GC112" s="138">
        <f t="shared" si="13"/>
        <v>74.860000000000014</v>
      </c>
      <c r="GD112" s="141">
        <f t="shared" si="78"/>
        <v>23.326101389669667</v>
      </c>
      <c r="GE112" s="142">
        <f t="shared" si="79"/>
        <v>98.186101389669687</v>
      </c>
      <c r="GF112" s="104">
        <f t="shared" si="80"/>
        <v>98.186101389669687</v>
      </c>
      <c r="GG112" s="104">
        <v>0</v>
      </c>
      <c r="GH112" s="104">
        <f t="shared" si="81"/>
        <v>186.55359264037239</v>
      </c>
      <c r="GI112" s="104"/>
      <c r="GJ112" s="143">
        <f t="shared" si="82"/>
        <v>186.55359264037239</v>
      </c>
      <c r="GK112" s="103">
        <f t="shared" si="83"/>
        <v>0</v>
      </c>
      <c r="GL112" s="104">
        <f t="shared" si="14"/>
        <v>0</v>
      </c>
      <c r="GM112" s="90">
        <f t="shared" si="84"/>
        <v>186.55359264037239</v>
      </c>
      <c r="GN112" s="380">
        <f t="shared" si="85"/>
        <v>-64.139234177648433</v>
      </c>
      <c r="GO112" s="139">
        <v>1</v>
      </c>
      <c r="GP112" s="415" t="s">
        <v>52</v>
      </c>
      <c r="GQ112" s="1">
        <v>64</v>
      </c>
      <c r="GR112" s="1" t="s">
        <v>122</v>
      </c>
      <c r="GS112" s="1" t="s">
        <v>123</v>
      </c>
      <c r="GT112" s="89">
        <v>44081</v>
      </c>
      <c r="GU112" s="90">
        <v>540</v>
      </c>
      <c r="GV112" s="104">
        <v>532.19000000000005</v>
      </c>
      <c r="GW112" s="104"/>
      <c r="GX112" s="104"/>
      <c r="GY112" s="104"/>
      <c r="GZ112" s="104"/>
      <c r="HA112" s="137">
        <v>532.19000000000005</v>
      </c>
      <c r="HB112" s="138">
        <f t="shared" si="118"/>
        <v>57.690000000000055</v>
      </c>
      <c r="HC112" s="141">
        <f t="shared" si="86"/>
        <v>-20.880591561792698</v>
      </c>
      <c r="HD112" s="142">
        <f t="shared" si="87"/>
        <v>36.809408438207356</v>
      </c>
      <c r="HE112" s="104">
        <f t="shared" si="88"/>
        <v>36.809408438207356</v>
      </c>
      <c r="HF112" s="104">
        <v>0</v>
      </c>
      <c r="HG112" s="104">
        <f t="shared" si="89"/>
        <v>69.937876032593977</v>
      </c>
      <c r="HH112" s="104"/>
      <c r="HI112" s="143">
        <f t="shared" si="90"/>
        <v>69.937876032593977</v>
      </c>
      <c r="HJ112" s="104">
        <f t="shared" si="91"/>
        <v>0</v>
      </c>
      <c r="HK112" s="104">
        <f t="shared" si="15"/>
        <v>0</v>
      </c>
      <c r="HL112" s="90">
        <f t="shared" si="92"/>
        <v>69.937876032593977</v>
      </c>
      <c r="HM112" s="380">
        <f t="shared" si="93"/>
        <v>-534.20135814505443</v>
      </c>
      <c r="HN112" s="1">
        <v>1</v>
      </c>
      <c r="HO112" s="1" t="s">
        <v>52</v>
      </c>
      <c r="HP112" s="1">
        <v>64</v>
      </c>
      <c r="HQ112" s="1" t="s">
        <v>122</v>
      </c>
      <c r="HR112" s="1" t="s">
        <v>123</v>
      </c>
      <c r="HS112" s="89">
        <v>44104</v>
      </c>
      <c r="HT112" s="104">
        <v>537.48</v>
      </c>
      <c r="HU112" s="90"/>
      <c r="HV112" s="104"/>
      <c r="HW112" s="104"/>
      <c r="HX112" s="104"/>
      <c r="HY112" s="104"/>
      <c r="HZ112" s="137">
        <f t="shared" si="94"/>
        <v>537.48</v>
      </c>
      <c r="IA112" s="138">
        <f t="shared" si="95"/>
        <v>5.2899999999999636</v>
      </c>
      <c r="IB112" s="141">
        <f t="shared" si="96"/>
        <v>0.98608537975336674</v>
      </c>
      <c r="IC112" s="142">
        <f t="shared" si="97"/>
        <v>6.2760853797533303</v>
      </c>
      <c r="ID112" s="104">
        <f t="shared" si="98"/>
        <v>6.2760853797533303</v>
      </c>
      <c r="IE112" s="104">
        <f t="shared" si="99"/>
        <v>0</v>
      </c>
      <c r="IF112" s="104">
        <f t="shared" si="100"/>
        <v>11.924562221531327</v>
      </c>
      <c r="IG112" s="425">
        <f t="shared" si="101"/>
        <v>0</v>
      </c>
      <c r="IH112" s="143">
        <f t="shared" si="102"/>
        <v>11.924562221531327</v>
      </c>
      <c r="II112" s="104">
        <f t="shared" si="103"/>
        <v>0</v>
      </c>
      <c r="IJ112" s="104">
        <f t="shared" si="104"/>
        <v>0</v>
      </c>
      <c r="IK112" s="90">
        <f t="shared" si="105"/>
        <v>11.924562221531327</v>
      </c>
      <c r="IL112" s="234">
        <f t="shared" si="106"/>
        <v>-522.27679592352308</v>
      </c>
      <c r="IM112" s="139">
        <v>1</v>
      </c>
      <c r="IN112" s="1" t="s">
        <v>52</v>
      </c>
      <c r="IO112" s="1">
        <v>64</v>
      </c>
      <c r="IP112" s="1" t="s">
        <v>122</v>
      </c>
      <c r="IQ112" s="1" t="s">
        <v>123</v>
      </c>
      <c r="IR112" s="89">
        <v>44143</v>
      </c>
      <c r="IS112" s="90"/>
      <c r="IT112" s="1">
        <v>538.53</v>
      </c>
      <c r="IU112" s="1"/>
      <c r="IV112" s="1"/>
      <c r="IW112" s="1"/>
      <c r="IX112" s="1"/>
      <c r="IY112" s="98">
        <v>538.53</v>
      </c>
      <c r="IZ112" s="138">
        <f t="shared" si="107"/>
        <v>1.0499999999999545</v>
      </c>
      <c r="JA112" s="141">
        <f t="shared" si="108"/>
        <v>-0.28232936263388403</v>
      </c>
      <c r="JB112" s="142">
        <f t="shared" si="109"/>
        <v>0.76767063736607044</v>
      </c>
      <c r="JC112" s="104">
        <f t="shared" si="110"/>
        <v>0.76767063736607044</v>
      </c>
      <c r="JD112" s="104">
        <f t="shared" si="111"/>
        <v>0</v>
      </c>
      <c r="JE112" s="104">
        <f t="shared" si="112"/>
        <v>1.4585742109955337</v>
      </c>
      <c r="JF112" s="425">
        <f t="shared" si="119"/>
        <v>0</v>
      </c>
      <c r="JG112" s="143">
        <f t="shared" si="113"/>
        <v>1.4585742109955337</v>
      </c>
      <c r="JH112" s="104">
        <f t="shared" si="114"/>
        <v>0</v>
      </c>
      <c r="JI112" s="104">
        <f t="shared" si="115"/>
        <v>0</v>
      </c>
      <c r="JJ112" s="90">
        <f t="shared" si="116"/>
        <v>1.4585742109955337</v>
      </c>
      <c r="JK112" s="234">
        <f t="shared" si="120"/>
        <v>-520.81822171252759</v>
      </c>
      <c r="JL112" s="139">
        <v>1</v>
      </c>
      <c r="JM112" s="1" t="s">
        <v>52</v>
      </c>
    </row>
    <row r="113" spans="1:273" ht="30" customHeight="1" x14ac:dyDescent="0.25">
      <c r="A113" s="1">
        <v>65</v>
      </c>
      <c r="B113" s="1" t="s">
        <v>124</v>
      </c>
      <c r="C113" s="1" t="s">
        <v>125</v>
      </c>
      <c r="D113" s="89">
        <v>43830</v>
      </c>
      <c r="E113" s="153"/>
      <c r="F113" s="104">
        <v>105.82000000000001</v>
      </c>
      <c r="G113" s="104"/>
      <c r="H113" s="104"/>
      <c r="I113" s="104"/>
      <c r="J113" s="104"/>
      <c r="K113" s="137">
        <v>105.82000000000001</v>
      </c>
      <c r="L113" s="138">
        <v>0</v>
      </c>
      <c r="M113" s="141">
        <v>0</v>
      </c>
      <c r="N113" s="96">
        <v>0</v>
      </c>
      <c r="O113" s="104">
        <v>0</v>
      </c>
      <c r="P113" s="104">
        <v>0</v>
      </c>
      <c r="Q113" s="104">
        <v>0</v>
      </c>
      <c r="R113" s="104">
        <v>0</v>
      </c>
      <c r="S113" s="143">
        <v>0</v>
      </c>
      <c r="T113" s="104"/>
      <c r="U113" s="104"/>
      <c r="V113" s="104">
        <v>0</v>
      </c>
      <c r="W113" s="203">
        <v>0</v>
      </c>
      <c r="X113" s="144">
        <v>-185.48254210508651</v>
      </c>
      <c r="Y113" s="285">
        <v>1</v>
      </c>
      <c r="Z113" s="104" t="s">
        <v>52</v>
      </c>
      <c r="AA113" s="1">
        <v>65</v>
      </c>
      <c r="AB113" s="1" t="s">
        <v>124</v>
      </c>
      <c r="AC113" s="1" t="s">
        <v>125</v>
      </c>
      <c r="AD113" s="89">
        <v>43861</v>
      </c>
      <c r="AE113" s="284"/>
      <c r="AF113" s="1">
        <v>105.82000000000001</v>
      </c>
      <c r="AG113" s="1"/>
      <c r="AH113" s="1"/>
      <c r="AI113" s="1"/>
      <c r="AJ113" s="1"/>
      <c r="AK113" s="98">
        <f t="shared" ref="AK113:AK165" si="121">AF113+AG113+AH113+AI113</f>
        <v>105.82000000000001</v>
      </c>
      <c r="AL113" s="138">
        <f t="shared" si="18"/>
        <v>0</v>
      </c>
      <c r="AM113" s="141">
        <f t="shared" si="19"/>
        <v>0</v>
      </c>
      <c r="AN113" s="96">
        <f t="shared" si="20"/>
        <v>0</v>
      </c>
      <c r="AO113" s="104">
        <f t="shared" si="21"/>
        <v>0</v>
      </c>
      <c r="AP113" s="104">
        <f t="shared" si="22"/>
        <v>0</v>
      </c>
      <c r="AQ113" s="104">
        <f t="shared" si="23"/>
        <v>0</v>
      </c>
      <c r="AR113" s="104"/>
      <c r="AS113" s="143">
        <f t="shared" si="24"/>
        <v>0</v>
      </c>
      <c r="AT113" s="104">
        <f t="shared" si="25"/>
        <v>0</v>
      </c>
      <c r="AU113" s="104">
        <f t="shared" ref="AU113:AU165" si="122">$AE$4/$AE$2*AS113</f>
        <v>0</v>
      </c>
      <c r="AV113" s="203">
        <f t="shared" si="26"/>
        <v>0</v>
      </c>
      <c r="AW113" s="144">
        <f t="shared" si="27"/>
        <v>-185.48254210508651</v>
      </c>
      <c r="AX113" s="285">
        <v>1</v>
      </c>
      <c r="AY113" s="104" t="s">
        <v>52</v>
      </c>
      <c r="AZ113" s="1">
        <v>65</v>
      </c>
      <c r="BA113" s="1" t="s">
        <v>124</v>
      </c>
      <c r="BB113" s="1" t="s">
        <v>125</v>
      </c>
      <c r="BC113" s="89">
        <v>43890</v>
      </c>
      <c r="BD113" s="153"/>
      <c r="BE113" s="1">
        <v>105.82000000000001</v>
      </c>
      <c r="BF113" s="1"/>
      <c r="BG113" s="1"/>
      <c r="BH113" s="1"/>
      <c r="BI113" s="1"/>
      <c r="BJ113" s="98">
        <v>105.82000000000001</v>
      </c>
      <c r="BK113" s="138">
        <f t="shared" si="28"/>
        <v>0</v>
      </c>
      <c r="BL113" s="141">
        <f t="shared" si="29"/>
        <v>0</v>
      </c>
      <c r="BM113" s="96">
        <f t="shared" si="30"/>
        <v>0</v>
      </c>
      <c r="BN113" s="104">
        <f t="shared" si="31"/>
        <v>0</v>
      </c>
      <c r="BO113" s="104">
        <f t="shared" si="32"/>
        <v>0</v>
      </c>
      <c r="BP113" s="104">
        <f t="shared" si="33"/>
        <v>0</v>
      </c>
      <c r="BQ113" s="355">
        <f t="shared" si="34"/>
        <v>0</v>
      </c>
      <c r="BR113" s="143">
        <f t="shared" si="35"/>
        <v>0</v>
      </c>
      <c r="BS113" s="104">
        <f t="shared" si="36"/>
        <v>0</v>
      </c>
      <c r="BT113" s="203">
        <f t="shared" si="37"/>
        <v>0</v>
      </c>
      <c r="BU113" s="144">
        <f t="shared" si="38"/>
        <v>-185.48254210508651</v>
      </c>
      <c r="BV113" s="285">
        <v>1</v>
      </c>
      <c r="BW113" s="104" t="s">
        <v>52</v>
      </c>
      <c r="BX113" s="1">
        <v>65</v>
      </c>
      <c r="BY113" s="1" t="s">
        <v>124</v>
      </c>
      <c r="BZ113" s="1" t="s">
        <v>125</v>
      </c>
      <c r="CA113" s="89">
        <v>43890</v>
      </c>
      <c r="CB113" s="153"/>
      <c r="CC113" s="137">
        <v>105.82000000000001</v>
      </c>
      <c r="CD113" s="137"/>
      <c r="CE113" s="137"/>
      <c r="CF113" s="137"/>
      <c r="CG113" s="137"/>
      <c r="CH113" s="137">
        <v>105.82000000000001</v>
      </c>
      <c r="CI113" s="137">
        <v>0</v>
      </c>
      <c r="CJ113" s="137">
        <v>0</v>
      </c>
      <c r="CK113" s="137">
        <v>0</v>
      </c>
      <c r="CL113" s="137">
        <v>0</v>
      </c>
      <c r="CM113" s="137">
        <v>0</v>
      </c>
      <c r="CN113" s="137">
        <v>0</v>
      </c>
      <c r="CO113" s="137">
        <v>0</v>
      </c>
      <c r="CP113" s="143">
        <f t="shared" si="39"/>
        <v>0</v>
      </c>
      <c r="CQ113" s="104">
        <f t="shared" si="40"/>
        <v>0</v>
      </c>
      <c r="CR113" s="203">
        <f t="shared" si="41"/>
        <v>0</v>
      </c>
      <c r="CS113" s="144">
        <f t="shared" si="42"/>
        <v>-185.48254210508651</v>
      </c>
      <c r="CT113" s="139" t="s">
        <v>251</v>
      </c>
      <c r="CU113" s="1" t="s">
        <v>422</v>
      </c>
      <c r="CV113" s="1">
        <v>65</v>
      </c>
      <c r="CW113" s="1" t="s">
        <v>124</v>
      </c>
      <c r="CX113" s="1" t="s">
        <v>125</v>
      </c>
      <c r="CY113" s="89">
        <v>43951</v>
      </c>
      <c r="CZ113" s="153"/>
      <c r="DA113" s="104">
        <v>105.82000000000001</v>
      </c>
      <c r="DB113" s="104"/>
      <c r="DC113" s="104"/>
      <c r="DD113" s="104"/>
      <c r="DE113" s="104"/>
      <c r="DF113" s="137">
        <v>105.82000000000001</v>
      </c>
      <c r="DG113" s="138">
        <f t="shared" si="43"/>
        <v>0</v>
      </c>
      <c r="DH113" s="141">
        <f t="shared" si="44"/>
        <v>0</v>
      </c>
      <c r="DI113" s="142">
        <f t="shared" si="45"/>
        <v>0</v>
      </c>
      <c r="DJ113" s="104">
        <f t="shared" si="46"/>
        <v>0</v>
      </c>
      <c r="DK113" s="104">
        <f t="shared" si="47"/>
        <v>0</v>
      </c>
      <c r="DL113" s="104">
        <f t="shared" si="48"/>
        <v>0</v>
      </c>
      <c r="DM113" s="365">
        <f t="shared" si="49"/>
        <v>0</v>
      </c>
      <c r="DN113" s="366">
        <f t="shared" si="50"/>
        <v>0</v>
      </c>
      <c r="DO113" s="367">
        <f t="shared" si="51"/>
        <v>0</v>
      </c>
      <c r="DP113" s="367">
        <f t="shared" si="52"/>
        <v>0</v>
      </c>
      <c r="DQ113" s="368">
        <f t="shared" si="53"/>
        <v>0</v>
      </c>
      <c r="DR113" s="49">
        <f t="shared" si="54"/>
        <v>0</v>
      </c>
      <c r="DS113" s="369">
        <f t="shared" si="55"/>
        <v>-185.48254210508651</v>
      </c>
      <c r="DT113" s="139">
        <v>1</v>
      </c>
      <c r="DU113" s="1" t="s">
        <v>52</v>
      </c>
      <c r="DV113" s="1">
        <v>65</v>
      </c>
      <c r="DW113" s="1" t="s">
        <v>124</v>
      </c>
      <c r="DX113" s="1" t="s">
        <v>125</v>
      </c>
      <c r="DY113" s="89">
        <v>43982</v>
      </c>
      <c r="DZ113" s="90"/>
      <c r="EA113" s="1">
        <v>105.84</v>
      </c>
      <c r="EB113" s="1"/>
      <c r="EC113" s="1"/>
      <c r="ED113" s="1"/>
      <c r="EE113" s="1"/>
      <c r="EF113" s="98">
        <v>105.84</v>
      </c>
      <c r="EG113" s="138">
        <f t="shared" si="56"/>
        <v>1.9999999999996021E-2</v>
      </c>
      <c r="EH113" s="141">
        <f t="shared" si="57"/>
        <v>8.218319161679002E-4</v>
      </c>
      <c r="EI113" s="96">
        <f t="shared" si="58"/>
        <v>2.0821831916163921E-2</v>
      </c>
      <c r="EJ113" s="104">
        <f t="shared" si="59"/>
        <v>2.0821831916163921E-2</v>
      </c>
      <c r="EK113" s="104">
        <f t="shared" si="60"/>
        <v>0</v>
      </c>
      <c r="EL113" s="104">
        <f t="shared" si="61"/>
        <v>3.7687515768256699E-2</v>
      </c>
      <c r="EM113" s="355">
        <f t="shared" si="62"/>
        <v>0</v>
      </c>
      <c r="EN113" s="143">
        <f t="shared" si="63"/>
        <v>3.7687515768256699E-2</v>
      </c>
      <c r="EO113" s="104">
        <f t="shared" si="64"/>
        <v>3.942371559808506E-3</v>
      </c>
      <c r="EP113" s="379">
        <f t="shared" si="65"/>
        <v>4.1629887328065204E-2</v>
      </c>
      <c r="EQ113" s="380">
        <f t="shared" si="66"/>
        <v>-185.44091221775844</v>
      </c>
      <c r="ER113" s="285">
        <v>1</v>
      </c>
      <c r="ES113" s="104" t="s">
        <v>52</v>
      </c>
      <c r="ET113" s="1">
        <v>65</v>
      </c>
      <c r="EU113" s="1" t="s">
        <v>124</v>
      </c>
      <c r="EV113" s="1" t="s">
        <v>125</v>
      </c>
      <c r="EW113" s="398"/>
      <c r="EX113" s="89">
        <v>44013</v>
      </c>
      <c r="EY113" s="104">
        <v>105.84</v>
      </c>
      <c r="EZ113" s="104"/>
      <c r="FA113" s="104"/>
      <c r="FB113" s="104"/>
      <c r="FC113" s="104"/>
      <c r="FD113" s="137">
        <f t="shared" si="67"/>
        <v>105.84</v>
      </c>
      <c r="FE113" s="138">
        <f t="shared" si="117"/>
        <v>0</v>
      </c>
      <c r="FF113" s="141">
        <f t="shared" si="68"/>
        <v>0</v>
      </c>
      <c r="FG113" s="96">
        <f t="shared" si="69"/>
        <v>0</v>
      </c>
      <c r="FH113" s="104">
        <f t="shared" si="70"/>
        <v>0</v>
      </c>
      <c r="FI113" s="104">
        <f t="shared" si="71"/>
        <v>0</v>
      </c>
      <c r="FJ113" s="104">
        <f t="shared" si="72"/>
        <v>0</v>
      </c>
      <c r="FK113" s="104"/>
      <c r="FL113" s="143">
        <f t="shared" si="73"/>
        <v>0</v>
      </c>
      <c r="FM113" s="104">
        <f t="shared" si="74"/>
        <v>0</v>
      </c>
      <c r="FN113" s="379">
        <f t="shared" si="75"/>
        <v>0</v>
      </c>
      <c r="FO113" s="234">
        <f t="shared" si="76"/>
        <v>-185.44091221775844</v>
      </c>
      <c r="FP113" s="139">
        <v>1</v>
      </c>
      <c r="FQ113" s="1" t="s">
        <v>52</v>
      </c>
      <c r="FR113" s="1">
        <v>65</v>
      </c>
      <c r="FS113" s="1" t="s">
        <v>124</v>
      </c>
      <c r="FT113" s="1" t="s">
        <v>125</v>
      </c>
      <c r="FU113" s="89">
        <v>44042</v>
      </c>
      <c r="FV113" s="90"/>
      <c r="FW113" s="104">
        <v>108.7</v>
      </c>
      <c r="FX113" s="104"/>
      <c r="FY113" s="104"/>
      <c r="FZ113" s="104"/>
      <c r="GA113" s="104"/>
      <c r="GB113" s="411">
        <f t="shared" si="77"/>
        <v>108.7</v>
      </c>
      <c r="GC113" s="138">
        <f t="shared" ref="GC113:GC176" si="123">GB113-FD113</f>
        <v>2.8599999999999994</v>
      </c>
      <c r="GD113" s="141">
        <f t="shared" si="78"/>
        <v>0.89116550860880606</v>
      </c>
      <c r="GE113" s="142">
        <f t="shared" si="79"/>
        <v>3.7511655086088056</v>
      </c>
      <c r="GF113" s="104">
        <f t="shared" si="80"/>
        <v>3.7511655086088056</v>
      </c>
      <c r="GG113" s="104">
        <v>0</v>
      </c>
      <c r="GH113" s="104">
        <f t="shared" si="81"/>
        <v>7.1272144663567305</v>
      </c>
      <c r="GI113" s="104"/>
      <c r="GJ113" s="143">
        <f t="shared" si="82"/>
        <v>7.1272144663567305</v>
      </c>
      <c r="GK113" s="103">
        <f t="shared" si="83"/>
        <v>0</v>
      </c>
      <c r="GL113" s="104">
        <f t="shared" ref="GL113:GL176" si="124">3795/($E$15*1.9)*GK113*$GJ$182/$GK$182</f>
        <v>0</v>
      </c>
      <c r="GM113" s="90">
        <f t="shared" si="84"/>
        <v>7.1272144663567305</v>
      </c>
      <c r="GN113" s="380">
        <f t="shared" si="85"/>
        <v>-178.31369775140172</v>
      </c>
      <c r="GO113" s="139">
        <v>1</v>
      </c>
      <c r="GP113" s="415" t="s">
        <v>52</v>
      </c>
      <c r="GQ113" s="1">
        <v>65</v>
      </c>
      <c r="GR113" s="1" t="s">
        <v>124</v>
      </c>
      <c r="GS113" s="1" t="s">
        <v>125</v>
      </c>
      <c r="GT113" s="89">
        <v>44081</v>
      </c>
      <c r="GU113" s="90"/>
      <c r="GV113" s="104">
        <v>109.24000000000001</v>
      </c>
      <c r="GW113" s="104"/>
      <c r="GX113" s="104"/>
      <c r="GY113" s="104"/>
      <c r="GZ113" s="104"/>
      <c r="HA113" s="137">
        <v>109.24000000000001</v>
      </c>
      <c r="HB113" s="138">
        <f t="shared" si="118"/>
        <v>0.54000000000000625</v>
      </c>
      <c r="HC113" s="141">
        <f t="shared" si="86"/>
        <v>-0.19545015502458271</v>
      </c>
      <c r="HD113" s="142">
        <f t="shared" si="87"/>
        <v>0.34454984497542351</v>
      </c>
      <c r="HE113" s="104">
        <f t="shared" si="88"/>
        <v>0.34454984497542351</v>
      </c>
      <c r="HF113" s="104">
        <v>0</v>
      </c>
      <c r="HG113" s="104">
        <f t="shared" si="89"/>
        <v>0.65464470545330466</v>
      </c>
      <c r="HH113" s="104"/>
      <c r="HI113" s="143">
        <f t="shared" si="90"/>
        <v>0.65464470545330466</v>
      </c>
      <c r="HJ113" s="104">
        <f t="shared" si="91"/>
        <v>0</v>
      </c>
      <c r="HK113" s="104">
        <f t="shared" ref="HK113:HK176" si="125">3300*1.15/($E$16*1.9)*HJ113*$HI$182/$HJ$182</f>
        <v>0</v>
      </c>
      <c r="HL113" s="90">
        <f t="shared" si="92"/>
        <v>0.65464470545330466</v>
      </c>
      <c r="HM113" s="380">
        <f t="shared" si="93"/>
        <v>-177.65905304594841</v>
      </c>
      <c r="HN113" s="1">
        <v>1</v>
      </c>
      <c r="HO113" s="1" t="s">
        <v>52</v>
      </c>
      <c r="HP113" s="1">
        <v>65</v>
      </c>
      <c r="HQ113" s="1" t="s">
        <v>124</v>
      </c>
      <c r="HR113" s="1" t="s">
        <v>125</v>
      </c>
      <c r="HS113" s="89">
        <v>44104</v>
      </c>
      <c r="HT113" s="104">
        <v>109.24000000000001</v>
      </c>
      <c r="HU113" s="90"/>
      <c r="HV113" s="104"/>
      <c r="HW113" s="104"/>
      <c r="HX113" s="104"/>
      <c r="HY113" s="104"/>
      <c r="HZ113" s="137">
        <f t="shared" si="94"/>
        <v>109.24000000000001</v>
      </c>
      <c r="IA113" s="138">
        <f t="shared" si="95"/>
        <v>0</v>
      </c>
      <c r="IB113" s="141">
        <f t="shared" si="96"/>
        <v>0</v>
      </c>
      <c r="IC113" s="142">
        <f t="shared" si="97"/>
        <v>0</v>
      </c>
      <c r="ID113" s="104">
        <f t="shared" si="98"/>
        <v>0</v>
      </c>
      <c r="IE113" s="104">
        <f t="shared" si="99"/>
        <v>0</v>
      </c>
      <c r="IF113" s="104">
        <f t="shared" si="100"/>
        <v>0</v>
      </c>
      <c r="IG113" s="425">
        <f t="shared" si="101"/>
        <v>0</v>
      </c>
      <c r="IH113" s="143">
        <f t="shared" si="102"/>
        <v>0</v>
      </c>
      <c r="II113" s="104">
        <f t="shared" si="103"/>
        <v>0</v>
      </c>
      <c r="IJ113" s="104">
        <f t="shared" si="104"/>
        <v>0</v>
      </c>
      <c r="IK113" s="90">
        <f t="shared" si="105"/>
        <v>0</v>
      </c>
      <c r="IL113" s="234">
        <f t="shared" si="106"/>
        <v>-177.65905304594841</v>
      </c>
      <c r="IM113" s="139">
        <v>1</v>
      </c>
      <c r="IN113" s="1" t="s">
        <v>52</v>
      </c>
      <c r="IO113" s="1">
        <v>65</v>
      </c>
      <c r="IP113" s="1" t="s">
        <v>124</v>
      </c>
      <c r="IQ113" s="1" t="s">
        <v>125</v>
      </c>
      <c r="IR113" s="89">
        <v>44143</v>
      </c>
      <c r="IS113" s="90"/>
      <c r="IT113" s="1">
        <v>109.24000000000001</v>
      </c>
      <c r="IU113" s="1"/>
      <c r="IV113" s="1"/>
      <c r="IW113" s="1"/>
      <c r="IX113" s="1"/>
      <c r="IY113" s="98">
        <v>109.24000000000001</v>
      </c>
      <c r="IZ113" s="138">
        <f t="shared" si="107"/>
        <v>0</v>
      </c>
      <c r="JA113" s="141">
        <f t="shared" si="108"/>
        <v>0</v>
      </c>
      <c r="JB113" s="142">
        <f t="shared" si="109"/>
        <v>0</v>
      </c>
      <c r="JC113" s="104">
        <f t="shared" si="110"/>
        <v>0</v>
      </c>
      <c r="JD113" s="104">
        <f t="shared" si="111"/>
        <v>0</v>
      </c>
      <c r="JE113" s="104">
        <f t="shared" si="112"/>
        <v>0</v>
      </c>
      <c r="JF113" s="425">
        <f t="shared" ref="JF113:JF144" si="126">JD113*$IR$12</f>
        <v>0</v>
      </c>
      <c r="JG113" s="143">
        <f t="shared" si="113"/>
        <v>0</v>
      </c>
      <c r="JH113" s="104">
        <f t="shared" si="114"/>
        <v>0</v>
      </c>
      <c r="JI113" s="104">
        <f t="shared" si="115"/>
        <v>0</v>
      </c>
      <c r="JJ113" s="90">
        <f t="shared" si="116"/>
        <v>0</v>
      </c>
      <c r="JK113" s="234">
        <f t="shared" ref="JK113:JK144" si="127">IL113-IS113+JJ113</f>
        <v>-177.65905304594841</v>
      </c>
      <c r="JL113" s="139">
        <v>1</v>
      </c>
      <c r="JM113" s="1" t="s">
        <v>52</v>
      </c>
    </row>
    <row r="114" spans="1:273" ht="30" customHeight="1" x14ac:dyDescent="0.25">
      <c r="A114" s="1">
        <v>66</v>
      </c>
      <c r="B114" s="1" t="s">
        <v>126</v>
      </c>
      <c r="C114" s="1" t="s">
        <v>127</v>
      </c>
      <c r="D114" s="89">
        <v>43830</v>
      </c>
      <c r="E114" s="153"/>
      <c r="F114" s="104">
        <v>1484.33</v>
      </c>
      <c r="G114" s="104"/>
      <c r="H114" s="104"/>
      <c r="I114" s="104"/>
      <c r="J114" s="104"/>
      <c r="K114" s="137">
        <v>1484.33</v>
      </c>
      <c r="L114" s="138">
        <v>0.11999999999989086</v>
      </c>
      <c r="M114" s="141">
        <v>1.4399989707754902E-2</v>
      </c>
      <c r="N114" s="96">
        <v>0.13439998970764577</v>
      </c>
      <c r="O114" s="104">
        <v>0.13439998970764577</v>
      </c>
      <c r="P114" s="104">
        <v>0</v>
      </c>
      <c r="Q114" s="104">
        <v>0.24326398137083885</v>
      </c>
      <c r="R114" s="104">
        <v>0</v>
      </c>
      <c r="S114" s="143">
        <v>0.24326398137083885</v>
      </c>
      <c r="T114" s="104"/>
      <c r="U114" s="104"/>
      <c r="V114" s="104">
        <v>1.2223943947853784E-2</v>
      </c>
      <c r="W114" s="203">
        <v>0.25548792531869263</v>
      </c>
      <c r="X114" s="144">
        <v>-1197.5777537043139</v>
      </c>
      <c r="Y114" s="285">
        <v>1</v>
      </c>
      <c r="Z114" s="104" t="s">
        <v>52</v>
      </c>
      <c r="AA114" s="1">
        <v>66</v>
      </c>
      <c r="AB114" s="1" t="s">
        <v>126</v>
      </c>
      <c r="AC114" s="1" t="s">
        <v>127</v>
      </c>
      <c r="AD114" s="89">
        <v>43861</v>
      </c>
      <c r="AE114" s="284"/>
      <c r="AF114" s="1">
        <v>1484.74</v>
      </c>
      <c r="AG114" s="1"/>
      <c r="AH114" s="1"/>
      <c r="AI114" s="1"/>
      <c r="AJ114" s="1"/>
      <c r="AK114" s="98">
        <f t="shared" si="121"/>
        <v>1484.74</v>
      </c>
      <c r="AL114" s="138">
        <f t="shared" ref="AL114:AL165" si="128">AK114-K114</f>
        <v>0.41000000000008185</v>
      </c>
      <c r="AM114" s="141">
        <f t="shared" ref="AM114:AM165" si="129">$F$35/$E$35*AL114</f>
        <v>-0.36451143926699697</v>
      </c>
      <c r="AN114" s="96">
        <f t="shared" ref="AN114:AN165" si="130">AL114+AM114</f>
        <v>4.5488560733084882E-2</v>
      </c>
      <c r="AO114" s="104">
        <f t="shared" ref="AO114:AO165" si="131">AN114</f>
        <v>4.5488560733084882E-2</v>
      </c>
      <c r="AP114" s="104">
        <f t="shared" ref="AP114:AP165" si="132">AN114-AO114</f>
        <v>0</v>
      </c>
      <c r="AQ114" s="104">
        <f t="shared" ref="AQ114:AQ165" si="133">AO114*1.81</f>
        <v>8.2334294926883642E-2</v>
      </c>
      <c r="AR114" s="104"/>
      <c r="AS114" s="143">
        <f t="shared" ref="AS114:AS165" si="134">AQ114</f>
        <v>8.2334294926883642E-2</v>
      </c>
      <c r="AT114" s="104">
        <f t="shared" ref="AT114:AT165" si="135">$E$9/$E$8*AN114*2.9</f>
        <v>0.29509675699198679</v>
      </c>
      <c r="AU114" s="104">
        <f t="shared" si="122"/>
        <v>5.2463071798828198E-2</v>
      </c>
      <c r="AV114" s="203">
        <f t="shared" ref="AV114:AV165" si="136">AS114+AT114+AU114</f>
        <v>0.42989412371769864</v>
      </c>
      <c r="AW114" s="144">
        <f t="shared" ref="AW114:AW165" si="137">X114-AE114+AV114</f>
        <v>-1197.1478595805961</v>
      </c>
      <c r="AX114" s="285">
        <v>1</v>
      </c>
      <c r="AY114" s="104" t="s">
        <v>52</v>
      </c>
      <c r="AZ114" s="1">
        <v>66</v>
      </c>
      <c r="BA114" s="1" t="s">
        <v>126</v>
      </c>
      <c r="BB114" s="1" t="s">
        <v>127</v>
      </c>
      <c r="BC114" s="89">
        <v>43890</v>
      </c>
      <c r="BD114" s="153"/>
      <c r="BE114" s="1">
        <v>1484.77</v>
      </c>
      <c r="BF114" s="1"/>
      <c r="BG114" s="1"/>
      <c r="BH114" s="1"/>
      <c r="BI114" s="1"/>
      <c r="BJ114" s="98">
        <v>1484.77</v>
      </c>
      <c r="BK114" s="138">
        <f t="shared" ref="BK114:BK165" si="138">BJ114-AK114</f>
        <v>2.9999999999972715E-2</v>
      </c>
      <c r="BL114" s="141">
        <f t="shared" ref="BL114:BL165" si="139">$F$36/$E$36*BK114</f>
        <v>5.6766583497404452E-4</v>
      </c>
      <c r="BM114" s="96">
        <f t="shared" ref="BM114:BM165" si="140">BK114+BL114</f>
        <v>3.0567665834946758E-2</v>
      </c>
      <c r="BN114" s="104">
        <f t="shared" ref="BN114:BN165" si="141">IF(BM114&gt;=110,110,BM114)</f>
        <v>3.0567665834946758E-2</v>
      </c>
      <c r="BO114" s="104">
        <f t="shared" ref="BO114:BO165" si="142">BM114-BN114</f>
        <v>0</v>
      </c>
      <c r="BP114" s="104">
        <f t="shared" ref="BP114:BP165" si="143">BN114*1.81</f>
        <v>5.5327475161253636E-2</v>
      </c>
      <c r="BQ114" s="355">
        <f t="shared" ref="BQ114:BQ165" si="144">BO114*$BC$12</f>
        <v>0</v>
      </c>
      <c r="BR114" s="143">
        <f t="shared" ref="BR114:BR165" si="145">BP114+BQ114</f>
        <v>5.5327475161253636E-2</v>
      </c>
      <c r="BS114" s="104">
        <f t="shared" ref="BS114:BS165" si="146">$BD$4/$BD$6*BR114</f>
        <v>3.7225048801866989E-3</v>
      </c>
      <c r="BT114" s="203">
        <f t="shared" ref="BT114:BT165" si="147">BR114+BS114</f>
        <v>5.9049980041440332E-2</v>
      </c>
      <c r="BU114" s="144">
        <f t="shared" ref="BU114:BU165" si="148">AW114-BD114+BT114</f>
        <v>-1197.0888096005547</v>
      </c>
      <c r="BV114" s="285">
        <v>1</v>
      </c>
      <c r="BW114" s="104" t="s">
        <v>52</v>
      </c>
      <c r="BX114" s="1">
        <v>66</v>
      </c>
      <c r="BY114" s="1" t="s">
        <v>126</v>
      </c>
      <c r="BZ114" s="1" t="s">
        <v>127</v>
      </c>
      <c r="CA114" s="89">
        <v>43890</v>
      </c>
      <c r="CB114" s="153"/>
      <c r="CC114" s="137">
        <v>1484.77</v>
      </c>
      <c r="CD114" s="137"/>
      <c r="CE114" s="137"/>
      <c r="CF114" s="137"/>
      <c r="CG114" s="137"/>
      <c r="CH114" s="137">
        <v>1484.77</v>
      </c>
      <c r="CI114" s="137">
        <v>2.9999999999972715E-2</v>
      </c>
      <c r="CJ114" s="137">
        <v>5.6766583497404452E-4</v>
      </c>
      <c r="CK114" s="137">
        <v>3.0567665834946758E-2</v>
      </c>
      <c r="CL114" s="137">
        <v>3.0567665834946758E-2</v>
      </c>
      <c r="CM114" s="137">
        <v>0</v>
      </c>
      <c r="CN114" s="137">
        <v>5.5327475161253636E-2</v>
      </c>
      <c r="CO114" s="137">
        <v>0</v>
      </c>
      <c r="CP114" s="143">
        <f t="shared" ref="CP114:CP165" si="149">(CN114+CO114)*$I$11</f>
        <v>6.1486386062720277E-2</v>
      </c>
      <c r="CQ114" s="104">
        <f t="shared" ref="CQ114:CQ165" si="150">$BD$4/$BD$6*CP114/$I$11</f>
        <v>3.7225048801866984E-3</v>
      </c>
      <c r="CR114" s="203">
        <f t="shared" ref="CR114:CR165" si="151">CP114+CQ114</f>
        <v>6.520889094290698E-2</v>
      </c>
      <c r="CS114" s="144">
        <f t="shared" ref="CS114:CS165" si="152">BU114-CB114+CR114</f>
        <v>-1197.0236007096119</v>
      </c>
      <c r="CT114" s="139" t="s">
        <v>251</v>
      </c>
      <c r="CU114" s="1" t="s">
        <v>422</v>
      </c>
      <c r="CV114" s="1">
        <v>66</v>
      </c>
      <c r="CW114" s="1" t="s">
        <v>126</v>
      </c>
      <c r="CX114" s="1" t="s">
        <v>127</v>
      </c>
      <c r="CY114" s="89">
        <v>43951</v>
      </c>
      <c r="CZ114" s="153"/>
      <c r="DA114" s="104">
        <v>1494.57</v>
      </c>
      <c r="DB114" s="104"/>
      <c r="DC114" s="104"/>
      <c r="DD114" s="104"/>
      <c r="DE114" s="104"/>
      <c r="DF114" s="137">
        <v>1494.57</v>
      </c>
      <c r="DG114" s="138">
        <f t="shared" ref="DG114:DG165" si="153">DF114-BJ114</f>
        <v>9.7999999999999545</v>
      </c>
      <c r="DH114" s="141">
        <f t="shared" ref="DH114:DH165" si="154">$F$38/$E$38*DG114</f>
        <v>1.5047355418101687</v>
      </c>
      <c r="DI114" s="142">
        <f t="shared" ref="DI114:DI165" si="155">DG114+DH114</f>
        <v>11.304735541810123</v>
      </c>
      <c r="DJ114" s="104">
        <f t="shared" ref="DJ114:DJ165" si="156">IF(DI114&gt;=110,110,DI114)</f>
        <v>11.304735541810123</v>
      </c>
      <c r="DK114" s="104">
        <f t="shared" ref="DK114:DK165" si="157">DI114-DJ114</f>
        <v>0</v>
      </c>
      <c r="DL114" s="104">
        <f t="shared" ref="DL114:DL165" si="158">DJ114*1.81</f>
        <v>20.461571330676325</v>
      </c>
      <c r="DM114" s="365">
        <f t="shared" ref="DM114:DM165" si="159">DK114*$CY$12</f>
        <v>0</v>
      </c>
      <c r="DN114" s="366">
        <f t="shared" ref="DN114:DN165" si="160">DL114+DM114</f>
        <v>20.461571330676325</v>
      </c>
      <c r="DO114" s="367">
        <f t="shared" ref="DO114:DO165" si="161">DN114-CP114</f>
        <v>20.400084944613603</v>
      </c>
      <c r="DP114" s="367">
        <f t="shared" ref="DP114:DP165" si="162">DO114-$DB$7/$DA$7*DO114</f>
        <v>19.600333933505933</v>
      </c>
      <c r="DQ114" s="368">
        <f t="shared" ref="DQ114:DQ165" si="163">$CZ$4/$DA$7*DO114</f>
        <v>1.4053353715414896</v>
      </c>
      <c r="DR114" s="49">
        <f t="shared" ref="DR114:DR165" si="164">DO114+DQ114</f>
        <v>21.805420316155093</v>
      </c>
      <c r="DS114" s="369">
        <f t="shared" ref="DS114:DS165" si="165">CS114-CZ114+DR114</f>
        <v>-1175.2181803934568</v>
      </c>
      <c r="DT114" s="139">
        <v>1</v>
      </c>
      <c r="DU114" s="1" t="s">
        <v>52</v>
      </c>
      <c r="DV114" s="1">
        <v>66</v>
      </c>
      <c r="DW114" s="1" t="s">
        <v>126</v>
      </c>
      <c r="DX114" s="1" t="s">
        <v>127</v>
      </c>
      <c r="DY114" s="89">
        <v>43982</v>
      </c>
      <c r="DZ114" s="90"/>
      <c r="EA114" s="1">
        <v>1581.19</v>
      </c>
      <c r="EB114" s="1"/>
      <c r="EC114" s="1"/>
      <c r="ED114" s="1"/>
      <c r="EE114" s="1"/>
      <c r="EF114" s="98">
        <v>1581.19</v>
      </c>
      <c r="EG114" s="138">
        <f t="shared" ref="EG114:EG165" si="166">EF114-DF114</f>
        <v>86.620000000000118</v>
      </c>
      <c r="EH114" s="141">
        <f t="shared" ref="EH114:EH165" si="167">$F$39/$E$39*EG114</f>
        <v>3.559354028923889</v>
      </c>
      <c r="EI114" s="96">
        <f t="shared" ref="EI114:EI165" si="168">EG114+EH114</f>
        <v>90.17935402892401</v>
      </c>
      <c r="EJ114" s="104">
        <f t="shared" ref="EJ114:EJ165" si="169">IF(EI114&gt;=110,110,EI114)</f>
        <v>90.17935402892401</v>
      </c>
      <c r="EK114" s="104">
        <f t="shared" ref="EK114:EK165" si="170">EI114-EJ114</f>
        <v>0</v>
      </c>
      <c r="EL114" s="104">
        <f t="shared" ref="EL114:EL165" si="171">EJ114*1.81</f>
        <v>163.22463079235246</v>
      </c>
      <c r="EM114" s="355">
        <f t="shared" ref="EM114:EM165" si="172">EK114*$DY$12</f>
        <v>0</v>
      </c>
      <c r="EN114" s="143">
        <f t="shared" ref="EN114:EN165" si="173">EL114+EM114</f>
        <v>163.22463079235246</v>
      </c>
      <c r="EO114" s="104">
        <f t="shared" ref="EO114:EO165" si="174">$DZ$4/$DZ$6*EN114</f>
        <v>17.07441122553406</v>
      </c>
      <c r="EP114" s="379">
        <f t="shared" ref="EP114:EP165" si="175">EN114+EO114</f>
        <v>180.29904201788651</v>
      </c>
      <c r="EQ114" s="380">
        <f t="shared" ref="EQ114:EQ165" si="176">DS114-DZ114+EP114</f>
        <v>-994.91913837557036</v>
      </c>
      <c r="ER114" s="285">
        <v>1</v>
      </c>
      <c r="ES114" s="104" t="s">
        <v>52</v>
      </c>
      <c r="ET114" s="1">
        <v>66</v>
      </c>
      <c r="EU114" s="1" t="s">
        <v>126</v>
      </c>
      <c r="EV114" s="1" t="s">
        <v>127</v>
      </c>
      <c r="EW114" s="398"/>
      <c r="EX114" s="89">
        <v>44013</v>
      </c>
      <c r="EY114" s="104">
        <v>1685.49</v>
      </c>
      <c r="EZ114" s="104"/>
      <c r="FA114" s="104"/>
      <c r="FB114" s="104"/>
      <c r="FC114" s="104"/>
      <c r="FD114" s="137">
        <f t="shared" ref="FD114:FD177" si="177">EY114+EZ114+FA114+FB114</f>
        <v>1685.49</v>
      </c>
      <c r="FE114" s="138">
        <f t="shared" si="117"/>
        <v>104.29999999999995</v>
      </c>
      <c r="FF114" s="141">
        <f t="shared" ref="FF114:FF177" si="178">$F$40/$E$40*FE114</f>
        <v>4.8943549068609435</v>
      </c>
      <c r="FG114" s="96">
        <f t="shared" ref="FG114:FG177" si="179">FE114+FF114</f>
        <v>109.19435490686089</v>
      </c>
      <c r="FH114" s="104">
        <f t="shared" ref="FH114:FH177" si="180">FG114</f>
        <v>109.19435490686089</v>
      </c>
      <c r="FI114" s="104">
        <f t="shared" ref="FI114:FI177" si="181">FG114-FH114</f>
        <v>0</v>
      </c>
      <c r="FJ114" s="104">
        <f t="shared" ref="FJ114:FJ177" si="182">FH114*1.81</f>
        <v>197.64178238141824</v>
      </c>
      <c r="FK114" s="104"/>
      <c r="FL114" s="143">
        <f t="shared" ref="FL114:FL177" si="183">FJ114+FK114</f>
        <v>197.64178238141824</v>
      </c>
      <c r="FM114" s="104">
        <f t="shared" ref="FM114:FM177" si="184">3597/($E$14*1.81)*FL114</f>
        <v>22.645992539205412</v>
      </c>
      <c r="FN114" s="379">
        <f t="shared" ref="FN114:FN177" si="185">FL114+FM114</f>
        <v>220.28777492062366</v>
      </c>
      <c r="FO114" s="234">
        <f t="shared" ref="FO114:FO177" si="186">EQ114-EW114+FN114</f>
        <v>-774.63136345494672</v>
      </c>
      <c r="FP114" s="139">
        <v>1</v>
      </c>
      <c r="FQ114" s="1" t="s">
        <v>52</v>
      </c>
      <c r="FR114" s="1">
        <v>66</v>
      </c>
      <c r="FS114" s="1" t="s">
        <v>126</v>
      </c>
      <c r="FT114" s="1" t="s">
        <v>127</v>
      </c>
      <c r="FU114" s="89">
        <v>44042</v>
      </c>
      <c r="FV114" s="90"/>
      <c r="FW114" s="104">
        <v>1863.16</v>
      </c>
      <c r="FX114" s="104"/>
      <c r="FY114" s="104"/>
      <c r="FZ114" s="104"/>
      <c r="GA114" s="104"/>
      <c r="GB114" s="411">
        <f t="shared" ref="GB114:GB177" si="187">FW114+FX114+FY114+FZ114</f>
        <v>1863.16</v>
      </c>
      <c r="GC114" s="138">
        <f t="shared" si="123"/>
        <v>177.67000000000007</v>
      </c>
      <c r="GD114" s="141">
        <f t="shared" ref="GD114:GD177" si="188">$F$41/$E$41*GC114</f>
        <v>55.361320249834499</v>
      </c>
      <c r="GE114" s="142">
        <f t="shared" ref="GE114:GE177" si="189">GC114+GD114</f>
        <v>233.03132024983458</v>
      </c>
      <c r="GF114" s="104">
        <f t="shared" ref="GF114:GF177" si="190">GE114</f>
        <v>233.03132024983458</v>
      </c>
      <c r="GG114" s="104">
        <v>0</v>
      </c>
      <c r="GH114" s="104">
        <f t="shared" ref="GH114:GH177" si="191">GF114*1.9</f>
        <v>442.75950847468567</v>
      </c>
      <c r="GI114" s="104"/>
      <c r="GJ114" s="143">
        <f t="shared" ref="GJ114:GJ177" si="192">GH114+GI114</f>
        <v>442.75950847468567</v>
      </c>
      <c r="GK114" s="103">
        <f t="shared" ref="GK114:GK177" si="193">IF(GE114&gt;=110,GE114,0)</f>
        <v>233.03132024983458</v>
      </c>
      <c r="GL114" s="104">
        <f t="shared" si="124"/>
        <v>64.779272597309742</v>
      </c>
      <c r="GM114" s="90">
        <f t="shared" ref="GM114:GM177" si="194">GJ114+GL114</f>
        <v>507.5387810719954</v>
      </c>
      <c r="GN114" s="380">
        <f t="shared" ref="GN114:GN177" si="195">FO114-FV114+GM114</f>
        <v>-267.09258238295132</v>
      </c>
      <c r="GO114" s="139">
        <v>1</v>
      </c>
      <c r="GP114" s="415" t="s">
        <v>52</v>
      </c>
      <c r="GQ114" s="1">
        <v>66</v>
      </c>
      <c r="GR114" s="1" t="s">
        <v>126</v>
      </c>
      <c r="GS114" s="1" t="s">
        <v>127</v>
      </c>
      <c r="GT114" s="89">
        <v>44081</v>
      </c>
      <c r="GU114" s="90"/>
      <c r="GV114" s="104">
        <v>2010.19</v>
      </c>
      <c r="GW114" s="104"/>
      <c r="GX114" s="104"/>
      <c r="GY114" s="104"/>
      <c r="GZ114" s="104"/>
      <c r="HA114" s="137">
        <v>2010.19</v>
      </c>
      <c r="HB114" s="138">
        <f t="shared" si="118"/>
        <v>147.02999999999997</v>
      </c>
      <c r="HC114" s="141">
        <f t="shared" ref="HC114:HC177" si="196">$F$42/$E$42*HB114</f>
        <v>-53.216733876414928</v>
      </c>
      <c r="HD114" s="142">
        <f t="shared" ref="HD114:HD177" si="197">HB114+HC114</f>
        <v>93.813266123585038</v>
      </c>
      <c r="HE114" s="104">
        <f t="shared" ref="HE114:HE177" si="198">HD114</f>
        <v>93.813266123585038</v>
      </c>
      <c r="HF114" s="104">
        <v>0</v>
      </c>
      <c r="HG114" s="104">
        <f t="shared" ref="HG114:HG177" si="199">HE114*1.9</f>
        <v>178.24520563481155</v>
      </c>
      <c r="HH114" s="104"/>
      <c r="HI114" s="143">
        <f t="shared" ref="HI114:HI177" si="200">HG114+HH114</f>
        <v>178.24520563481155</v>
      </c>
      <c r="HJ114" s="104">
        <f t="shared" ref="HJ114:HJ177" si="201">IF(HD114&gt;=110,HD114,0)</f>
        <v>0</v>
      </c>
      <c r="HK114" s="104">
        <f t="shared" si="125"/>
        <v>0</v>
      </c>
      <c r="HL114" s="90">
        <f t="shared" ref="HL114:HL177" si="202">HI114+HK114</f>
        <v>178.24520563481155</v>
      </c>
      <c r="HM114" s="380">
        <f t="shared" ref="HM114:HM177" si="203">GN114-GU114+HL114</f>
        <v>-88.847376748139766</v>
      </c>
      <c r="HN114" s="1">
        <v>1</v>
      </c>
      <c r="HO114" s="1" t="s">
        <v>52</v>
      </c>
      <c r="HP114" s="1">
        <v>66</v>
      </c>
      <c r="HQ114" s="1" t="s">
        <v>126</v>
      </c>
      <c r="HR114" s="1" t="s">
        <v>127</v>
      </c>
      <c r="HS114" s="89">
        <v>44104</v>
      </c>
      <c r="HT114" s="104">
        <v>2087.29</v>
      </c>
      <c r="HU114" s="90"/>
      <c r="HV114" s="104"/>
      <c r="HW114" s="104"/>
      <c r="HX114" s="104"/>
      <c r="HY114" s="104"/>
      <c r="HZ114" s="137">
        <f t="shared" ref="HZ114:HZ177" si="204">HT114+HV114+HW114+HX114</f>
        <v>2087.29</v>
      </c>
      <c r="IA114" s="138">
        <f t="shared" ref="IA114:IA177" si="205">HZ114-HA114</f>
        <v>77.099999999999909</v>
      </c>
      <c r="IB114" s="141">
        <f t="shared" ref="IB114:IB177" si="206">$F$43/$E$43*IA114</f>
        <v>14.371868200186203</v>
      </c>
      <c r="IC114" s="142">
        <f t="shared" ref="IC114:IC177" si="207">IA114+IB114</f>
        <v>91.471868200186108</v>
      </c>
      <c r="ID114" s="104">
        <f t="shared" ref="ID114:ID177" si="208">IF(IC114&gt;=110,110,IC114)</f>
        <v>91.471868200186108</v>
      </c>
      <c r="IE114" s="104">
        <f t="shared" ref="IE114:IE177" si="209">IC114-ID114</f>
        <v>0</v>
      </c>
      <c r="IF114" s="104">
        <f t="shared" ref="IF114:IF177" si="210">ID114*1.9</f>
        <v>173.7965495803536</v>
      </c>
      <c r="IG114" s="425">
        <f t="shared" ref="IG114:IG177" si="211">IE114*$HS$12</f>
        <v>0</v>
      </c>
      <c r="IH114" s="143">
        <f t="shared" ref="IH114:IH177" si="212">IF114+IG114</f>
        <v>173.7965495803536</v>
      </c>
      <c r="II114" s="104">
        <f t="shared" ref="II114:II177" si="213">IF(IC114&gt;=110,IC114,0)</f>
        <v>0</v>
      </c>
      <c r="IJ114" s="104">
        <f t="shared" ref="IJ114:IJ177" si="214">4680.5*II114/$II$182</f>
        <v>0</v>
      </c>
      <c r="IK114" s="90">
        <f t="shared" ref="IK114:IK177" si="215">IH114+IJ114</f>
        <v>173.7965495803536</v>
      </c>
      <c r="IL114" s="234">
        <f t="shared" ref="IL114:IL177" si="216">HM114-HU114+IK114</f>
        <v>84.949172832213833</v>
      </c>
      <c r="IM114" s="139">
        <v>1</v>
      </c>
      <c r="IN114" s="1" t="s">
        <v>52</v>
      </c>
      <c r="IO114" s="1">
        <v>66</v>
      </c>
      <c r="IP114" s="1" t="s">
        <v>126</v>
      </c>
      <c r="IQ114" s="1" t="s">
        <v>127</v>
      </c>
      <c r="IR114" s="89">
        <v>44143</v>
      </c>
      <c r="IS114" s="90"/>
      <c r="IT114" s="1">
        <v>2094.04</v>
      </c>
      <c r="IU114" s="1"/>
      <c r="IV114" s="1"/>
      <c r="IW114" s="1"/>
      <c r="IX114" s="1"/>
      <c r="IY114" s="98">
        <v>2094.04</v>
      </c>
      <c r="IZ114" s="138">
        <f t="shared" ref="IZ114:IZ177" si="217">IY114-HZ114</f>
        <v>6.75</v>
      </c>
      <c r="JA114" s="141">
        <f t="shared" ref="JA114:JA177" si="218">$F$44/$E$44*IZ114</f>
        <v>-1.8149744740750475</v>
      </c>
      <c r="JB114" s="142">
        <f t="shared" ref="JB114:JB177" si="219">IZ114+JA114</f>
        <v>4.9350255259249529</v>
      </c>
      <c r="JC114" s="104">
        <f t="shared" ref="JC114:JC177" si="220">IF(JB114&gt;=110,110,JB114)</f>
        <v>4.9350255259249529</v>
      </c>
      <c r="JD114" s="104">
        <f t="shared" ref="JD114:JD177" si="221">JB114-JC114</f>
        <v>0</v>
      </c>
      <c r="JE114" s="104">
        <f t="shared" ref="JE114:JE177" si="222">JC114*1.9</f>
        <v>9.3765484992574102</v>
      </c>
      <c r="JF114" s="425">
        <f t="shared" si="126"/>
        <v>0</v>
      </c>
      <c r="JG114" s="143">
        <f t="shared" ref="JG114:JG177" si="223">JE114+JF114</f>
        <v>9.3765484992574102</v>
      </c>
      <c r="JH114" s="104">
        <f t="shared" ref="JH114:JH177" si="224">IF(JG114&gt;=110,JG114,0)</f>
        <v>0</v>
      </c>
      <c r="JI114" s="104">
        <f t="shared" ref="JI114:JI177" si="225">4680.5*JH114/$JH$182</f>
        <v>0</v>
      </c>
      <c r="JJ114" s="90">
        <f t="shared" ref="JJ114:JJ177" si="226">JG114+JI114</f>
        <v>9.3765484992574102</v>
      </c>
      <c r="JK114" s="234">
        <f t="shared" si="127"/>
        <v>94.325721331471243</v>
      </c>
      <c r="JL114" s="139">
        <v>1</v>
      </c>
      <c r="JM114" s="1" t="s">
        <v>52</v>
      </c>
    </row>
    <row r="115" spans="1:273" ht="30" customHeight="1" x14ac:dyDescent="0.25">
      <c r="A115" s="1">
        <v>67</v>
      </c>
      <c r="B115" s="1" t="s">
        <v>128</v>
      </c>
      <c r="C115" s="1" t="s">
        <v>129</v>
      </c>
      <c r="D115" s="89">
        <v>43830</v>
      </c>
      <c r="E115" s="153"/>
      <c r="F115" s="104">
        <v>7734.09</v>
      </c>
      <c r="G115" s="104"/>
      <c r="H115" s="104"/>
      <c r="I115" s="104"/>
      <c r="J115" s="104"/>
      <c r="K115" s="137">
        <v>7734.09</v>
      </c>
      <c r="L115" s="138">
        <v>1103.3400000000001</v>
      </c>
      <c r="M115" s="141">
        <v>132.40070536807286</v>
      </c>
      <c r="N115" s="96">
        <v>1235.7407053680731</v>
      </c>
      <c r="O115" s="104">
        <v>110</v>
      </c>
      <c r="P115" s="104">
        <v>1125.7407053680731</v>
      </c>
      <c r="Q115" s="104">
        <v>199.1</v>
      </c>
      <c r="R115" s="104">
        <v>2637.2824525202086</v>
      </c>
      <c r="S115" s="143">
        <v>2836.3824525202085</v>
      </c>
      <c r="T115" s="104"/>
      <c r="U115" s="104"/>
      <c r="V115" s="104">
        <v>142.52738904831284</v>
      </c>
      <c r="W115" s="203">
        <v>2978.9098415685212</v>
      </c>
      <c r="X115" s="144">
        <v>7649.2218384410808</v>
      </c>
      <c r="Y115" s="285">
        <v>1</v>
      </c>
      <c r="Z115" s="104" t="s">
        <v>52</v>
      </c>
      <c r="AA115" s="1">
        <v>67</v>
      </c>
      <c r="AB115" s="1" t="s">
        <v>128</v>
      </c>
      <c r="AC115" s="1" t="s">
        <v>129</v>
      </c>
      <c r="AD115" s="89">
        <v>43861</v>
      </c>
      <c r="AE115" s="284"/>
      <c r="AF115" s="1">
        <v>8995.43</v>
      </c>
      <c r="AG115" s="1"/>
      <c r="AH115" s="1"/>
      <c r="AI115" s="1"/>
      <c r="AJ115" s="1"/>
      <c r="AK115" s="98">
        <f t="shared" si="121"/>
        <v>8995.43</v>
      </c>
      <c r="AL115" s="138">
        <f t="shared" si="128"/>
        <v>1261.3400000000001</v>
      </c>
      <c r="AM115" s="141">
        <f t="shared" si="129"/>
        <v>-1121.3972165974201</v>
      </c>
      <c r="AN115" s="96">
        <f t="shared" si="130"/>
        <v>139.94278340258006</v>
      </c>
      <c r="AO115" s="104">
        <f t="shared" si="131"/>
        <v>139.94278340258006</v>
      </c>
      <c r="AP115" s="104">
        <f t="shared" si="132"/>
        <v>0</v>
      </c>
      <c r="AQ115" s="104">
        <f t="shared" si="133"/>
        <v>253.29643795866991</v>
      </c>
      <c r="AR115" s="104"/>
      <c r="AS115" s="143">
        <f t="shared" si="134"/>
        <v>253.29643795866991</v>
      </c>
      <c r="AT115" s="104">
        <f t="shared" si="135"/>
        <v>907.84717918097135</v>
      </c>
      <c r="AU115" s="104">
        <f t="shared" si="122"/>
        <v>161.3994414212701</v>
      </c>
      <c r="AV115" s="203">
        <f t="shared" si="136"/>
        <v>1322.5430585609113</v>
      </c>
      <c r="AW115" s="144">
        <f t="shared" si="137"/>
        <v>8971.7648970019927</v>
      </c>
      <c r="AX115" s="285">
        <v>1</v>
      </c>
      <c r="AY115" s="104" t="s">
        <v>52</v>
      </c>
      <c r="AZ115" s="1">
        <v>67</v>
      </c>
      <c r="BA115" s="1" t="s">
        <v>128</v>
      </c>
      <c r="BB115" s="1" t="s">
        <v>129</v>
      </c>
      <c r="BC115" s="89">
        <v>43890</v>
      </c>
      <c r="BD115" s="153"/>
      <c r="BE115" s="1">
        <v>10167.02</v>
      </c>
      <c r="BF115" s="1"/>
      <c r="BG115" s="1"/>
      <c r="BH115" s="1"/>
      <c r="BI115" s="1"/>
      <c r="BJ115" s="98">
        <v>10167.02</v>
      </c>
      <c r="BK115" s="138">
        <f t="shared" si="138"/>
        <v>1171.5900000000001</v>
      </c>
      <c r="BL115" s="141">
        <f t="shared" si="139"/>
        <v>22.169053853261524</v>
      </c>
      <c r="BM115" s="96">
        <f t="shared" si="140"/>
        <v>1193.7590538532618</v>
      </c>
      <c r="BN115" s="104">
        <f t="shared" si="141"/>
        <v>110</v>
      </c>
      <c r="BO115" s="104">
        <f t="shared" si="142"/>
        <v>1083.7590538532618</v>
      </c>
      <c r="BP115" s="104">
        <f t="shared" si="143"/>
        <v>199.1</v>
      </c>
      <c r="BQ115" s="355">
        <f t="shared" si="144"/>
        <v>2397.6834987564644</v>
      </c>
      <c r="BR115" s="143">
        <f t="shared" si="145"/>
        <v>2596.7834987564643</v>
      </c>
      <c r="BS115" s="104">
        <f t="shared" si="146"/>
        <v>174.71498959126188</v>
      </c>
      <c r="BT115" s="203">
        <f t="shared" si="147"/>
        <v>2771.4984883477264</v>
      </c>
      <c r="BU115" s="144">
        <f t="shared" si="148"/>
        <v>11743.263385349719</v>
      </c>
      <c r="BV115" s="285">
        <v>1</v>
      </c>
      <c r="BW115" s="104" t="s">
        <v>52</v>
      </c>
      <c r="BX115" s="1">
        <v>67</v>
      </c>
      <c r="BY115" s="1" t="s">
        <v>128</v>
      </c>
      <c r="BZ115" s="1" t="s">
        <v>129</v>
      </c>
      <c r="CA115" s="89">
        <v>43890</v>
      </c>
      <c r="CB115" s="153"/>
      <c r="CC115" s="137">
        <v>10167.02</v>
      </c>
      <c r="CD115" s="137"/>
      <c r="CE115" s="137"/>
      <c r="CF115" s="137"/>
      <c r="CG115" s="137"/>
      <c r="CH115" s="137">
        <v>10167.02</v>
      </c>
      <c r="CI115" s="137">
        <v>1171.5900000000001</v>
      </c>
      <c r="CJ115" s="137">
        <v>22.169053853261524</v>
      </c>
      <c r="CK115" s="137">
        <v>1193.7590538532618</v>
      </c>
      <c r="CL115" s="137">
        <v>110</v>
      </c>
      <c r="CM115" s="137">
        <v>1083.7590538532618</v>
      </c>
      <c r="CN115" s="137">
        <v>199.1</v>
      </c>
      <c r="CO115" s="137">
        <v>2397.6834987564644</v>
      </c>
      <c r="CP115" s="143">
        <f t="shared" si="149"/>
        <v>2885.8506964304361</v>
      </c>
      <c r="CQ115" s="104">
        <f t="shared" si="150"/>
        <v>174.71498959126185</v>
      </c>
      <c r="CR115" s="203">
        <f t="shared" si="151"/>
        <v>3060.5656860216977</v>
      </c>
      <c r="CS115" s="144">
        <f t="shared" si="152"/>
        <v>14803.829071371416</v>
      </c>
      <c r="CT115" s="139" t="s">
        <v>251</v>
      </c>
      <c r="CU115" s="1" t="s">
        <v>422</v>
      </c>
      <c r="CV115" s="1">
        <v>67</v>
      </c>
      <c r="CW115" s="1" t="s">
        <v>128</v>
      </c>
      <c r="CX115" s="1" t="s">
        <v>129</v>
      </c>
      <c r="CY115" s="89">
        <v>43951</v>
      </c>
      <c r="CZ115" s="153">
        <v>11500</v>
      </c>
      <c r="DA115" s="104">
        <v>11620.1</v>
      </c>
      <c r="DB115" s="104"/>
      <c r="DC115" s="104"/>
      <c r="DD115" s="104"/>
      <c r="DE115" s="104"/>
      <c r="DF115" s="137">
        <v>11620.1</v>
      </c>
      <c r="DG115" s="138">
        <f t="shared" si="153"/>
        <v>1453.08</v>
      </c>
      <c r="DH115" s="141">
        <f t="shared" si="154"/>
        <v>223.11235929525816</v>
      </c>
      <c r="DI115" s="142">
        <f t="shared" si="155"/>
        <v>1676.192359295258</v>
      </c>
      <c r="DJ115" s="104">
        <f t="shared" si="156"/>
        <v>110</v>
      </c>
      <c r="DK115" s="104">
        <f t="shared" si="157"/>
        <v>1566.192359295258</v>
      </c>
      <c r="DL115" s="104">
        <f t="shared" si="158"/>
        <v>199.1</v>
      </c>
      <c r="DM115" s="365">
        <f t="shared" si="159"/>
        <v>3486.7754407733114</v>
      </c>
      <c r="DN115" s="366">
        <f t="shared" si="160"/>
        <v>3685.8754407733113</v>
      </c>
      <c r="DO115" s="367">
        <f t="shared" si="161"/>
        <v>800.02474434287524</v>
      </c>
      <c r="DP115" s="367">
        <f t="shared" si="162"/>
        <v>768.66112012579538</v>
      </c>
      <c r="DQ115" s="368">
        <f t="shared" si="163"/>
        <v>55.112666167124885</v>
      </c>
      <c r="DR115" s="49">
        <f t="shared" si="164"/>
        <v>855.13741051000011</v>
      </c>
      <c r="DS115" s="369">
        <f t="shared" si="165"/>
        <v>4158.9664818814163</v>
      </c>
      <c r="DT115" s="139">
        <v>1</v>
      </c>
      <c r="DU115" s="1" t="s">
        <v>52</v>
      </c>
      <c r="DV115" s="1">
        <v>67</v>
      </c>
      <c r="DW115" s="1" t="s">
        <v>128</v>
      </c>
      <c r="DX115" s="1" t="s">
        <v>129</v>
      </c>
      <c r="DY115" s="89">
        <v>43982</v>
      </c>
      <c r="DZ115" s="90"/>
      <c r="EA115" s="1">
        <v>12033.460000000001</v>
      </c>
      <c r="EB115" s="1"/>
      <c r="EC115" s="1"/>
      <c r="ED115" s="1"/>
      <c r="EE115" s="1"/>
      <c r="EF115" s="98">
        <v>12033.460000000001</v>
      </c>
      <c r="EG115" s="138">
        <f t="shared" si="166"/>
        <v>413.36000000000058</v>
      </c>
      <c r="EH115" s="141">
        <f t="shared" si="167"/>
        <v>16.985622043361566</v>
      </c>
      <c r="EI115" s="96">
        <f t="shared" si="168"/>
        <v>430.34562204336214</v>
      </c>
      <c r="EJ115" s="104">
        <f t="shared" si="169"/>
        <v>110</v>
      </c>
      <c r="EK115" s="104">
        <f t="shared" si="170"/>
        <v>320.34562204336214</v>
      </c>
      <c r="EL115" s="104">
        <f t="shared" si="171"/>
        <v>199.1</v>
      </c>
      <c r="EM115" s="355">
        <f t="shared" si="172"/>
        <v>619.91754309553642</v>
      </c>
      <c r="EN115" s="143">
        <f t="shared" si="173"/>
        <v>819.01754309553644</v>
      </c>
      <c r="EO115" s="104">
        <f t="shared" si="174"/>
        <v>85.67482900010306</v>
      </c>
      <c r="EP115" s="379">
        <f t="shared" si="175"/>
        <v>904.69237209563948</v>
      </c>
      <c r="EQ115" s="380">
        <f t="shared" si="176"/>
        <v>5063.6588539770555</v>
      </c>
      <c r="ER115" s="285">
        <v>1</v>
      </c>
      <c r="ES115" s="104" t="s">
        <v>52</v>
      </c>
      <c r="ET115" s="1">
        <v>67</v>
      </c>
      <c r="EU115" s="1" t="s">
        <v>128</v>
      </c>
      <c r="EV115" s="1" t="s">
        <v>129</v>
      </c>
      <c r="EW115" s="398"/>
      <c r="EX115" s="89">
        <v>44013</v>
      </c>
      <c r="EY115" s="104">
        <v>12341.54</v>
      </c>
      <c r="EZ115" s="104"/>
      <c r="FA115" s="104"/>
      <c r="FB115" s="104"/>
      <c r="FC115" s="104"/>
      <c r="FD115" s="137">
        <f t="shared" si="177"/>
        <v>12341.54</v>
      </c>
      <c r="FE115" s="138">
        <f t="shared" ref="FE115:FE178" si="227">FD115-EF115</f>
        <v>308.07999999999993</v>
      </c>
      <c r="FF115" s="141">
        <f t="shared" si="178"/>
        <v>14.456882643391369</v>
      </c>
      <c r="FG115" s="96">
        <f t="shared" si="179"/>
        <v>322.53688264339132</v>
      </c>
      <c r="FH115" s="104">
        <f t="shared" si="180"/>
        <v>322.53688264339132</v>
      </c>
      <c r="FI115" s="104">
        <f t="shared" si="181"/>
        <v>0</v>
      </c>
      <c r="FJ115" s="104">
        <f t="shared" si="182"/>
        <v>583.79175758453835</v>
      </c>
      <c r="FK115" s="104"/>
      <c r="FL115" s="143">
        <f t="shared" si="183"/>
        <v>583.79175758453835</v>
      </c>
      <c r="FM115" s="104">
        <f t="shared" si="184"/>
        <v>66.891441816667353</v>
      </c>
      <c r="FN115" s="379">
        <f t="shared" si="185"/>
        <v>650.68319940120568</v>
      </c>
      <c r="FO115" s="234">
        <f t="shared" si="186"/>
        <v>5714.342053378261</v>
      </c>
      <c r="FP115" s="139">
        <v>1</v>
      </c>
      <c r="FQ115" s="1" t="s">
        <v>52</v>
      </c>
      <c r="FR115" s="1">
        <v>67</v>
      </c>
      <c r="FS115" s="1" t="s">
        <v>128</v>
      </c>
      <c r="FT115" s="1" t="s">
        <v>129</v>
      </c>
      <c r="FU115" s="89">
        <v>44042</v>
      </c>
      <c r="FV115" s="90"/>
      <c r="FW115" s="104">
        <v>12571</v>
      </c>
      <c r="FX115" s="104"/>
      <c r="FY115" s="104"/>
      <c r="FZ115" s="104"/>
      <c r="GA115" s="104"/>
      <c r="GB115" s="411">
        <f t="shared" si="187"/>
        <v>12571</v>
      </c>
      <c r="GC115" s="138">
        <f t="shared" si="123"/>
        <v>229.45999999999913</v>
      </c>
      <c r="GD115" s="141">
        <f t="shared" si="188"/>
        <v>71.498894267613949</v>
      </c>
      <c r="GE115" s="142">
        <f t="shared" si="189"/>
        <v>300.95889426761306</v>
      </c>
      <c r="GF115" s="104">
        <f t="shared" si="190"/>
        <v>300.95889426761306</v>
      </c>
      <c r="GG115" s="104">
        <v>0</v>
      </c>
      <c r="GH115" s="104">
        <f t="shared" si="191"/>
        <v>571.82189910846478</v>
      </c>
      <c r="GI115" s="104"/>
      <c r="GJ115" s="143">
        <f t="shared" si="192"/>
        <v>571.82189910846478</v>
      </c>
      <c r="GK115" s="103">
        <f t="shared" si="193"/>
        <v>300.95889426761306</v>
      </c>
      <c r="GL115" s="104">
        <f t="shared" si="124"/>
        <v>83.662137052843079</v>
      </c>
      <c r="GM115" s="90">
        <f t="shared" si="194"/>
        <v>655.48403616130781</v>
      </c>
      <c r="GN115" s="380">
        <f t="shared" si="195"/>
        <v>6369.8260895395688</v>
      </c>
      <c r="GO115" s="139">
        <v>1</v>
      </c>
      <c r="GP115" s="415" t="s">
        <v>52</v>
      </c>
      <c r="GQ115" s="1">
        <v>67</v>
      </c>
      <c r="GR115" s="1" t="s">
        <v>128</v>
      </c>
      <c r="GS115" s="1" t="s">
        <v>129</v>
      </c>
      <c r="GT115" s="89">
        <v>44081</v>
      </c>
      <c r="GU115" s="90"/>
      <c r="GV115" s="104">
        <v>12902.75</v>
      </c>
      <c r="GW115" s="104"/>
      <c r="GX115" s="104"/>
      <c r="GY115" s="104"/>
      <c r="GZ115" s="104"/>
      <c r="HA115" s="137">
        <v>12902.75</v>
      </c>
      <c r="HB115" s="138">
        <f t="shared" ref="HB115:HB178" si="228">HA115-GB115</f>
        <v>331.75</v>
      </c>
      <c r="HC115" s="141">
        <f t="shared" si="196"/>
        <v>-120.07516468408254</v>
      </c>
      <c r="HD115" s="142">
        <f t="shared" si="197"/>
        <v>211.67483531591745</v>
      </c>
      <c r="HE115" s="104">
        <f t="shared" si="198"/>
        <v>211.67483531591745</v>
      </c>
      <c r="HF115" s="104">
        <v>0</v>
      </c>
      <c r="HG115" s="104">
        <f t="shared" si="199"/>
        <v>402.18218710024314</v>
      </c>
      <c r="HH115" s="104"/>
      <c r="HI115" s="143">
        <f t="shared" si="200"/>
        <v>402.18218710024314</v>
      </c>
      <c r="HJ115" s="104">
        <f t="shared" si="201"/>
        <v>211.67483531591745</v>
      </c>
      <c r="HK115" s="104">
        <f t="shared" si="125"/>
        <v>95.807283183585895</v>
      </c>
      <c r="HL115" s="90">
        <f t="shared" si="202"/>
        <v>497.98947028382906</v>
      </c>
      <c r="HM115" s="380">
        <f t="shared" si="203"/>
        <v>6867.815559823398</v>
      </c>
      <c r="HN115" s="1">
        <v>1</v>
      </c>
      <c r="HO115" s="1" t="s">
        <v>52</v>
      </c>
      <c r="HP115" s="1">
        <v>67</v>
      </c>
      <c r="HQ115" s="1" t="s">
        <v>128</v>
      </c>
      <c r="HR115" s="1" t="s">
        <v>129</v>
      </c>
      <c r="HS115" s="89">
        <v>44104</v>
      </c>
      <c r="HT115" s="104">
        <v>13195.92</v>
      </c>
      <c r="HU115" s="90">
        <v>8900</v>
      </c>
      <c r="HV115" s="104"/>
      <c r="HW115" s="104"/>
      <c r="HX115" s="104"/>
      <c r="HY115" s="104"/>
      <c r="HZ115" s="137">
        <f t="shared" si="204"/>
        <v>13195.92</v>
      </c>
      <c r="IA115" s="138">
        <f t="shared" si="205"/>
        <v>293.17000000000007</v>
      </c>
      <c r="IB115" s="141">
        <f t="shared" si="206"/>
        <v>54.648516215935082</v>
      </c>
      <c r="IC115" s="142">
        <f t="shared" si="207"/>
        <v>347.81851621593518</v>
      </c>
      <c r="ID115" s="104">
        <f t="shared" si="208"/>
        <v>110</v>
      </c>
      <c r="IE115" s="104">
        <f t="shared" si="209"/>
        <v>237.81851621593518</v>
      </c>
      <c r="IF115" s="104">
        <f t="shared" si="210"/>
        <v>209</v>
      </c>
      <c r="IG115" s="425">
        <f t="shared" si="211"/>
        <v>463.3386492141442</v>
      </c>
      <c r="IH115" s="143">
        <f t="shared" si="212"/>
        <v>672.3386492141442</v>
      </c>
      <c r="II115" s="104">
        <f t="shared" si="213"/>
        <v>347.81851621593518</v>
      </c>
      <c r="IJ115" s="104">
        <f t="shared" si="214"/>
        <v>93.647437253627956</v>
      </c>
      <c r="IK115" s="90">
        <f t="shared" si="215"/>
        <v>765.98608646777211</v>
      </c>
      <c r="IL115" s="234">
        <f t="shared" si="216"/>
        <v>-1266.1983537088299</v>
      </c>
      <c r="IM115" s="139">
        <v>1</v>
      </c>
      <c r="IN115" s="1" t="s">
        <v>52</v>
      </c>
      <c r="IO115" s="1">
        <v>67</v>
      </c>
      <c r="IP115" s="1" t="s">
        <v>128</v>
      </c>
      <c r="IQ115" s="1" t="s">
        <v>129</v>
      </c>
      <c r="IR115" s="89">
        <v>44143</v>
      </c>
      <c r="IS115" s="90"/>
      <c r="IT115" s="1">
        <v>14561.2</v>
      </c>
      <c r="IU115" s="1"/>
      <c r="IV115" s="1"/>
      <c r="IW115" s="1"/>
      <c r="IX115" s="1"/>
      <c r="IY115" s="98">
        <v>14561.2</v>
      </c>
      <c r="IZ115" s="138">
        <f t="shared" si="217"/>
        <v>1365.2800000000007</v>
      </c>
      <c r="JA115" s="141">
        <f t="shared" si="218"/>
        <v>-367.10345925410104</v>
      </c>
      <c r="JB115" s="142">
        <f t="shared" si="219"/>
        <v>998.17654074589962</v>
      </c>
      <c r="JC115" s="104">
        <f t="shared" si="220"/>
        <v>110</v>
      </c>
      <c r="JD115" s="104">
        <f t="shared" si="221"/>
        <v>888.17654074589962</v>
      </c>
      <c r="JE115" s="104">
        <f t="shared" si="222"/>
        <v>209</v>
      </c>
      <c r="JF115" s="425">
        <f t="shared" si="126"/>
        <v>2087.393527090424</v>
      </c>
      <c r="JG115" s="143">
        <f t="shared" si="223"/>
        <v>2296.393527090424</v>
      </c>
      <c r="JH115" s="104">
        <f t="shared" si="224"/>
        <v>2296.393527090424</v>
      </c>
      <c r="JI115" s="104">
        <f t="shared" si="225"/>
        <v>178.7553015187907</v>
      </c>
      <c r="JJ115" s="90">
        <f t="shared" si="226"/>
        <v>2475.1488286092144</v>
      </c>
      <c r="JK115" s="234">
        <f t="shared" si="127"/>
        <v>1208.9504749003845</v>
      </c>
      <c r="JL115" s="139">
        <v>1</v>
      </c>
      <c r="JM115" s="1" t="s">
        <v>52</v>
      </c>
    </row>
    <row r="116" spans="1:273" ht="30" customHeight="1" x14ac:dyDescent="0.25">
      <c r="A116" s="1">
        <v>68</v>
      </c>
      <c r="B116" s="1" t="s">
        <v>130</v>
      </c>
      <c r="C116" s="1" t="s">
        <v>131</v>
      </c>
      <c r="D116" s="89">
        <v>43830</v>
      </c>
      <c r="E116" s="153"/>
      <c r="F116" s="104">
        <v>631.89</v>
      </c>
      <c r="G116" s="104"/>
      <c r="H116" s="104"/>
      <c r="I116" s="104"/>
      <c r="J116" s="104"/>
      <c r="K116" s="137">
        <v>631.89</v>
      </c>
      <c r="L116" s="138">
        <v>0</v>
      </c>
      <c r="M116" s="141">
        <v>0</v>
      </c>
      <c r="N116" s="96">
        <v>0</v>
      </c>
      <c r="O116" s="104">
        <v>0</v>
      </c>
      <c r="P116" s="104">
        <v>0</v>
      </c>
      <c r="Q116" s="104">
        <v>0</v>
      </c>
      <c r="R116" s="104">
        <v>0</v>
      </c>
      <c r="S116" s="143">
        <v>0</v>
      </c>
      <c r="T116" s="104"/>
      <c r="U116" s="104"/>
      <c r="V116" s="104">
        <v>0</v>
      </c>
      <c r="W116" s="203">
        <v>0</v>
      </c>
      <c r="X116" s="144">
        <v>-786.41077162704983</v>
      </c>
      <c r="Y116" s="285">
        <v>1</v>
      </c>
      <c r="Z116" s="104" t="s">
        <v>52</v>
      </c>
      <c r="AA116" s="1">
        <v>68</v>
      </c>
      <c r="AB116" s="1" t="s">
        <v>130</v>
      </c>
      <c r="AC116" s="1" t="s">
        <v>131</v>
      </c>
      <c r="AD116" s="89">
        <v>43861</v>
      </c>
      <c r="AE116" s="284"/>
      <c r="AF116" s="1">
        <v>631.89</v>
      </c>
      <c r="AG116" s="1"/>
      <c r="AH116" s="1"/>
      <c r="AI116" s="1"/>
      <c r="AJ116" s="1"/>
      <c r="AK116" s="98">
        <f t="shared" si="121"/>
        <v>631.89</v>
      </c>
      <c r="AL116" s="138">
        <f t="shared" si="128"/>
        <v>0</v>
      </c>
      <c r="AM116" s="141">
        <f t="shared" si="129"/>
        <v>0</v>
      </c>
      <c r="AN116" s="96">
        <f t="shared" si="130"/>
        <v>0</v>
      </c>
      <c r="AO116" s="104">
        <f t="shared" si="131"/>
        <v>0</v>
      </c>
      <c r="AP116" s="104">
        <f t="shared" si="132"/>
        <v>0</v>
      </c>
      <c r="AQ116" s="104">
        <f t="shared" si="133"/>
        <v>0</v>
      </c>
      <c r="AR116" s="104"/>
      <c r="AS116" s="143">
        <f t="shared" si="134"/>
        <v>0</v>
      </c>
      <c r="AT116" s="104">
        <f t="shared" si="135"/>
        <v>0</v>
      </c>
      <c r="AU116" s="104">
        <f t="shared" si="122"/>
        <v>0</v>
      </c>
      <c r="AV116" s="203">
        <f t="shared" si="136"/>
        <v>0</v>
      </c>
      <c r="AW116" s="144">
        <f t="shared" si="137"/>
        <v>-786.41077162704983</v>
      </c>
      <c r="AX116" s="285">
        <v>1</v>
      </c>
      <c r="AY116" s="104" t="s">
        <v>52</v>
      </c>
      <c r="AZ116" s="1">
        <v>68</v>
      </c>
      <c r="BA116" s="1" t="s">
        <v>130</v>
      </c>
      <c r="BB116" s="1" t="s">
        <v>131</v>
      </c>
      <c r="BC116" s="89">
        <v>43890</v>
      </c>
      <c r="BD116" s="153"/>
      <c r="BE116" s="1">
        <v>631.89</v>
      </c>
      <c r="BF116" s="1"/>
      <c r="BG116" s="1"/>
      <c r="BH116" s="1"/>
      <c r="BI116" s="1"/>
      <c r="BJ116" s="98">
        <v>631.89</v>
      </c>
      <c r="BK116" s="138">
        <f t="shared" si="138"/>
        <v>0</v>
      </c>
      <c r="BL116" s="141">
        <f t="shared" si="139"/>
        <v>0</v>
      </c>
      <c r="BM116" s="96">
        <f t="shared" si="140"/>
        <v>0</v>
      </c>
      <c r="BN116" s="104">
        <f t="shared" si="141"/>
        <v>0</v>
      </c>
      <c r="BO116" s="104">
        <f t="shared" si="142"/>
        <v>0</v>
      </c>
      <c r="BP116" s="104">
        <f t="shared" si="143"/>
        <v>0</v>
      </c>
      <c r="BQ116" s="355">
        <f t="shared" si="144"/>
        <v>0</v>
      </c>
      <c r="BR116" s="143">
        <f t="shared" si="145"/>
        <v>0</v>
      </c>
      <c r="BS116" s="104">
        <f t="shared" si="146"/>
        <v>0</v>
      </c>
      <c r="BT116" s="203">
        <f t="shared" si="147"/>
        <v>0</v>
      </c>
      <c r="BU116" s="144">
        <f t="shared" si="148"/>
        <v>-786.41077162704983</v>
      </c>
      <c r="BV116" s="285">
        <v>1</v>
      </c>
      <c r="BW116" s="104" t="s">
        <v>52</v>
      </c>
      <c r="BX116" s="1">
        <v>68</v>
      </c>
      <c r="BY116" s="1" t="s">
        <v>130</v>
      </c>
      <c r="BZ116" s="1" t="s">
        <v>131</v>
      </c>
      <c r="CA116" s="89">
        <v>43890</v>
      </c>
      <c r="CB116" s="153"/>
      <c r="CC116" s="137">
        <v>631.89</v>
      </c>
      <c r="CD116" s="137"/>
      <c r="CE116" s="137"/>
      <c r="CF116" s="137"/>
      <c r="CG116" s="137"/>
      <c r="CH116" s="137">
        <v>631.89</v>
      </c>
      <c r="CI116" s="137">
        <v>0</v>
      </c>
      <c r="CJ116" s="137">
        <v>0</v>
      </c>
      <c r="CK116" s="137">
        <v>0</v>
      </c>
      <c r="CL116" s="137">
        <v>0</v>
      </c>
      <c r="CM116" s="137">
        <v>0</v>
      </c>
      <c r="CN116" s="137">
        <v>0</v>
      </c>
      <c r="CO116" s="137">
        <v>0</v>
      </c>
      <c r="CP116" s="143">
        <f t="shared" si="149"/>
        <v>0</v>
      </c>
      <c r="CQ116" s="104">
        <f t="shared" si="150"/>
        <v>0</v>
      </c>
      <c r="CR116" s="203">
        <f t="shared" si="151"/>
        <v>0</v>
      </c>
      <c r="CS116" s="144">
        <f t="shared" si="152"/>
        <v>-786.41077162704983</v>
      </c>
      <c r="CT116" s="139" t="s">
        <v>251</v>
      </c>
      <c r="CU116" s="1" t="s">
        <v>422</v>
      </c>
      <c r="CV116" s="1">
        <v>68</v>
      </c>
      <c r="CW116" s="1" t="s">
        <v>130</v>
      </c>
      <c r="CX116" s="1" t="s">
        <v>131</v>
      </c>
      <c r="CY116" s="89">
        <v>43951</v>
      </c>
      <c r="CZ116" s="153"/>
      <c r="DA116" s="104">
        <v>640.64</v>
      </c>
      <c r="DB116" s="104"/>
      <c r="DC116" s="104"/>
      <c r="DD116" s="104"/>
      <c r="DE116" s="104"/>
      <c r="DF116" s="137">
        <v>640.64</v>
      </c>
      <c r="DG116" s="138">
        <f t="shared" si="153"/>
        <v>8.75</v>
      </c>
      <c r="DH116" s="141">
        <f t="shared" si="154"/>
        <v>1.3435138766162282</v>
      </c>
      <c r="DI116" s="142">
        <f t="shared" si="155"/>
        <v>10.093513876616228</v>
      </c>
      <c r="DJ116" s="104">
        <f t="shared" si="156"/>
        <v>10.093513876616228</v>
      </c>
      <c r="DK116" s="104">
        <f t="shared" si="157"/>
        <v>0</v>
      </c>
      <c r="DL116" s="104">
        <f t="shared" si="158"/>
        <v>18.269260116675373</v>
      </c>
      <c r="DM116" s="365">
        <f t="shared" si="159"/>
        <v>0</v>
      </c>
      <c r="DN116" s="366">
        <f t="shared" si="160"/>
        <v>18.269260116675373</v>
      </c>
      <c r="DO116" s="367">
        <f t="shared" si="161"/>
        <v>18.269260116675373</v>
      </c>
      <c r="DP116" s="367">
        <f t="shared" si="162"/>
        <v>17.553044508251745</v>
      </c>
      <c r="DQ116" s="368">
        <f t="shared" si="163"/>
        <v>1.2585456150580945</v>
      </c>
      <c r="DR116" s="49">
        <f t="shared" si="164"/>
        <v>19.527805731733466</v>
      </c>
      <c r="DS116" s="369">
        <f t="shared" si="165"/>
        <v>-766.88296589531637</v>
      </c>
      <c r="DT116" s="139">
        <v>1</v>
      </c>
      <c r="DU116" s="1" t="s">
        <v>52</v>
      </c>
      <c r="DV116" s="1">
        <v>68</v>
      </c>
      <c r="DW116" s="1" t="s">
        <v>130</v>
      </c>
      <c r="DX116" s="1" t="s">
        <v>131</v>
      </c>
      <c r="DY116" s="89">
        <v>43982</v>
      </c>
      <c r="DZ116" s="90"/>
      <c r="EA116" s="1">
        <v>717.99</v>
      </c>
      <c r="EB116" s="1"/>
      <c r="EC116" s="1"/>
      <c r="ED116" s="1"/>
      <c r="EE116" s="1"/>
      <c r="EF116" s="98">
        <v>717.99</v>
      </c>
      <c r="EG116" s="138">
        <f t="shared" si="166"/>
        <v>77.350000000000023</v>
      </c>
      <c r="EH116" s="141">
        <f t="shared" si="167"/>
        <v>3.1784349357799875</v>
      </c>
      <c r="EI116" s="96">
        <f t="shared" si="168"/>
        <v>80.528434935780012</v>
      </c>
      <c r="EJ116" s="104">
        <f t="shared" si="169"/>
        <v>80.528434935780012</v>
      </c>
      <c r="EK116" s="104">
        <f t="shared" si="170"/>
        <v>0</v>
      </c>
      <c r="EL116" s="104">
        <f t="shared" si="171"/>
        <v>145.75646723376184</v>
      </c>
      <c r="EM116" s="355">
        <f t="shared" si="172"/>
        <v>0</v>
      </c>
      <c r="EN116" s="143">
        <f t="shared" si="173"/>
        <v>145.75646723376184</v>
      </c>
      <c r="EO116" s="104">
        <f t="shared" si="174"/>
        <v>15.247122007562437</v>
      </c>
      <c r="EP116" s="379">
        <f t="shared" si="175"/>
        <v>161.00358924132428</v>
      </c>
      <c r="EQ116" s="380">
        <f t="shared" si="176"/>
        <v>-605.87937665399204</v>
      </c>
      <c r="ER116" s="285">
        <v>1</v>
      </c>
      <c r="ES116" s="104" t="s">
        <v>52</v>
      </c>
      <c r="ET116" s="1">
        <v>68</v>
      </c>
      <c r="EU116" s="1" t="s">
        <v>130</v>
      </c>
      <c r="EV116" s="1" t="s">
        <v>131</v>
      </c>
      <c r="EW116" s="398">
        <v>440</v>
      </c>
      <c r="EX116" s="89">
        <v>44013</v>
      </c>
      <c r="EY116" s="104">
        <v>829.09</v>
      </c>
      <c r="EZ116" s="104"/>
      <c r="FA116" s="104"/>
      <c r="FB116" s="104"/>
      <c r="FC116" s="104"/>
      <c r="FD116" s="137">
        <f t="shared" si="177"/>
        <v>829.09</v>
      </c>
      <c r="FE116" s="138">
        <f t="shared" si="227"/>
        <v>111.10000000000002</v>
      </c>
      <c r="FF116" s="141">
        <f t="shared" si="178"/>
        <v>5.2134499535211036</v>
      </c>
      <c r="FG116" s="96">
        <f t="shared" si="179"/>
        <v>116.31344995352113</v>
      </c>
      <c r="FH116" s="104">
        <f t="shared" si="180"/>
        <v>116.31344995352113</v>
      </c>
      <c r="FI116" s="104">
        <f t="shared" si="181"/>
        <v>0</v>
      </c>
      <c r="FJ116" s="104">
        <f t="shared" si="182"/>
        <v>210.52734441587324</v>
      </c>
      <c r="FK116" s="104"/>
      <c r="FL116" s="143">
        <f t="shared" si="183"/>
        <v>210.52734441587324</v>
      </c>
      <c r="FM116" s="104">
        <f t="shared" si="184"/>
        <v>24.122433088261964</v>
      </c>
      <c r="FN116" s="379">
        <f t="shared" si="185"/>
        <v>234.64977750413522</v>
      </c>
      <c r="FO116" s="234">
        <f t="shared" si="186"/>
        <v>-811.22959914985677</v>
      </c>
      <c r="FP116" s="139">
        <v>1</v>
      </c>
      <c r="FQ116" s="1" t="s">
        <v>52</v>
      </c>
      <c r="FR116" s="1">
        <v>68</v>
      </c>
      <c r="FS116" s="1" t="s">
        <v>130</v>
      </c>
      <c r="FT116" s="1" t="s">
        <v>131</v>
      </c>
      <c r="FU116" s="89">
        <v>44042</v>
      </c>
      <c r="FV116" s="90"/>
      <c r="FW116" s="104">
        <v>886.26</v>
      </c>
      <c r="FX116" s="104"/>
      <c r="FY116" s="104"/>
      <c r="FZ116" s="104"/>
      <c r="GA116" s="104"/>
      <c r="GB116" s="411">
        <f t="shared" si="187"/>
        <v>886.26</v>
      </c>
      <c r="GC116" s="138">
        <f t="shared" si="123"/>
        <v>57.169999999999959</v>
      </c>
      <c r="GD116" s="141">
        <f t="shared" si="188"/>
        <v>17.81396228222567</v>
      </c>
      <c r="GE116" s="142">
        <f t="shared" si="189"/>
        <v>74.983962282225633</v>
      </c>
      <c r="GF116" s="104">
        <f t="shared" si="190"/>
        <v>74.983962282225633</v>
      </c>
      <c r="GG116" s="104">
        <v>0</v>
      </c>
      <c r="GH116" s="104">
        <f t="shared" si="191"/>
        <v>142.46952833622871</v>
      </c>
      <c r="GI116" s="104"/>
      <c r="GJ116" s="143">
        <f t="shared" si="192"/>
        <v>142.46952833622871</v>
      </c>
      <c r="GK116" s="103">
        <f t="shared" si="193"/>
        <v>0</v>
      </c>
      <c r="GL116" s="104">
        <f t="shared" si="124"/>
        <v>0</v>
      </c>
      <c r="GM116" s="90">
        <f t="shared" si="194"/>
        <v>142.46952833622871</v>
      </c>
      <c r="GN116" s="380">
        <f t="shared" si="195"/>
        <v>-668.76007081362809</v>
      </c>
      <c r="GO116" s="139">
        <v>1</v>
      </c>
      <c r="GP116" s="415" t="s">
        <v>52</v>
      </c>
      <c r="GQ116" s="1">
        <v>68</v>
      </c>
      <c r="GR116" s="1" t="s">
        <v>130</v>
      </c>
      <c r="GS116" s="1" t="s">
        <v>131</v>
      </c>
      <c r="GT116" s="89">
        <v>44081</v>
      </c>
      <c r="GU116" s="90"/>
      <c r="GV116" s="104">
        <v>984.34</v>
      </c>
      <c r="GW116" s="104"/>
      <c r="GX116" s="104"/>
      <c r="GY116" s="104"/>
      <c r="GZ116" s="104"/>
      <c r="HA116" s="137">
        <v>984.34</v>
      </c>
      <c r="HB116" s="138">
        <f t="shared" si="228"/>
        <v>98.080000000000041</v>
      </c>
      <c r="HC116" s="141">
        <f t="shared" si="196"/>
        <v>-35.499539268168256</v>
      </c>
      <c r="HD116" s="142">
        <f t="shared" si="197"/>
        <v>62.580460731831785</v>
      </c>
      <c r="HE116" s="104">
        <f t="shared" si="198"/>
        <v>62.580460731831785</v>
      </c>
      <c r="HF116" s="104">
        <v>0</v>
      </c>
      <c r="HG116" s="104">
        <f t="shared" si="199"/>
        <v>118.90287539048039</v>
      </c>
      <c r="HH116" s="104"/>
      <c r="HI116" s="143">
        <f t="shared" si="200"/>
        <v>118.90287539048039</v>
      </c>
      <c r="HJ116" s="104">
        <f t="shared" si="201"/>
        <v>0</v>
      </c>
      <c r="HK116" s="104">
        <f t="shared" si="125"/>
        <v>0</v>
      </c>
      <c r="HL116" s="90">
        <f t="shared" si="202"/>
        <v>118.90287539048039</v>
      </c>
      <c r="HM116" s="380">
        <f t="shared" si="203"/>
        <v>-549.85719542314769</v>
      </c>
      <c r="HN116" s="1">
        <v>1</v>
      </c>
      <c r="HO116" s="1" t="s">
        <v>52</v>
      </c>
      <c r="HP116" s="1">
        <v>68</v>
      </c>
      <c r="HQ116" s="1" t="s">
        <v>130</v>
      </c>
      <c r="HR116" s="1" t="s">
        <v>131</v>
      </c>
      <c r="HS116" s="89">
        <v>44104</v>
      </c>
      <c r="HT116" s="104">
        <v>1009.6700000000001</v>
      </c>
      <c r="HU116" s="90"/>
      <c r="HV116" s="104"/>
      <c r="HW116" s="104"/>
      <c r="HX116" s="104"/>
      <c r="HY116" s="104"/>
      <c r="HZ116" s="137">
        <f t="shared" si="204"/>
        <v>1009.6700000000001</v>
      </c>
      <c r="IA116" s="138">
        <f t="shared" si="205"/>
        <v>25.330000000000041</v>
      </c>
      <c r="IB116" s="141">
        <f t="shared" si="206"/>
        <v>4.7216526784788266</v>
      </c>
      <c r="IC116" s="142">
        <f t="shared" si="207"/>
        <v>30.051652678478867</v>
      </c>
      <c r="ID116" s="104">
        <f t="shared" si="208"/>
        <v>30.051652678478867</v>
      </c>
      <c r="IE116" s="104">
        <f t="shared" si="209"/>
        <v>0</v>
      </c>
      <c r="IF116" s="104">
        <f t="shared" si="210"/>
        <v>57.098140089109847</v>
      </c>
      <c r="IG116" s="425">
        <f t="shared" si="211"/>
        <v>0</v>
      </c>
      <c r="IH116" s="143">
        <f t="shared" si="212"/>
        <v>57.098140089109847</v>
      </c>
      <c r="II116" s="104">
        <f t="shared" si="213"/>
        <v>0</v>
      </c>
      <c r="IJ116" s="104">
        <f t="shared" si="214"/>
        <v>0</v>
      </c>
      <c r="IK116" s="90">
        <f t="shared" si="215"/>
        <v>57.098140089109847</v>
      </c>
      <c r="IL116" s="234">
        <f t="shared" si="216"/>
        <v>-492.75905533403784</v>
      </c>
      <c r="IM116" s="139">
        <v>1</v>
      </c>
      <c r="IN116" s="1" t="s">
        <v>52</v>
      </c>
      <c r="IO116" s="1">
        <v>68</v>
      </c>
      <c r="IP116" s="1" t="s">
        <v>130</v>
      </c>
      <c r="IQ116" s="1" t="s">
        <v>131</v>
      </c>
      <c r="IR116" s="89">
        <v>44143</v>
      </c>
      <c r="IS116" s="90"/>
      <c r="IT116" s="1">
        <v>1009.69</v>
      </c>
      <c r="IU116" s="1"/>
      <c r="IV116" s="1"/>
      <c r="IW116" s="1"/>
      <c r="IX116" s="1"/>
      <c r="IY116" s="98">
        <v>1009.69</v>
      </c>
      <c r="IZ116" s="138">
        <f t="shared" si="217"/>
        <v>1.999999999998181E-2</v>
      </c>
      <c r="JA116" s="141">
        <f t="shared" si="218"/>
        <v>-5.3777021454026568E-3</v>
      </c>
      <c r="JB116" s="142">
        <f t="shared" si="219"/>
        <v>1.4622297854579153E-2</v>
      </c>
      <c r="JC116" s="104">
        <f t="shared" si="220"/>
        <v>1.4622297854579153E-2</v>
      </c>
      <c r="JD116" s="104">
        <f t="shared" si="221"/>
        <v>0</v>
      </c>
      <c r="JE116" s="104">
        <f t="shared" si="222"/>
        <v>2.778236592370039E-2</v>
      </c>
      <c r="JF116" s="425">
        <f t="shared" si="126"/>
        <v>0</v>
      </c>
      <c r="JG116" s="143">
        <f t="shared" si="223"/>
        <v>2.778236592370039E-2</v>
      </c>
      <c r="JH116" s="104">
        <f t="shared" si="224"/>
        <v>0</v>
      </c>
      <c r="JI116" s="104">
        <f t="shared" si="225"/>
        <v>0</v>
      </c>
      <c r="JJ116" s="90">
        <f t="shared" si="226"/>
        <v>2.778236592370039E-2</v>
      </c>
      <c r="JK116" s="234">
        <f t="shared" si="127"/>
        <v>-492.73127296811413</v>
      </c>
      <c r="JL116" s="139">
        <v>1</v>
      </c>
      <c r="JM116" s="1" t="s">
        <v>52</v>
      </c>
    </row>
    <row r="117" spans="1:273" ht="30" customHeight="1" x14ac:dyDescent="0.25">
      <c r="A117" s="1">
        <v>69</v>
      </c>
      <c r="B117" s="1" t="s">
        <v>132</v>
      </c>
      <c r="C117" s="1" t="s">
        <v>133</v>
      </c>
      <c r="D117" s="89">
        <v>43830</v>
      </c>
      <c r="E117" s="153"/>
      <c r="F117" s="104">
        <v>270.95</v>
      </c>
      <c r="G117" s="104"/>
      <c r="H117" s="104"/>
      <c r="I117" s="104"/>
      <c r="J117" s="104"/>
      <c r="K117" s="137">
        <v>270.95</v>
      </c>
      <c r="L117" s="138">
        <v>0</v>
      </c>
      <c r="M117" s="141">
        <v>0</v>
      </c>
      <c r="N117" s="96">
        <v>0</v>
      </c>
      <c r="O117" s="104">
        <v>0</v>
      </c>
      <c r="P117" s="104">
        <v>0</v>
      </c>
      <c r="Q117" s="104">
        <v>0</v>
      </c>
      <c r="R117" s="104">
        <v>0</v>
      </c>
      <c r="S117" s="143">
        <v>0</v>
      </c>
      <c r="T117" s="104"/>
      <c r="U117" s="104"/>
      <c r="V117" s="104">
        <v>0</v>
      </c>
      <c r="W117" s="203">
        <v>0</v>
      </c>
      <c r="X117" s="144">
        <v>-4436.8087299812651</v>
      </c>
      <c r="Y117" s="285">
        <v>1</v>
      </c>
      <c r="Z117" s="104" t="s">
        <v>52</v>
      </c>
      <c r="AA117" s="1">
        <v>69</v>
      </c>
      <c r="AB117" s="1" t="s">
        <v>132</v>
      </c>
      <c r="AC117" s="1" t="s">
        <v>133</v>
      </c>
      <c r="AD117" s="89">
        <v>43861</v>
      </c>
      <c r="AE117" s="284"/>
      <c r="AF117" s="1">
        <v>270.95</v>
      </c>
      <c r="AG117" s="1"/>
      <c r="AH117" s="1"/>
      <c r="AI117" s="1"/>
      <c r="AJ117" s="1"/>
      <c r="AK117" s="98">
        <f t="shared" si="121"/>
        <v>270.95</v>
      </c>
      <c r="AL117" s="138">
        <f t="shared" si="128"/>
        <v>0</v>
      </c>
      <c r="AM117" s="141">
        <f t="shared" si="129"/>
        <v>0</v>
      </c>
      <c r="AN117" s="96">
        <f t="shared" si="130"/>
        <v>0</v>
      </c>
      <c r="AO117" s="104">
        <f t="shared" si="131"/>
        <v>0</v>
      </c>
      <c r="AP117" s="104">
        <f t="shared" si="132"/>
        <v>0</v>
      </c>
      <c r="AQ117" s="104">
        <f t="shared" si="133"/>
        <v>0</v>
      </c>
      <c r="AR117" s="104"/>
      <c r="AS117" s="143">
        <f t="shared" si="134"/>
        <v>0</v>
      </c>
      <c r="AT117" s="104">
        <f t="shared" si="135"/>
        <v>0</v>
      </c>
      <c r="AU117" s="104">
        <f t="shared" si="122"/>
        <v>0</v>
      </c>
      <c r="AV117" s="203">
        <f t="shared" si="136"/>
        <v>0</v>
      </c>
      <c r="AW117" s="144">
        <f t="shared" si="137"/>
        <v>-4436.8087299812651</v>
      </c>
      <c r="AX117" s="285">
        <v>1</v>
      </c>
      <c r="AY117" s="104" t="s">
        <v>52</v>
      </c>
      <c r="AZ117" s="1">
        <v>69</v>
      </c>
      <c r="BA117" s="1" t="s">
        <v>132</v>
      </c>
      <c r="BB117" s="1" t="s">
        <v>133</v>
      </c>
      <c r="BC117" s="89">
        <v>43890</v>
      </c>
      <c r="BD117" s="153"/>
      <c r="BE117" s="1">
        <v>271.14999999999998</v>
      </c>
      <c r="BF117" s="1"/>
      <c r="BG117" s="1"/>
      <c r="BH117" s="1"/>
      <c r="BI117" s="1"/>
      <c r="BJ117" s="98">
        <v>271.14999999999998</v>
      </c>
      <c r="BK117" s="138">
        <f t="shared" si="138"/>
        <v>0.19999999999998863</v>
      </c>
      <c r="BL117" s="141">
        <f t="shared" si="139"/>
        <v>3.7844388998301897E-3</v>
      </c>
      <c r="BM117" s="96">
        <f t="shared" si="140"/>
        <v>0.20378443889981881</v>
      </c>
      <c r="BN117" s="104">
        <f t="shared" si="141"/>
        <v>0.20378443889981881</v>
      </c>
      <c r="BO117" s="104">
        <f t="shared" si="142"/>
        <v>0</v>
      </c>
      <c r="BP117" s="104">
        <f t="shared" si="143"/>
        <v>0.36884983440867208</v>
      </c>
      <c r="BQ117" s="355">
        <f t="shared" si="144"/>
        <v>0</v>
      </c>
      <c r="BR117" s="143">
        <f t="shared" si="145"/>
        <v>0.36884983440867208</v>
      </c>
      <c r="BS117" s="104">
        <f t="shared" si="146"/>
        <v>2.4816699201265821E-2</v>
      </c>
      <c r="BT117" s="203">
        <f t="shared" si="147"/>
        <v>0.39366653360993792</v>
      </c>
      <c r="BU117" s="144">
        <f t="shared" si="148"/>
        <v>-4436.4150634476555</v>
      </c>
      <c r="BV117" s="285">
        <v>1</v>
      </c>
      <c r="BW117" s="104" t="s">
        <v>52</v>
      </c>
      <c r="BX117" s="1">
        <v>69</v>
      </c>
      <c r="BY117" s="1" t="s">
        <v>132</v>
      </c>
      <c r="BZ117" s="1" t="s">
        <v>133</v>
      </c>
      <c r="CA117" s="89">
        <v>43890</v>
      </c>
      <c r="CB117" s="153"/>
      <c r="CC117" s="137">
        <v>271.14999999999998</v>
      </c>
      <c r="CD117" s="137"/>
      <c r="CE117" s="137"/>
      <c r="CF117" s="137"/>
      <c r="CG117" s="137"/>
      <c r="CH117" s="137">
        <v>271.14999999999998</v>
      </c>
      <c r="CI117" s="137">
        <v>0.19999999999998863</v>
      </c>
      <c r="CJ117" s="137">
        <v>3.7844388998301897E-3</v>
      </c>
      <c r="CK117" s="137">
        <v>0.20378443889981881</v>
      </c>
      <c r="CL117" s="137">
        <v>0.20378443889981881</v>
      </c>
      <c r="CM117" s="137">
        <v>0</v>
      </c>
      <c r="CN117" s="137">
        <v>0.36884983440867208</v>
      </c>
      <c r="CO117" s="137">
        <v>0</v>
      </c>
      <c r="CP117" s="143">
        <f t="shared" si="149"/>
        <v>0.4099092404184847</v>
      </c>
      <c r="CQ117" s="104">
        <f t="shared" si="150"/>
        <v>2.4816699201265818E-2</v>
      </c>
      <c r="CR117" s="203">
        <f t="shared" si="151"/>
        <v>0.43472593961975053</v>
      </c>
      <c r="CS117" s="144">
        <f t="shared" si="152"/>
        <v>-4435.9803375080355</v>
      </c>
      <c r="CT117" s="139" t="s">
        <v>251</v>
      </c>
      <c r="CU117" s="1" t="s">
        <v>422</v>
      </c>
      <c r="CV117" s="1">
        <v>69</v>
      </c>
      <c r="CW117" s="1" t="s">
        <v>132</v>
      </c>
      <c r="CX117" s="1" t="s">
        <v>133</v>
      </c>
      <c r="CY117" s="89">
        <v>43951</v>
      </c>
      <c r="CZ117" s="153"/>
      <c r="DA117" s="104">
        <v>277.76</v>
      </c>
      <c r="DB117" s="104"/>
      <c r="DC117" s="104"/>
      <c r="DD117" s="104"/>
      <c r="DE117" s="104"/>
      <c r="DF117" s="137">
        <v>277.76</v>
      </c>
      <c r="DG117" s="138">
        <f t="shared" si="153"/>
        <v>6.6100000000000136</v>
      </c>
      <c r="DH117" s="141">
        <f t="shared" si="154"/>
        <v>1.0149287685066615</v>
      </c>
      <c r="DI117" s="142">
        <f t="shared" si="155"/>
        <v>7.6249287685066749</v>
      </c>
      <c r="DJ117" s="104">
        <f t="shared" si="156"/>
        <v>7.6249287685066749</v>
      </c>
      <c r="DK117" s="104">
        <f t="shared" si="157"/>
        <v>0</v>
      </c>
      <c r="DL117" s="104">
        <f t="shared" si="158"/>
        <v>13.801121070997082</v>
      </c>
      <c r="DM117" s="365">
        <f t="shared" si="159"/>
        <v>0</v>
      </c>
      <c r="DN117" s="366">
        <f t="shared" si="160"/>
        <v>13.801121070997082</v>
      </c>
      <c r="DO117" s="367">
        <f t="shared" si="161"/>
        <v>13.391211830578598</v>
      </c>
      <c r="DP117" s="367">
        <f t="shared" si="162"/>
        <v>12.866231898850913</v>
      </c>
      <c r="DQ117" s="368">
        <f t="shared" si="163"/>
        <v>0.92250320057054147</v>
      </c>
      <c r="DR117" s="49">
        <f t="shared" si="164"/>
        <v>14.31371503114914</v>
      </c>
      <c r="DS117" s="369">
        <f t="shared" si="165"/>
        <v>-4421.666622476886</v>
      </c>
      <c r="DT117" s="139">
        <v>1</v>
      </c>
      <c r="DU117" s="1" t="s">
        <v>52</v>
      </c>
      <c r="DV117" s="1">
        <v>69</v>
      </c>
      <c r="DW117" s="1" t="s">
        <v>132</v>
      </c>
      <c r="DX117" s="1" t="s">
        <v>133</v>
      </c>
      <c r="DY117" s="89">
        <v>43982</v>
      </c>
      <c r="DZ117" s="90"/>
      <c r="EA117" s="1">
        <v>294.16000000000003</v>
      </c>
      <c r="EB117" s="1"/>
      <c r="EC117" s="1"/>
      <c r="ED117" s="1"/>
      <c r="EE117" s="1"/>
      <c r="EF117" s="98">
        <v>294.16000000000003</v>
      </c>
      <c r="EG117" s="138">
        <f t="shared" si="166"/>
        <v>16.400000000000034</v>
      </c>
      <c r="EH117" s="141">
        <f t="shared" si="167"/>
        <v>0.67390217125781371</v>
      </c>
      <c r="EI117" s="96">
        <f t="shared" si="168"/>
        <v>17.073902171257849</v>
      </c>
      <c r="EJ117" s="104">
        <f t="shared" si="169"/>
        <v>17.073902171257849</v>
      </c>
      <c r="EK117" s="104">
        <f t="shared" si="170"/>
        <v>0</v>
      </c>
      <c r="EL117" s="104">
        <f t="shared" si="171"/>
        <v>30.903762929976708</v>
      </c>
      <c r="EM117" s="355">
        <f t="shared" si="172"/>
        <v>0</v>
      </c>
      <c r="EN117" s="143">
        <f t="shared" si="173"/>
        <v>30.903762929976708</v>
      </c>
      <c r="EO117" s="104">
        <f t="shared" si="174"/>
        <v>3.2327446790436252</v>
      </c>
      <c r="EP117" s="379">
        <f t="shared" si="175"/>
        <v>34.136507609020335</v>
      </c>
      <c r="EQ117" s="380">
        <f t="shared" si="176"/>
        <v>-4387.5301148678654</v>
      </c>
      <c r="ER117" s="285">
        <v>1</v>
      </c>
      <c r="ES117" s="104" t="s">
        <v>52</v>
      </c>
      <c r="ET117" s="1">
        <v>69</v>
      </c>
      <c r="EU117" s="1" t="s">
        <v>132</v>
      </c>
      <c r="EV117" s="1" t="s">
        <v>133</v>
      </c>
      <c r="EW117" s="398">
        <v>500</v>
      </c>
      <c r="EX117" s="89">
        <v>44013</v>
      </c>
      <c r="EY117" s="104">
        <v>305.92</v>
      </c>
      <c r="EZ117" s="104"/>
      <c r="FA117" s="104"/>
      <c r="FB117" s="104"/>
      <c r="FC117" s="104"/>
      <c r="FD117" s="137">
        <f t="shared" si="177"/>
        <v>305.92</v>
      </c>
      <c r="FE117" s="138">
        <f t="shared" si="227"/>
        <v>11.759999999999991</v>
      </c>
      <c r="FF117" s="141">
        <f t="shared" si="178"/>
        <v>0.55184672775344845</v>
      </c>
      <c r="FG117" s="96">
        <f t="shared" si="179"/>
        <v>12.311846727753439</v>
      </c>
      <c r="FH117" s="104">
        <f t="shared" si="180"/>
        <v>12.311846727753439</v>
      </c>
      <c r="FI117" s="104">
        <f t="shared" si="181"/>
        <v>0</v>
      </c>
      <c r="FJ117" s="104">
        <f t="shared" si="182"/>
        <v>22.284442577233726</v>
      </c>
      <c r="FK117" s="104"/>
      <c r="FL117" s="143">
        <f t="shared" si="183"/>
        <v>22.284442577233726</v>
      </c>
      <c r="FM117" s="104">
        <f t="shared" si="184"/>
        <v>2.5533736554271864</v>
      </c>
      <c r="FN117" s="379">
        <f t="shared" si="185"/>
        <v>24.837816232660913</v>
      </c>
      <c r="FO117" s="234">
        <f t="shared" si="186"/>
        <v>-4862.6922986352047</v>
      </c>
      <c r="FP117" s="139">
        <v>1</v>
      </c>
      <c r="FQ117" s="1" t="s">
        <v>52</v>
      </c>
      <c r="FR117" s="1">
        <v>69</v>
      </c>
      <c r="FS117" s="1" t="s">
        <v>132</v>
      </c>
      <c r="FT117" s="1" t="s">
        <v>133</v>
      </c>
      <c r="FU117" s="89">
        <v>44042</v>
      </c>
      <c r="FV117" s="90"/>
      <c r="FW117" s="104">
        <v>326.55</v>
      </c>
      <c r="FX117" s="104"/>
      <c r="FY117" s="104"/>
      <c r="FZ117" s="104"/>
      <c r="GA117" s="104"/>
      <c r="GB117" s="411">
        <f t="shared" si="187"/>
        <v>326.55</v>
      </c>
      <c r="GC117" s="138">
        <f t="shared" si="123"/>
        <v>20.629999999999995</v>
      </c>
      <c r="GD117" s="141">
        <f t="shared" si="188"/>
        <v>6.4282323225872968</v>
      </c>
      <c r="GE117" s="142">
        <f t="shared" si="189"/>
        <v>27.058232322587294</v>
      </c>
      <c r="GF117" s="104">
        <f t="shared" si="190"/>
        <v>27.058232322587294</v>
      </c>
      <c r="GG117" s="104">
        <v>0</v>
      </c>
      <c r="GH117" s="104">
        <f t="shared" si="191"/>
        <v>51.410641412915858</v>
      </c>
      <c r="GI117" s="104"/>
      <c r="GJ117" s="143">
        <f t="shared" si="192"/>
        <v>51.410641412915858</v>
      </c>
      <c r="GK117" s="103">
        <f t="shared" si="193"/>
        <v>0</v>
      </c>
      <c r="GL117" s="104">
        <f t="shared" si="124"/>
        <v>0</v>
      </c>
      <c r="GM117" s="90">
        <f t="shared" si="194"/>
        <v>51.410641412915858</v>
      </c>
      <c r="GN117" s="380">
        <f t="shared" si="195"/>
        <v>-4811.2816572222891</v>
      </c>
      <c r="GO117" s="139">
        <v>1</v>
      </c>
      <c r="GP117" s="415" t="s">
        <v>52</v>
      </c>
      <c r="GQ117" s="1">
        <v>69</v>
      </c>
      <c r="GR117" s="1" t="s">
        <v>132</v>
      </c>
      <c r="GS117" s="1" t="s">
        <v>133</v>
      </c>
      <c r="GT117" s="89">
        <v>44081</v>
      </c>
      <c r="GU117" s="90"/>
      <c r="GV117" s="104">
        <v>341.21</v>
      </c>
      <c r="GW117" s="104"/>
      <c r="GX117" s="104"/>
      <c r="GY117" s="104"/>
      <c r="GZ117" s="104"/>
      <c r="HA117" s="137">
        <v>341.21</v>
      </c>
      <c r="HB117" s="138">
        <f t="shared" si="228"/>
        <v>14.659999999999968</v>
      </c>
      <c r="HC117" s="141">
        <f t="shared" si="196"/>
        <v>-5.3061097641858206</v>
      </c>
      <c r="HD117" s="142">
        <f t="shared" si="197"/>
        <v>9.3538902358141485</v>
      </c>
      <c r="HE117" s="104">
        <f t="shared" si="198"/>
        <v>9.3538902358141485</v>
      </c>
      <c r="HF117" s="104">
        <v>0</v>
      </c>
      <c r="HG117" s="104">
        <f t="shared" si="199"/>
        <v>17.772391448046882</v>
      </c>
      <c r="HH117" s="104"/>
      <c r="HI117" s="143">
        <f t="shared" si="200"/>
        <v>17.772391448046882</v>
      </c>
      <c r="HJ117" s="104">
        <f t="shared" si="201"/>
        <v>0</v>
      </c>
      <c r="HK117" s="104">
        <f t="shared" si="125"/>
        <v>0</v>
      </c>
      <c r="HL117" s="90">
        <f t="shared" si="202"/>
        <v>17.772391448046882</v>
      </c>
      <c r="HM117" s="380">
        <f t="shared" si="203"/>
        <v>-4793.5092657742425</v>
      </c>
      <c r="HN117" s="1">
        <v>1</v>
      </c>
      <c r="HO117" s="1" t="s">
        <v>52</v>
      </c>
      <c r="HP117" s="1">
        <v>69</v>
      </c>
      <c r="HQ117" s="1" t="s">
        <v>132</v>
      </c>
      <c r="HR117" s="1" t="s">
        <v>133</v>
      </c>
      <c r="HS117" s="89">
        <v>44104</v>
      </c>
      <c r="HT117" s="104">
        <v>343.54</v>
      </c>
      <c r="HU117" s="90"/>
      <c r="HV117" s="104"/>
      <c r="HW117" s="104"/>
      <c r="HX117" s="104"/>
      <c r="HY117" s="104"/>
      <c r="HZ117" s="137">
        <f t="shared" si="204"/>
        <v>343.54</v>
      </c>
      <c r="IA117" s="138">
        <f t="shared" si="205"/>
        <v>2.3300000000000409</v>
      </c>
      <c r="IB117" s="141">
        <f t="shared" si="206"/>
        <v>0.43432494042068065</v>
      </c>
      <c r="IC117" s="142">
        <f t="shared" si="207"/>
        <v>2.7643249404207215</v>
      </c>
      <c r="ID117" s="104">
        <f t="shared" si="208"/>
        <v>2.7643249404207215</v>
      </c>
      <c r="IE117" s="104">
        <f t="shared" si="209"/>
        <v>0</v>
      </c>
      <c r="IF117" s="104">
        <f t="shared" si="210"/>
        <v>5.2522173867993702</v>
      </c>
      <c r="IG117" s="425">
        <f t="shared" si="211"/>
        <v>0</v>
      </c>
      <c r="IH117" s="143">
        <f t="shared" si="212"/>
        <v>5.2522173867993702</v>
      </c>
      <c r="II117" s="104">
        <f t="shared" si="213"/>
        <v>0</v>
      </c>
      <c r="IJ117" s="104">
        <f t="shared" si="214"/>
        <v>0</v>
      </c>
      <c r="IK117" s="90">
        <f t="shared" si="215"/>
        <v>5.2522173867993702</v>
      </c>
      <c r="IL117" s="234">
        <f t="shared" si="216"/>
        <v>-4788.2570483874433</v>
      </c>
      <c r="IM117" s="139">
        <v>1</v>
      </c>
      <c r="IN117" s="1" t="s">
        <v>52</v>
      </c>
      <c r="IO117" s="1">
        <v>69</v>
      </c>
      <c r="IP117" s="1" t="s">
        <v>132</v>
      </c>
      <c r="IQ117" s="1" t="s">
        <v>133</v>
      </c>
      <c r="IR117" s="89">
        <v>44143</v>
      </c>
      <c r="IS117" s="90"/>
      <c r="IT117" s="1">
        <v>345.6</v>
      </c>
      <c r="IU117" s="1"/>
      <c r="IV117" s="1"/>
      <c r="IW117" s="1"/>
      <c r="IX117" s="1"/>
      <c r="IY117" s="98">
        <v>345.6</v>
      </c>
      <c r="IZ117" s="138">
        <f t="shared" si="217"/>
        <v>2.0600000000000023</v>
      </c>
      <c r="JA117" s="141">
        <f t="shared" si="218"/>
        <v>-0.55390332097697803</v>
      </c>
      <c r="JB117" s="142">
        <f t="shared" si="219"/>
        <v>1.5060966790230244</v>
      </c>
      <c r="JC117" s="104">
        <f t="shared" si="220"/>
        <v>1.5060966790230244</v>
      </c>
      <c r="JD117" s="104">
        <f t="shared" si="221"/>
        <v>0</v>
      </c>
      <c r="JE117" s="104">
        <f t="shared" si="222"/>
        <v>2.8615836901437461</v>
      </c>
      <c r="JF117" s="425">
        <f t="shared" si="126"/>
        <v>0</v>
      </c>
      <c r="JG117" s="143">
        <f t="shared" si="223"/>
        <v>2.8615836901437461</v>
      </c>
      <c r="JH117" s="104">
        <f t="shared" si="224"/>
        <v>0</v>
      </c>
      <c r="JI117" s="104">
        <f t="shared" si="225"/>
        <v>0</v>
      </c>
      <c r="JJ117" s="90">
        <f t="shared" si="226"/>
        <v>2.8615836901437461</v>
      </c>
      <c r="JK117" s="234">
        <f t="shared" si="127"/>
        <v>-4785.3954646972998</v>
      </c>
      <c r="JL117" s="139">
        <v>1</v>
      </c>
      <c r="JM117" s="1" t="s">
        <v>52</v>
      </c>
    </row>
    <row r="118" spans="1:273" ht="30" customHeight="1" x14ac:dyDescent="0.25">
      <c r="A118" s="1">
        <v>70</v>
      </c>
      <c r="B118" s="1" t="s">
        <v>134</v>
      </c>
      <c r="C118" s="1" t="s">
        <v>135</v>
      </c>
      <c r="D118" s="89">
        <v>43830</v>
      </c>
      <c r="E118" s="153"/>
      <c r="F118" s="104">
        <v>19298.07</v>
      </c>
      <c r="G118" s="104"/>
      <c r="H118" s="104"/>
      <c r="I118" s="104"/>
      <c r="J118" s="104"/>
      <c r="K118" s="137">
        <v>19298.07</v>
      </c>
      <c r="L118" s="138">
        <v>637.34999999999854</v>
      </c>
      <c r="M118" s="141">
        <v>76.481945335382605</v>
      </c>
      <c r="N118" s="96">
        <v>713.83194533538119</v>
      </c>
      <c r="O118" s="104">
        <v>110</v>
      </c>
      <c r="P118" s="104">
        <v>603.83194533538119</v>
      </c>
      <c r="Q118" s="104">
        <v>199.1</v>
      </c>
      <c r="R118" s="104">
        <v>1414.6023023867344</v>
      </c>
      <c r="S118" s="143">
        <v>1613.7023023867343</v>
      </c>
      <c r="T118" s="104"/>
      <c r="U118" s="104"/>
      <c r="V118" s="104">
        <v>81.088068943619874</v>
      </c>
      <c r="W118" s="203">
        <v>1694.7903713303542</v>
      </c>
      <c r="X118" s="144">
        <v>6595.9306884628886</v>
      </c>
      <c r="Y118" s="285">
        <v>1</v>
      </c>
      <c r="Z118" s="104" t="s">
        <v>52</v>
      </c>
      <c r="AA118" s="1">
        <v>70</v>
      </c>
      <c r="AB118" s="1" t="s">
        <v>134</v>
      </c>
      <c r="AC118" s="1" t="s">
        <v>135</v>
      </c>
      <c r="AD118" s="89">
        <v>43861</v>
      </c>
      <c r="AE118" s="284"/>
      <c r="AF118" s="1">
        <v>19919.240000000002</v>
      </c>
      <c r="AG118" s="1"/>
      <c r="AH118" s="1"/>
      <c r="AI118" s="1"/>
      <c r="AJ118" s="1"/>
      <c r="AK118" s="98">
        <f t="shared" si="121"/>
        <v>19919.240000000002</v>
      </c>
      <c r="AL118" s="138">
        <f t="shared" si="128"/>
        <v>621.17000000000189</v>
      </c>
      <c r="AM118" s="141">
        <f t="shared" si="129"/>
        <v>-552.25261153520978</v>
      </c>
      <c r="AN118" s="96">
        <f t="shared" si="130"/>
        <v>68.917388464792111</v>
      </c>
      <c r="AO118" s="104">
        <f t="shared" si="131"/>
        <v>68.917388464792111</v>
      </c>
      <c r="AP118" s="104">
        <f t="shared" si="132"/>
        <v>0</v>
      </c>
      <c r="AQ118" s="104">
        <f t="shared" si="133"/>
        <v>124.74047312127372</v>
      </c>
      <c r="AR118" s="104"/>
      <c r="AS118" s="143">
        <f t="shared" si="134"/>
        <v>124.74047312127372</v>
      </c>
      <c r="AT118" s="104">
        <f t="shared" si="135"/>
        <v>447.08598180652757</v>
      </c>
      <c r="AU118" s="104">
        <f t="shared" si="122"/>
        <v>79.484112949443144</v>
      </c>
      <c r="AV118" s="203">
        <f t="shared" si="136"/>
        <v>651.31056787724435</v>
      </c>
      <c r="AW118" s="144">
        <f t="shared" si="137"/>
        <v>7247.2412563401331</v>
      </c>
      <c r="AX118" s="285">
        <v>1</v>
      </c>
      <c r="AY118" s="104" t="s">
        <v>52</v>
      </c>
      <c r="AZ118" s="1">
        <v>70</v>
      </c>
      <c r="BA118" s="1" t="s">
        <v>134</v>
      </c>
      <c r="BB118" s="1" t="s">
        <v>135</v>
      </c>
      <c r="BC118" s="89">
        <v>43890</v>
      </c>
      <c r="BD118" s="153"/>
      <c r="BE118" s="1">
        <v>20502.670000000002</v>
      </c>
      <c r="BF118" s="1"/>
      <c r="BG118" s="1"/>
      <c r="BH118" s="1"/>
      <c r="BI118" s="1"/>
      <c r="BJ118" s="98">
        <v>20502.670000000002</v>
      </c>
      <c r="BK118" s="138">
        <f t="shared" si="138"/>
        <v>583.43000000000029</v>
      </c>
      <c r="BL118" s="141">
        <f t="shared" si="139"/>
        <v>11.039775936640272</v>
      </c>
      <c r="BM118" s="96">
        <f t="shared" si="140"/>
        <v>594.46977593664053</v>
      </c>
      <c r="BN118" s="104">
        <f t="shared" si="141"/>
        <v>110</v>
      </c>
      <c r="BO118" s="104">
        <f t="shared" si="142"/>
        <v>484.46977593664053</v>
      </c>
      <c r="BP118" s="104">
        <f t="shared" si="143"/>
        <v>199.1</v>
      </c>
      <c r="BQ118" s="355">
        <f t="shared" si="144"/>
        <v>1071.8297423024833</v>
      </c>
      <c r="BR118" s="143">
        <f t="shared" si="145"/>
        <v>1270.9297423024832</v>
      </c>
      <c r="BS118" s="104">
        <f t="shared" si="146"/>
        <v>85.509815047707292</v>
      </c>
      <c r="BT118" s="203">
        <f t="shared" si="147"/>
        <v>1356.4395573501904</v>
      </c>
      <c r="BU118" s="144">
        <f t="shared" si="148"/>
        <v>8603.6808136903237</v>
      </c>
      <c r="BV118" s="285">
        <v>1</v>
      </c>
      <c r="BW118" s="104" t="s">
        <v>52</v>
      </c>
      <c r="BX118" s="1">
        <v>70</v>
      </c>
      <c r="BY118" s="1" t="s">
        <v>134</v>
      </c>
      <c r="BZ118" s="1" t="s">
        <v>135</v>
      </c>
      <c r="CA118" s="89">
        <v>43890</v>
      </c>
      <c r="CB118" s="153"/>
      <c r="CC118" s="137">
        <v>20502.670000000002</v>
      </c>
      <c r="CD118" s="137"/>
      <c r="CE118" s="137"/>
      <c r="CF118" s="137"/>
      <c r="CG118" s="137"/>
      <c r="CH118" s="137">
        <v>20502.670000000002</v>
      </c>
      <c r="CI118" s="137">
        <v>583.43000000000029</v>
      </c>
      <c r="CJ118" s="137">
        <v>11.039775936640272</v>
      </c>
      <c r="CK118" s="137">
        <v>594.46977593664053</v>
      </c>
      <c r="CL118" s="137">
        <v>110</v>
      </c>
      <c r="CM118" s="137">
        <v>484.46977593664053</v>
      </c>
      <c r="CN118" s="137">
        <v>199.1</v>
      </c>
      <c r="CO118" s="137">
        <v>1071.8297423024833</v>
      </c>
      <c r="CP118" s="143">
        <f t="shared" si="149"/>
        <v>1412.4063418048343</v>
      </c>
      <c r="CQ118" s="104">
        <f t="shared" si="150"/>
        <v>85.509815047707292</v>
      </c>
      <c r="CR118" s="203">
        <f t="shared" si="151"/>
        <v>1497.9161568525415</v>
      </c>
      <c r="CS118" s="144">
        <f t="shared" si="152"/>
        <v>10101.596970542865</v>
      </c>
      <c r="CT118" s="139" t="s">
        <v>251</v>
      </c>
      <c r="CU118" s="1" t="s">
        <v>422</v>
      </c>
      <c r="CV118" s="1">
        <v>70</v>
      </c>
      <c r="CW118" s="1" t="s">
        <v>134</v>
      </c>
      <c r="CX118" s="1" t="s">
        <v>135</v>
      </c>
      <c r="CY118" s="89">
        <v>43951</v>
      </c>
      <c r="CZ118" s="153"/>
      <c r="DA118" s="104">
        <v>21718.100000000002</v>
      </c>
      <c r="DB118" s="104"/>
      <c r="DC118" s="104"/>
      <c r="DD118" s="104"/>
      <c r="DE118" s="104"/>
      <c r="DF118" s="137">
        <v>21718.100000000002</v>
      </c>
      <c r="DG118" s="138">
        <f t="shared" si="153"/>
        <v>1215.4300000000003</v>
      </c>
      <c r="DH118" s="141">
        <f t="shared" si="154"/>
        <v>186.62252240636147</v>
      </c>
      <c r="DI118" s="142">
        <f t="shared" si="155"/>
        <v>1402.0525224063617</v>
      </c>
      <c r="DJ118" s="104">
        <f t="shared" si="156"/>
        <v>110</v>
      </c>
      <c r="DK118" s="104">
        <f t="shared" si="157"/>
        <v>1292.0525224063617</v>
      </c>
      <c r="DL118" s="104">
        <f t="shared" si="158"/>
        <v>199.1</v>
      </c>
      <c r="DM118" s="365">
        <f t="shared" si="159"/>
        <v>2876.4646798193271</v>
      </c>
      <c r="DN118" s="366">
        <f t="shared" si="160"/>
        <v>3075.564679819327</v>
      </c>
      <c r="DO118" s="367">
        <f t="shared" si="161"/>
        <v>1663.1583380144928</v>
      </c>
      <c r="DP118" s="367">
        <f t="shared" si="162"/>
        <v>1597.9570133106738</v>
      </c>
      <c r="DQ118" s="368">
        <f t="shared" si="163"/>
        <v>114.5728190461804</v>
      </c>
      <c r="DR118" s="49">
        <f t="shared" si="164"/>
        <v>1777.7311570606732</v>
      </c>
      <c r="DS118" s="369">
        <f t="shared" si="165"/>
        <v>11879.328127603538</v>
      </c>
      <c r="DT118" s="139">
        <v>1</v>
      </c>
      <c r="DU118" s="1" t="s">
        <v>52</v>
      </c>
      <c r="DV118" s="1">
        <v>70</v>
      </c>
      <c r="DW118" s="1" t="s">
        <v>134</v>
      </c>
      <c r="DX118" s="1" t="s">
        <v>135</v>
      </c>
      <c r="DY118" s="89">
        <v>43982</v>
      </c>
      <c r="DZ118" s="90"/>
      <c r="EA118" s="1">
        <v>22658.670000000002</v>
      </c>
      <c r="EB118" s="1"/>
      <c r="EC118" s="1"/>
      <c r="ED118" s="1"/>
      <c r="EE118" s="1"/>
      <c r="EF118" s="98">
        <v>22658.670000000002</v>
      </c>
      <c r="EG118" s="138">
        <f t="shared" si="166"/>
        <v>940.56999999999971</v>
      </c>
      <c r="EH118" s="141">
        <f t="shared" si="167"/>
        <v>38.649522269509774</v>
      </c>
      <c r="EI118" s="96">
        <f t="shared" si="168"/>
        <v>979.21952226950953</v>
      </c>
      <c r="EJ118" s="104">
        <f t="shared" si="169"/>
        <v>110</v>
      </c>
      <c r="EK118" s="104">
        <f t="shared" si="170"/>
        <v>869.21952226950953</v>
      </c>
      <c r="EL118" s="104">
        <f t="shared" si="171"/>
        <v>199.1</v>
      </c>
      <c r="EM118" s="355">
        <f t="shared" si="172"/>
        <v>1682.0720920701453</v>
      </c>
      <c r="EN118" s="143">
        <f t="shared" si="173"/>
        <v>1881.1720920701453</v>
      </c>
      <c r="EO118" s="104">
        <f t="shared" si="174"/>
        <v>196.78344947133306</v>
      </c>
      <c r="EP118" s="379">
        <f t="shared" si="175"/>
        <v>2077.9555415414784</v>
      </c>
      <c r="EQ118" s="380">
        <f t="shared" si="176"/>
        <v>13957.283669145016</v>
      </c>
      <c r="ER118" s="285">
        <v>1</v>
      </c>
      <c r="ES118" s="104" t="s">
        <v>52</v>
      </c>
      <c r="ET118" s="1">
        <v>70</v>
      </c>
      <c r="EU118" s="1" t="s">
        <v>134</v>
      </c>
      <c r="EV118" s="1" t="s">
        <v>135</v>
      </c>
      <c r="EW118" s="398">
        <v>13000</v>
      </c>
      <c r="EX118" s="89">
        <v>44013</v>
      </c>
      <c r="EY118" s="104">
        <v>23554.9</v>
      </c>
      <c r="EZ118" s="104"/>
      <c r="FA118" s="104"/>
      <c r="FB118" s="104"/>
      <c r="FC118" s="104"/>
      <c r="FD118" s="137">
        <f t="shared" si="177"/>
        <v>23554.9</v>
      </c>
      <c r="FE118" s="138">
        <f t="shared" si="227"/>
        <v>896.22999999999956</v>
      </c>
      <c r="FF118" s="141">
        <f t="shared" si="178"/>
        <v>42.05625789238718</v>
      </c>
      <c r="FG118" s="96">
        <f t="shared" si="179"/>
        <v>938.28625789238674</v>
      </c>
      <c r="FH118" s="104">
        <f t="shared" si="180"/>
        <v>938.28625789238674</v>
      </c>
      <c r="FI118" s="104">
        <f t="shared" si="181"/>
        <v>0</v>
      </c>
      <c r="FJ118" s="104">
        <f t="shared" si="182"/>
        <v>1698.2981267852201</v>
      </c>
      <c r="FK118" s="104"/>
      <c r="FL118" s="143">
        <f t="shared" si="183"/>
        <v>1698.2981267852201</v>
      </c>
      <c r="FM118" s="104">
        <f t="shared" si="184"/>
        <v>194.59269312955001</v>
      </c>
      <c r="FN118" s="379">
        <f t="shared" si="185"/>
        <v>1892.8908199147702</v>
      </c>
      <c r="FO118" s="234">
        <f t="shared" si="186"/>
        <v>2850.1744890597856</v>
      </c>
      <c r="FP118" s="139">
        <v>1</v>
      </c>
      <c r="FQ118" s="1" t="s">
        <v>52</v>
      </c>
      <c r="FR118" s="1">
        <v>70</v>
      </c>
      <c r="FS118" s="1" t="s">
        <v>134</v>
      </c>
      <c r="FT118" s="1" t="s">
        <v>135</v>
      </c>
      <c r="FU118" s="89">
        <v>44042</v>
      </c>
      <c r="FV118" s="90"/>
      <c r="FW118" s="104">
        <v>24097.27</v>
      </c>
      <c r="FX118" s="104"/>
      <c r="FY118" s="104"/>
      <c r="FZ118" s="104"/>
      <c r="GA118" s="104"/>
      <c r="GB118" s="411">
        <f t="shared" si="187"/>
        <v>24097.27</v>
      </c>
      <c r="GC118" s="138">
        <f t="shared" si="123"/>
        <v>542.36999999999898</v>
      </c>
      <c r="GD118" s="141">
        <f t="shared" si="188"/>
        <v>169.00050241404102</v>
      </c>
      <c r="GE118" s="142">
        <f t="shared" si="189"/>
        <v>711.37050241403995</v>
      </c>
      <c r="GF118" s="104">
        <f t="shared" si="190"/>
        <v>711.37050241403995</v>
      </c>
      <c r="GG118" s="104">
        <v>0</v>
      </c>
      <c r="GH118" s="104">
        <f t="shared" si="191"/>
        <v>1351.6039545866759</v>
      </c>
      <c r="GI118" s="104"/>
      <c r="GJ118" s="143">
        <f t="shared" si="192"/>
        <v>1351.6039545866759</v>
      </c>
      <c r="GK118" s="103">
        <f t="shared" si="193"/>
        <v>711.37050241403995</v>
      </c>
      <c r="GL118" s="104">
        <f t="shared" si="124"/>
        <v>197.75051544212755</v>
      </c>
      <c r="GM118" s="90">
        <f t="shared" si="194"/>
        <v>1549.3544700288035</v>
      </c>
      <c r="GN118" s="380">
        <f t="shared" si="195"/>
        <v>4399.5289590885895</v>
      </c>
      <c r="GO118" s="139">
        <v>1</v>
      </c>
      <c r="GP118" s="415" t="s">
        <v>52</v>
      </c>
      <c r="GQ118" s="1">
        <v>70</v>
      </c>
      <c r="GR118" s="1" t="s">
        <v>134</v>
      </c>
      <c r="GS118" s="1" t="s">
        <v>135</v>
      </c>
      <c r="GT118" s="89">
        <v>44081</v>
      </c>
      <c r="GU118" s="90"/>
      <c r="GV118" s="104">
        <v>24973.34</v>
      </c>
      <c r="GW118" s="104"/>
      <c r="GX118" s="104"/>
      <c r="GY118" s="104"/>
      <c r="GZ118" s="104"/>
      <c r="HA118" s="137">
        <v>24973.34</v>
      </c>
      <c r="HB118" s="138">
        <f t="shared" si="228"/>
        <v>876.06999999999971</v>
      </c>
      <c r="HC118" s="141">
        <f t="shared" si="196"/>
        <v>-317.08892094885954</v>
      </c>
      <c r="HD118" s="142">
        <f t="shared" si="197"/>
        <v>558.98107905114011</v>
      </c>
      <c r="HE118" s="104">
        <f t="shared" si="198"/>
        <v>558.98107905114011</v>
      </c>
      <c r="HF118" s="104">
        <v>0</v>
      </c>
      <c r="HG118" s="104">
        <f t="shared" si="199"/>
        <v>1062.0640501971661</v>
      </c>
      <c r="HH118" s="104"/>
      <c r="HI118" s="143">
        <f t="shared" si="200"/>
        <v>1062.0640501971661</v>
      </c>
      <c r="HJ118" s="104">
        <f t="shared" si="201"/>
        <v>558.98107905114011</v>
      </c>
      <c r="HK118" s="104">
        <f t="shared" si="125"/>
        <v>253.00342600947718</v>
      </c>
      <c r="HL118" s="90">
        <f t="shared" si="202"/>
        <v>1315.0674762066433</v>
      </c>
      <c r="HM118" s="380">
        <f t="shared" si="203"/>
        <v>5714.5964352952324</v>
      </c>
      <c r="HN118" s="1">
        <v>1</v>
      </c>
      <c r="HO118" s="1" t="s">
        <v>52</v>
      </c>
      <c r="HP118" s="1">
        <v>70</v>
      </c>
      <c r="HQ118" s="1" t="s">
        <v>134</v>
      </c>
      <c r="HR118" s="1" t="s">
        <v>135</v>
      </c>
      <c r="HS118" s="89">
        <v>44104</v>
      </c>
      <c r="HT118" s="104">
        <v>26112.29</v>
      </c>
      <c r="HU118" s="90">
        <v>3000</v>
      </c>
      <c r="HV118" s="104"/>
      <c r="HW118" s="104"/>
      <c r="HX118" s="104"/>
      <c r="HY118" s="104"/>
      <c r="HZ118" s="137">
        <f t="shared" si="204"/>
        <v>26112.29</v>
      </c>
      <c r="IA118" s="138">
        <f t="shared" si="205"/>
        <v>1138.9500000000007</v>
      </c>
      <c r="IB118" s="141">
        <f t="shared" si="206"/>
        <v>212.30660553310125</v>
      </c>
      <c r="IC118" s="142">
        <f t="shared" si="207"/>
        <v>1351.2566055331019</v>
      </c>
      <c r="ID118" s="104">
        <f t="shared" si="208"/>
        <v>110</v>
      </c>
      <c r="IE118" s="104">
        <f t="shared" si="209"/>
        <v>1241.2566055331019</v>
      </c>
      <c r="IF118" s="104">
        <f t="shared" si="210"/>
        <v>209</v>
      </c>
      <c r="IG118" s="425">
        <f t="shared" si="211"/>
        <v>2418.3237204862558</v>
      </c>
      <c r="IH118" s="143">
        <f t="shared" si="212"/>
        <v>2627.3237204862558</v>
      </c>
      <c r="II118" s="104">
        <f t="shared" si="213"/>
        <v>1351.2566055331019</v>
      </c>
      <c r="IJ118" s="104">
        <f t="shared" si="214"/>
        <v>363.81535852924782</v>
      </c>
      <c r="IK118" s="90">
        <f t="shared" si="215"/>
        <v>2991.1390790155037</v>
      </c>
      <c r="IL118" s="234">
        <f t="shared" si="216"/>
        <v>5705.7355143107361</v>
      </c>
      <c r="IM118" s="139">
        <v>1</v>
      </c>
      <c r="IN118" s="1" t="s">
        <v>52</v>
      </c>
      <c r="IO118" s="1">
        <v>70</v>
      </c>
      <c r="IP118" s="1" t="s">
        <v>134</v>
      </c>
      <c r="IQ118" s="1" t="s">
        <v>135</v>
      </c>
      <c r="IR118" s="89">
        <v>44143</v>
      </c>
      <c r="IS118" s="90"/>
      <c r="IT118" s="1">
        <v>26986.91</v>
      </c>
      <c r="IU118" s="1"/>
      <c r="IV118" s="1"/>
      <c r="IW118" s="1"/>
      <c r="IX118" s="1"/>
      <c r="IY118" s="98">
        <v>26986.91</v>
      </c>
      <c r="IZ118" s="138">
        <f t="shared" si="217"/>
        <v>874.61999999999898</v>
      </c>
      <c r="JA118" s="141">
        <f t="shared" si="218"/>
        <v>-235.17229252081719</v>
      </c>
      <c r="JB118" s="142">
        <f t="shared" si="219"/>
        <v>639.44770747918176</v>
      </c>
      <c r="JC118" s="104">
        <f t="shared" si="220"/>
        <v>110</v>
      </c>
      <c r="JD118" s="104">
        <f t="shared" si="221"/>
        <v>529.44770747918176</v>
      </c>
      <c r="JE118" s="104">
        <f t="shared" si="222"/>
        <v>209</v>
      </c>
      <c r="JF118" s="425">
        <f t="shared" si="126"/>
        <v>1244.3086107597246</v>
      </c>
      <c r="JG118" s="143">
        <f t="shared" si="223"/>
        <v>1453.3086107597246</v>
      </c>
      <c r="JH118" s="104">
        <f t="shared" si="224"/>
        <v>1453.3086107597246</v>
      </c>
      <c r="JI118" s="104">
        <f t="shared" si="225"/>
        <v>113.12809231149687</v>
      </c>
      <c r="JJ118" s="90">
        <f t="shared" si="226"/>
        <v>1566.4367030712215</v>
      </c>
      <c r="JK118" s="234">
        <f t="shared" si="127"/>
        <v>7272.172217381958</v>
      </c>
      <c r="JL118" s="139">
        <v>1</v>
      </c>
      <c r="JM118" s="1" t="s">
        <v>52</v>
      </c>
    </row>
    <row r="119" spans="1:273" ht="30" customHeight="1" x14ac:dyDescent="0.25">
      <c r="A119" s="1">
        <v>71</v>
      </c>
      <c r="B119" s="1" t="s">
        <v>136</v>
      </c>
      <c r="C119" s="1" t="s">
        <v>137</v>
      </c>
      <c r="D119" s="89">
        <v>43830</v>
      </c>
      <c r="E119" s="153"/>
      <c r="F119" s="104">
        <v>241.51</v>
      </c>
      <c r="G119" s="104"/>
      <c r="H119" s="104"/>
      <c r="I119" s="104"/>
      <c r="J119" s="104"/>
      <c r="K119" s="137">
        <v>241.51</v>
      </c>
      <c r="L119" s="138">
        <v>0</v>
      </c>
      <c r="M119" s="141">
        <v>0</v>
      </c>
      <c r="N119" s="96">
        <v>0</v>
      </c>
      <c r="O119" s="104">
        <v>0</v>
      </c>
      <c r="P119" s="104">
        <v>0</v>
      </c>
      <c r="Q119" s="104">
        <v>0</v>
      </c>
      <c r="R119" s="104">
        <v>0</v>
      </c>
      <c r="S119" s="143">
        <v>0</v>
      </c>
      <c r="T119" s="104"/>
      <c r="U119" s="104"/>
      <c r="V119" s="104">
        <v>0</v>
      </c>
      <c r="W119" s="203">
        <v>0</v>
      </c>
      <c r="X119" s="144">
        <v>90.772718405703046</v>
      </c>
      <c r="Y119" s="285">
        <v>1</v>
      </c>
      <c r="Z119" s="104" t="s">
        <v>52</v>
      </c>
      <c r="AA119" s="1">
        <v>71</v>
      </c>
      <c r="AB119" s="1" t="s">
        <v>136</v>
      </c>
      <c r="AC119" s="1" t="s">
        <v>137</v>
      </c>
      <c r="AD119" s="89">
        <v>43861</v>
      </c>
      <c r="AE119" s="284"/>
      <c r="AF119" s="1">
        <v>241.51</v>
      </c>
      <c r="AG119" s="1"/>
      <c r="AH119" s="1"/>
      <c r="AI119" s="1"/>
      <c r="AJ119" s="1"/>
      <c r="AK119" s="98">
        <f t="shared" si="121"/>
        <v>241.51</v>
      </c>
      <c r="AL119" s="138">
        <f t="shared" si="128"/>
        <v>0</v>
      </c>
      <c r="AM119" s="141">
        <f t="shared" si="129"/>
        <v>0</v>
      </c>
      <c r="AN119" s="96">
        <f t="shared" si="130"/>
        <v>0</v>
      </c>
      <c r="AO119" s="104">
        <f t="shared" si="131"/>
        <v>0</v>
      </c>
      <c r="AP119" s="104">
        <f t="shared" si="132"/>
        <v>0</v>
      </c>
      <c r="AQ119" s="104">
        <f t="shared" si="133"/>
        <v>0</v>
      </c>
      <c r="AR119" s="104"/>
      <c r="AS119" s="143">
        <f t="shared" si="134"/>
        <v>0</v>
      </c>
      <c r="AT119" s="104">
        <f t="shared" si="135"/>
        <v>0</v>
      </c>
      <c r="AU119" s="104">
        <f t="shared" si="122"/>
        <v>0</v>
      </c>
      <c r="AV119" s="203">
        <f t="shared" si="136"/>
        <v>0</v>
      </c>
      <c r="AW119" s="144">
        <f t="shared" si="137"/>
        <v>90.772718405703046</v>
      </c>
      <c r="AX119" s="285">
        <v>1</v>
      </c>
      <c r="AY119" s="104" t="s">
        <v>52</v>
      </c>
      <c r="AZ119" s="1">
        <v>71</v>
      </c>
      <c r="BA119" s="1" t="s">
        <v>136</v>
      </c>
      <c r="BB119" s="1" t="s">
        <v>137</v>
      </c>
      <c r="BC119" s="89">
        <v>43890</v>
      </c>
      <c r="BD119" s="153"/>
      <c r="BE119" s="1">
        <v>241.51</v>
      </c>
      <c r="BF119" s="1"/>
      <c r="BG119" s="1"/>
      <c r="BH119" s="1"/>
      <c r="BI119" s="1"/>
      <c r="BJ119" s="98">
        <v>241.51</v>
      </c>
      <c r="BK119" s="138">
        <f t="shared" si="138"/>
        <v>0</v>
      </c>
      <c r="BL119" s="141">
        <f t="shared" si="139"/>
        <v>0</v>
      </c>
      <c r="BM119" s="96">
        <f t="shared" si="140"/>
        <v>0</v>
      </c>
      <c r="BN119" s="104">
        <f t="shared" si="141"/>
        <v>0</v>
      </c>
      <c r="BO119" s="104">
        <f t="shared" si="142"/>
        <v>0</v>
      </c>
      <c r="BP119" s="104">
        <f t="shared" si="143"/>
        <v>0</v>
      </c>
      <c r="BQ119" s="355">
        <f t="shared" si="144"/>
        <v>0</v>
      </c>
      <c r="BR119" s="143">
        <f t="shared" si="145"/>
        <v>0</v>
      </c>
      <c r="BS119" s="104">
        <f t="shared" si="146"/>
        <v>0</v>
      </c>
      <c r="BT119" s="203">
        <f t="shared" si="147"/>
        <v>0</v>
      </c>
      <c r="BU119" s="144">
        <f t="shared" si="148"/>
        <v>90.772718405703046</v>
      </c>
      <c r="BV119" s="285">
        <v>1</v>
      </c>
      <c r="BW119" s="104" t="s">
        <v>52</v>
      </c>
      <c r="BX119" s="1">
        <v>71</v>
      </c>
      <c r="BY119" s="1" t="s">
        <v>136</v>
      </c>
      <c r="BZ119" s="1" t="s">
        <v>137</v>
      </c>
      <c r="CA119" s="89">
        <v>43890</v>
      </c>
      <c r="CB119" s="153"/>
      <c r="CC119" s="137">
        <v>241.51</v>
      </c>
      <c r="CD119" s="137"/>
      <c r="CE119" s="137"/>
      <c r="CF119" s="137"/>
      <c r="CG119" s="137"/>
      <c r="CH119" s="137">
        <v>241.51</v>
      </c>
      <c r="CI119" s="137">
        <v>0</v>
      </c>
      <c r="CJ119" s="137">
        <v>0</v>
      </c>
      <c r="CK119" s="137">
        <v>0</v>
      </c>
      <c r="CL119" s="137">
        <v>0</v>
      </c>
      <c r="CM119" s="137">
        <v>0</v>
      </c>
      <c r="CN119" s="137">
        <v>0</v>
      </c>
      <c r="CO119" s="137">
        <v>0</v>
      </c>
      <c r="CP119" s="143">
        <f t="shared" si="149"/>
        <v>0</v>
      </c>
      <c r="CQ119" s="104">
        <f t="shared" si="150"/>
        <v>0</v>
      </c>
      <c r="CR119" s="203">
        <f t="shared" si="151"/>
        <v>0</v>
      </c>
      <c r="CS119" s="144">
        <f t="shared" si="152"/>
        <v>90.772718405703046</v>
      </c>
      <c r="CT119" s="139" t="s">
        <v>251</v>
      </c>
      <c r="CU119" s="1" t="s">
        <v>422</v>
      </c>
      <c r="CV119" s="1">
        <v>71</v>
      </c>
      <c r="CW119" s="1" t="s">
        <v>136</v>
      </c>
      <c r="CX119" s="1" t="s">
        <v>137</v>
      </c>
      <c r="CY119" s="89">
        <v>43951</v>
      </c>
      <c r="CZ119" s="153"/>
      <c r="DA119" s="104">
        <v>248.39000000000001</v>
      </c>
      <c r="DB119" s="104"/>
      <c r="DC119" s="104"/>
      <c r="DD119" s="104"/>
      <c r="DE119" s="104"/>
      <c r="DF119" s="137">
        <v>248.39000000000001</v>
      </c>
      <c r="DG119" s="138">
        <f t="shared" si="153"/>
        <v>6.8800000000000239</v>
      </c>
      <c r="DH119" s="141">
        <f t="shared" si="154"/>
        <v>1.0563857681279638</v>
      </c>
      <c r="DI119" s="142">
        <f t="shared" si="155"/>
        <v>7.9363857681279875</v>
      </c>
      <c r="DJ119" s="104">
        <f t="shared" si="156"/>
        <v>7.9363857681279875</v>
      </c>
      <c r="DK119" s="104">
        <f t="shared" si="157"/>
        <v>0</v>
      </c>
      <c r="DL119" s="104">
        <f t="shared" si="158"/>
        <v>14.364858240311658</v>
      </c>
      <c r="DM119" s="365">
        <f t="shared" si="159"/>
        <v>0</v>
      </c>
      <c r="DN119" s="366">
        <f t="shared" si="160"/>
        <v>14.364858240311658</v>
      </c>
      <c r="DO119" s="367">
        <f t="shared" si="161"/>
        <v>14.364858240311658</v>
      </c>
      <c r="DP119" s="367">
        <f t="shared" si="162"/>
        <v>13.801708139059706</v>
      </c>
      <c r="DQ119" s="368">
        <f t="shared" si="163"/>
        <v>0.98957643789711103</v>
      </c>
      <c r="DR119" s="49">
        <f t="shared" si="164"/>
        <v>15.354434678208769</v>
      </c>
      <c r="DS119" s="369">
        <f t="shared" si="165"/>
        <v>106.12715308391182</v>
      </c>
      <c r="DT119" s="139">
        <v>1</v>
      </c>
      <c r="DU119" s="1" t="s">
        <v>52</v>
      </c>
      <c r="DV119" s="1">
        <v>71</v>
      </c>
      <c r="DW119" s="1" t="s">
        <v>136</v>
      </c>
      <c r="DX119" s="1" t="s">
        <v>137</v>
      </c>
      <c r="DY119" s="89">
        <v>43982</v>
      </c>
      <c r="DZ119" s="90"/>
      <c r="EA119" s="1">
        <v>259.28000000000003</v>
      </c>
      <c r="EB119" s="1"/>
      <c r="EC119" s="1"/>
      <c r="ED119" s="1"/>
      <c r="EE119" s="1"/>
      <c r="EF119" s="98">
        <v>259.28000000000003</v>
      </c>
      <c r="EG119" s="138">
        <f t="shared" si="166"/>
        <v>10.890000000000015</v>
      </c>
      <c r="EH119" s="141">
        <f t="shared" si="167"/>
        <v>0.44748747835351133</v>
      </c>
      <c r="EI119" s="96">
        <f t="shared" si="168"/>
        <v>11.337487478353527</v>
      </c>
      <c r="EJ119" s="104">
        <f t="shared" si="169"/>
        <v>11.337487478353527</v>
      </c>
      <c r="EK119" s="104">
        <f t="shared" si="170"/>
        <v>0</v>
      </c>
      <c r="EL119" s="104">
        <f t="shared" si="171"/>
        <v>20.520852335819885</v>
      </c>
      <c r="EM119" s="355">
        <f t="shared" si="172"/>
        <v>0</v>
      </c>
      <c r="EN119" s="143">
        <f t="shared" si="173"/>
        <v>20.520852335819885</v>
      </c>
      <c r="EO119" s="104">
        <f t="shared" si="174"/>
        <v>2.1466213143161621</v>
      </c>
      <c r="EP119" s="379">
        <f t="shared" si="175"/>
        <v>22.667473650136046</v>
      </c>
      <c r="EQ119" s="380">
        <f t="shared" si="176"/>
        <v>128.79462673404788</v>
      </c>
      <c r="ER119" s="285">
        <v>1</v>
      </c>
      <c r="ES119" s="104" t="s">
        <v>52</v>
      </c>
      <c r="ET119" s="1">
        <v>71</v>
      </c>
      <c r="EU119" s="1" t="s">
        <v>136</v>
      </c>
      <c r="EV119" s="1" t="s">
        <v>137</v>
      </c>
      <c r="EW119" s="398"/>
      <c r="EX119" s="89">
        <v>44013</v>
      </c>
      <c r="EY119" s="104">
        <v>266.91000000000003</v>
      </c>
      <c r="EZ119" s="104"/>
      <c r="FA119" s="104"/>
      <c r="FB119" s="104"/>
      <c r="FC119" s="104"/>
      <c r="FD119" s="137">
        <f t="shared" si="177"/>
        <v>266.91000000000003</v>
      </c>
      <c r="FE119" s="138">
        <f t="shared" si="227"/>
        <v>7.6299999999999955</v>
      </c>
      <c r="FF119" s="141">
        <f t="shared" si="178"/>
        <v>0.35804341264955886</v>
      </c>
      <c r="FG119" s="96">
        <f t="shared" si="179"/>
        <v>7.9880434126495548</v>
      </c>
      <c r="FH119" s="104">
        <f t="shared" si="180"/>
        <v>7.9880434126495548</v>
      </c>
      <c r="FI119" s="104">
        <f t="shared" si="181"/>
        <v>0</v>
      </c>
      <c r="FJ119" s="104">
        <f t="shared" si="182"/>
        <v>14.458358576895694</v>
      </c>
      <c r="FK119" s="104"/>
      <c r="FL119" s="143">
        <f t="shared" si="183"/>
        <v>14.458358576895694</v>
      </c>
      <c r="FM119" s="104">
        <f t="shared" si="184"/>
        <v>1.6566531454854962</v>
      </c>
      <c r="FN119" s="379">
        <f t="shared" si="185"/>
        <v>16.11501172238119</v>
      </c>
      <c r="FO119" s="234">
        <f t="shared" si="186"/>
        <v>144.90963845642906</v>
      </c>
      <c r="FP119" s="139">
        <v>1</v>
      </c>
      <c r="FQ119" s="1" t="s">
        <v>52</v>
      </c>
      <c r="FR119" s="1">
        <v>71</v>
      </c>
      <c r="FS119" s="1" t="s">
        <v>136</v>
      </c>
      <c r="FT119" s="1" t="s">
        <v>137</v>
      </c>
      <c r="FU119" s="89">
        <v>44042</v>
      </c>
      <c r="FV119" s="90"/>
      <c r="FW119" s="104">
        <v>282.78000000000003</v>
      </c>
      <c r="FX119" s="104"/>
      <c r="FY119" s="104"/>
      <c r="FZ119" s="104"/>
      <c r="GA119" s="104"/>
      <c r="GB119" s="411">
        <f t="shared" si="187"/>
        <v>282.78000000000003</v>
      </c>
      <c r="GC119" s="138">
        <f t="shared" si="123"/>
        <v>15.870000000000005</v>
      </c>
      <c r="GD119" s="141">
        <f t="shared" si="188"/>
        <v>4.9450337837838321</v>
      </c>
      <c r="GE119" s="142">
        <f t="shared" si="189"/>
        <v>20.815033783783836</v>
      </c>
      <c r="GF119" s="104">
        <f t="shared" si="190"/>
        <v>20.815033783783836</v>
      </c>
      <c r="GG119" s="104">
        <v>0</v>
      </c>
      <c r="GH119" s="104">
        <f t="shared" si="191"/>
        <v>39.548564189189285</v>
      </c>
      <c r="GI119" s="104"/>
      <c r="GJ119" s="143">
        <f t="shared" si="192"/>
        <v>39.548564189189285</v>
      </c>
      <c r="GK119" s="103">
        <f t="shared" si="193"/>
        <v>0</v>
      </c>
      <c r="GL119" s="104">
        <f t="shared" si="124"/>
        <v>0</v>
      </c>
      <c r="GM119" s="90">
        <f t="shared" si="194"/>
        <v>39.548564189189285</v>
      </c>
      <c r="GN119" s="380">
        <f t="shared" si="195"/>
        <v>184.45820264561834</v>
      </c>
      <c r="GO119" s="139">
        <v>1</v>
      </c>
      <c r="GP119" s="415" t="s">
        <v>52</v>
      </c>
      <c r="GQ119" s="1">
        <v>71</v>
      </c>
      <c r="GR119" s="1" t="s">
        <v>136</v>
      </c>
      <c r="GS119" s="1" t="s">
        <v>137</v>
      </c>
      <c r="GT119" s="89">
        <v>44081</v>
      </c>
      <c r="GU119" s="90">
        <v>200</v>
      </c>
      <c r="GV119" s="104">
        <v>301.34000000000003</v>
      </c>
      <c r="GW119" s="104"/>
      <c r="GX119" s="104"/>
      <c r="GY119" s="104"/>
      <c r="GZ119" s="104"/>
      <c r="HA119" s="137">
        <v>301.34000000000003</v>
      </c>
      <c r="HB119" s="138">
        <f t="shared" si="228"/>
        <v>18.560000000000002</v>
      </c>
      <c r="HC119" s="141">
        <f t="shared" si="196"/>
        <v>-6.7176942171411369</v>
      </c>
      <c r="HD119" s="142">
        <f t="shared" si="197"/>
        <v>11.842305782858865</v>
      </c>
      <c r="HE119" s="104">
        <f t="shared" si="198"/>
        <v>11.842305782858865</v>
      </c>
      <c r="HF119" s="104">
        <v>0</v>
      </c>
      <c r="HG119" s="104">
        <f t="shared" si="199"/>
        <v>22.500380987431843</v>
      </c>
      <c r="HH119" s="104"/>
      <c r="HI119" s="143">
        <f t="shared" si="200"/>
        <v>22.500380987431843</v>
      </c>
      <c r="HJ119" s="104">
        <f t="shared" si="201"/>
        <v>0</v>
      </c>
      <c r="HK119" s="104">
        <f t="shared" si="125"/>
        <v>0</v>
      </c>
      <c r="HL119" s="90">
        <f t="shared" si="202"/>
        <v>22.500380987431843</v>
      </c>
      <c r="HM119" s="380">
        <f t="shared" si="203"/>
        <v>6.9585836330501856</v>
      </c>
      <c r="HN119" s="1">
        <v>1</v>
      </c>
      <c r="HO119" s="1" t="s">
        <v>52</v>
      </c>
      <c r="HP119" s="1">
        <v>71</v>
      </c>
      <c r="HQ119" s="1" t="s">
        <v>136</v>
      </c>
      <c r="HR119" s="1" t="s">
        <v>137</v>
      </c>
      <c r="HS119" s="89">
        <v>44104</v>
      </c>
      <c r="HT119" s="104">
        <v>311.3</v>
      </c>
      <c r="HU119" s="90"/>
      <c r="HV119" s="104"/>
      <c r="HW119" s="104"/>
      <c r="HX119" s="104"/>
      <c r="HY119" s="104"/>
      <c r="HZ119" s="137">
        <f t="shared" si="204"/>
        <v>311.3</v>
      </c>
      <c r="IA119" s="138">
        <f t="shared" si="205"/>
        <v>9.9599999999999795</v>
      </c>
      <c r="IB119" s="141">
        <f t="shared" si="206"/>
        <v>1.8565993161330019</v>
      </c>
      <c r="IC119" s="142">
        <f t="shared" si="207"/>
        <v>11.816599316132981</v>
      </c>
      <c r="ID119" s="104">
        <f t="shared" si="208"/>
        <v>11.816599316132981</v>
      </c>
      <c r="IE119" s="104">
        <f t="shared" si="209"/>
        <v>0</v>
      </c>
      <c r="IF119" s="104">
        <f t="shared" si="210"/>
        <v>22.451538700652662</v>
      </c>
      <c r="IG119" s="425">
        <f t="shared" si="211"/>
        <v>0</v>
      </c>
      <c r="IH119" s="143">
        <f t="shared" si="212"/>
        <v>22.451538700652662</v>
      </c>
      <c r="II119" s="104">
        <f t="shared" si="213"/>
        <v>0</v>
      </c>
      <c r="IJ119" s="104">
        <f t="shared" si="214"/>
        <v>0</v>
      </c>
      <c r="IK119" s="90">
        <f t="shared" si="215"/>
        <v>22.451538700652662</v>
      </c>
      <c r="IL119" s="234">
        <f t="shared" si="216"/>
        <v>29.410122333702848</v>
      </c>
      <c r="IM119" s="139">
        <v>1</v>
      </c>
      <c r="IN119" s="1" t="s">
        <v>52</v>
      </c>
      <c r="IO119" s="1">
        <v>71</v>
      </c>
      <c r="IP119" s="1" t="s">
        <v>136</v>
      </c>
      <c r="IQ119" s="1" t="s">
        <v>137</v>
      </c>
      <c r="IR119" s="89">
        <v>44143</v>
      </c>
      <c r="IS119" s="90"/>
      <c r="IT119" s="1">
        <v>314.02</v>
      </c>
      <c r="IU119" s="1"/>
      <c r="IV119" s="1"/>
      <c r="IW119" s="1"/>
      <c r="IX119" s="1"/>
      <c r="IY119" s="98">
        <v>314.02</v>
      </c>
      <c r="IZ119" s="138">
        <f t="shared" si="217"/>
        <v>2.7199999999999704</v>
      </c>
      <c r="JA119" s="141">
        <f t="shared" si="218"/>
        <v>-0.7313674917754186</v>
      </c>
      <c r="JB119" s="142">
        <f t="shared" si="219"/>
        <v>1.9886325082245517</v>
      </c>
      <c r="JC119" s="104">
        <f t="shared" si="220"/>
        <v>1.9886325082245517</v>
      </c>
      <c r="JD119" s="104">
        <f t="shared" si="221"/>
        <v>0</v>
      </c>
      <c r="JE119" s="104">
        <f t="shared" si="222"/>
        <v>3.778401765626648</v>
      </c>
      <c r="JF119" s="425">
        <f t="shared" si="126"/>
        <v>0</v>
      </c>
      <c r="JG119" s="143">
        <f t="shared" si="223"/>
        <v>3.778401765626648</v>
      </c>
      <c r="JH119" s="104">
        <f t="shared" si="224"/>
        <v>0</v>
      </c>
      <c r="JI119" s="104">
        <f t="shared" si="225"/>
        <v>0</v>
      </c>
      <c r="JJ119" s="90">
        <f t="shared" si="226"/>
        <v>3.778401765626648</v>
      </c>
      <c r="JK119" s="234">
        <f t="shared" si="127"/>
        <v>33.188524099329499</v>
      </c>
      <c r="JL119" s="139">
        <v>1</v>
      </c>
      <c r="JM119" s="1" t="s">
        <v>52</v>
      </c>
    </row>
    <row r="120" spans="1:273" ht="30" customHeight="1" x14ac:dyDescent="0.25">
      <c r="A120" s="1">
        <v>72</v>
      </c>
      <c r="B120" s="1" t="s">
        <v>173</v>
      </c>
      <c r="C120" s="1" t="s">
        <v>138</v>
      </c>
      <c r="D120" s="89">
        <v>43830</v>
      </c>
      <c r="E120" s="153"/>
      <c r="F120" s="104">
        <v>506.11</v>
      </c>
      <c r="G120" s="104"/>
      <c r="H120" s="104"/>
      <c r="I120" s="104"/>
      <c r="J120" s="104"/>
      <c r="K120" s="137">
        <v>506.11</v>
      </c>
      <c r="L120" s="138">
        <v>0</v>
      </c>
      <c r="M120" s="141">
        <v>0</v>
      </c>
      <c r="N120" s="96">
        <v>0</v>
      </c>
      <c r="O120" s="104">
        <v>0</v>
      </c>
      <c r="P120" s="104">
        <v>0</v>
      </c>
      <c r="Q120" s="104">
        <v>0</v>
      </c>
      <c r="R120" s="104">
        <v>0</v>
      </c>
      <c r="S120" s="143">
        <v>0</v>
      </c>
      <c r="T120" s="104"/>
      <c r="U120" s="104"/>
      <c r="V120" s="104">
        <v>0</v>
      </c>
      <c r="W120" s="203">
        <v>0</v>
      </c>
      <c r="X120" s="144">
        <v>214.66834822693164</v>
      </c>
      <c r="Y120" s="285">
        <v>1</v>
      </c>
      <c r="Z120" s="104" t="s">
        <v>52</v>
      </c>
      <c r="AA120" s="1">
        <v>72</v>
      </c>
      <c r="AB120" s="1" t="s">
        <v>173</v>
      </c>
      <c r="AC120" s="1" t="s">
        <v>138</v>
      </c>
      <c r="AD120" s="89">
        <v>43861</v>
      </c>
      <c r="AE120" s="284"/>
      <c r="AF120" s="1">
        <v>506.11</v>
      </c>
      <c r="AG120" s="1"/>
      <c r="AH120" s="1"/>
      <c r="AI120" s="1"/>
      <c r="AJ120" s="1"/>
      <c r="AK120" s="98">
        <f t="shared" si="121"/>
        <v>506.11</v>
      </c>
      <c r="AL120" s="138">
        <f t="shared" si="128"/>
        <v>0</v>
      </c>
      <c r="AM120" s="141">
        <f t="shared" si="129"/>
        <v>0</v>
      </c>
      <c r="AN120" s="96">
        <f t="shared" si="130"/>
        <v>0</v>
      </c>
      <c r="AO120" s="104">
        <f t="shared" si="131"/>
        <v>0</v>
      </c>
      <c r="AP120" s="104">
        <f t="shared" si="132"/>
        <v>0</v>
      </c>
      <c r="AQ120" s="104">
        <f t="shared" si="133"/>
        <v>0</v>
      </c>
      <c r="AR120" s="104"/>
      <c r="AS120" s="143">
        <f t="shared" si="134"/>
        <v>0</v>
      </c>
      <c r="AT120" s="104">
        <f t="shared" si="135"/>
        <v>0</v>
      </c>
      <c r="AU120" s="104">
        <f t="shared" si="122"/>
        <v>0</v>
      </c>
      <c r="AV120" s="203">
        <f t="shared" si="136"/>
        <v>0</v>
      </c>
      <c r="AW120" s="144">
        <f t="shared" si="137"/>
        <v>214.66834822693164</v>
      </c>
      <c r="AX120" s="285">
        <v>1</v>
      </c>
      <c r="AY120" s="104" t="s">
        <v>52</v>
      </c>
      <c r="AZ120" s="1">
        <v>72</v>
      </c>
      <c r="BA120" s="1" t="s">
        <v>173</v>
      </c>
      <c r="BB120" s="1" t="s">
        <v>138</v>
      </c>
      <c r="BC120" s="89">
        <v>43890</v>
      </c>
      <c r="BD120" s="153"/>
      <c r="BE120" s="1">
        <v>506.11</v>
      </c>
      <c r="BF120" s="1"/>
      <c r="BG120" s="1"/>
      <c r="BH120" s="1"/>
      <c r="BI120" s="1"/>
      <c r="BJ120" s="98">
        <v>506.11</v>
      </c>
      <c r="BK120" s="138">
        <f t="shared" si="138"/>
        <v>0</v>
      </c>
      <c r="BL120" s="141">
        <f t="shared" si="139"/>
        <v>0</v>
      </c>
      <c r="BM120" s="96">
        <f t="shared" si="140"/>
        <v>0</v>
      </c>
      <c r="BN120" s="104">
        <f t="shared" si="141"/>
        <v>0</v>
      </c>
      <c r="BO120" s="104">
        <f t="shared" si="142"/>
        <v>0</v>
      </c>
      <c r="BP120" s="104">
        <f t="shared" si="143"/>
        <v>0</v>
      </c>
      <c r="BQ120" s="355">
        <f t="shared" si="144"/>
        <v>0</v>
      </c>
      <c r="BR120" s="143">
        <f t="shared" si="145"/>
        <v>0</v>
      </c>
      <c r="BS120" s="104">
        <f t="shared" si="146"/>
        <v>0</v>
      </c>
      <c r="BT120" s="203">
        <f t="shared" si="147"/>
        <v>0</v>
      </c>
      <c r="BU120" s="144">
        <f t="shared" si="148"/>
        <v>214.66834822693164</v>
      </c>
      <c r="BV120" s="285">
        <v>1</v>
      </c>
      <c r="BW120" s="104" t="s">
        <v>52</v>
      </c>
      <c r="BX120" s="1">
        <v>72</v>
      </c>
      <c r="BY120" s="1" t="s">
        <v>173</v>
      </c>
      <c r="BZ120" s="1" t="s">
        <v>138</v>
      </c>
      <c r="CA120" s="89">
        <v>43890</v>
      </c>
      <c r="CB120" s="153"/>
      <c r="CC120" s="137">
        <v>506.11</v>
      </c>
      <c r="CD120" s="137"/>
      <c r="CE120" s="137"/>
      <c r="CF120" s="137"/>
      <c r="CG120" s="137"/>
      <c r="CH120" s="137">
        <v>506.11</v>
      </c>
      <c r="CI120" s="137">
        <v>0</v>
      </c>
      <c r="CJ120" s="137">
        <v>0</v>
      </c>
      <c r="CK120" s="137">
        <v>0</v>
      </c>
      <c r="CL120" s="137">
        <v>0</v>
      </c>
      <c r="CM120" s="137">
        <v>0</v>
      </c>
      <c r="CN120" s="137">
        <v>0</v>
      </c>
      <c r="CO120" s="137">
        <v>0</v>
      </c>
      <c r="CP120" s="143">
        <f t="shared" si="149"/>
        <v>0</v>
      </c>
      <c r="CQ120" s="104">
        <f t="shared" si="150"/>
        <v>0</v>
      </c>
      <c r="CR120" s="203">
        <f t="shared" si="151"/>
        <v>0</v>
      </c>
      <c r="CS120" s="144">
        <f t="shared" si="152"/>
        <v>214.66834822693164</v>
      </c>
      <c r="CT120" s="139" t="s">
        <v>251</v>
      </c>
      <c r="CU120" s="1" t="s">
        <v>422</v>
      </c>
      <c r="CV120" s="1">
        <v>72</v>
      </c>
      <c r="CW120" s="1" t="s">
        <v>173</v>
      </c>
      <c r="CX120" s="1" t="s">
        <v>138</v>
      </c>
      <c r="CY120" s="89">
        <v>43951</v>
      </c>
      <c r="CZ120" s="153"/>
      <c r="DA120" s="104">
        <v>506.11</v>
      </c>
      <c r="DB120" s="104"/>
      <c r="DC120" s="104"/>
      <c r="DD120" s="104"/>
      <c r="DE120" s="104"/>
      <c r="DF120" s="137">
        <v>506.11</v>
      </c>
      <c r="DG120" s="138">
        <f t="shared" si="153"/>
        <v>0</v>
      </c>
      <c r="DH120" s="141">
        <f t="shared" si="154"/>
        <v>0</v>
      </c>
      <c r="DI120" s="142">
        <f t="shared" si="155"/>
        <v>0</v>
      </c>
      <c r="DJ120" s="104">
        <f t="shared" si="156"/>
        <v>0</v>
      </c>
      <c r="DK120" s="104">
        <f t="shared" si="157"/>
        <v>0</v>
      </c>
      <c r="DL120" s="104">
        <f t="shared" si="158"/>
        <v>0</v>
      </c>
      <c r="DM120" s="365">
        <f t="shared" si="159"/>
        <v>0</v>
      </c>
      <c r="DN120" s="366">
        <f t="shared" si="160"/>
        <v>0</v>
      </c>
      <c r="DO120" s="367">
        <f t="shared" si="161"/>
        <v>0</v>
      </c>
      <c r="DP120" s="367">
        <f t="shared" si="162"/>
        <v>0</v>
      </c>
      <c r="DQ120" s="368">
        <f t="shared" si="163"/>
        <v>0</v>
      </c>
      <c r="DR120" s="49">
        <f t="shared" si="164"/>
        <v>0</v>
      </c>
      <c r="DS120" s="369">
        <f t="shared" si="165"/>
        <v>214.66834822693164</v>
      </c>
      <c r="DT120" s="139">
        <v>1</v>
      </c>
      <c r="DU120" s="1" t="s">
        <v>52</v>
      </c>
      <c r="DV120" s="1">
        <v>72</v>
      </c>
      <c r="DW120" s="1" t="s">
        <v>173</v>
      </c>
      <c r="DX120" s="1" t="s">
        <v>138</v>
      </c>
      <c r="DY120" s="89">
        <v>43982</v>
      </c>
      <c r="DZ120" s="90"/>
      <c r="EA120" s="1">
        <v>506.11</v>
      </c>
      <c r="EB120" s="1"/>
      <c r="EC120" s="1"/>
      <c r="ED120" s="1"/>
      <c r="EE120" s="1"/>
      <c r="EF120" s="98">
        <v>506.11</v>
      </c>
      <c r="EG120" s="138">
        <f t="shared" si="166"/>
        <v>0</v>
      </c>
      <c r="EH120" s="141">
        <f t="shared" si="167"/>
        <v>0</v>
      </c>
      <c r="EI120" s="96">
        <f t="shared" si="168"/>
        <v>0</v>
      </c>
      <c r="EJ120" s="104">
        <f t="shared" si="169"/>
        <v>0</v>
      </c>
      <c r="EK120" s="104">
        <f t="shared" si="170"/>
        <v>0</v>
      </c>
      <c r="EL120" s="104">
        <f t="shared" si="171"/>
        <v>0</v>
      </c>
      <c r="EM120" s="355">
        <f t="shared" si="172"/>
        <v>0</v>
      </c>
      <c r="EN120" s="143">
        <f t="shared" si="173"/>
        <v>0</v>
      </c>
      <c r="EO120" s="104">
        <f t="shared" si="174"/>
        <v>0</v>
      </c>
      <c r="EP120" s="379">
        <f t="shared" si="175"/>
        <v>0</v>
      </c>
      <c r="EQ120" s="380">
        <f t="shared" si="176"/>
        <v>214.66834822693164</v>
      </c>
      <c r="ER120" s="285">
        <v>1</v>
      </c>
      <c r="ES120" s="104" t="s">
        <v>52</v>
      </c>
      <c r="ET120" s="1">
        <v>72</v>
      </c>
      <c r="EU120" s="1" t="s">
        <v>173</v>
      </c>
      <c r="EV120" s="1" t="s">
        <v>138</v>
      </c>
      <c r="EW120" s="398"/>
      <c r="EX120" s="89">
        <v>44013</v>
      </c>
      <c r="EY120" s="104">
        <v>564.21</v>
      </c>
      <c r="EZ120" s="104"/>
      <c r="FA120" s="104"/>
      <c r="FB120" s="104"/>
      <c r="FC120" s="104"/>
      <c r="FD120" s="137">
        <f t="shared" si="177"/>
        <v>564.21</v>
      </c>
      <c r="FE120" s="138">
        <f t="shared" si="227"/>
        <v>58.100000000000023</v>
      </c>
      <c r="FF120" s="141">
        <f t="shared" si="178"/>
        <v>2.7263856192581115</v>
      </c>
      <c r="FG120" s="96">
        <f t="shared" si="179"/>
        <v>60.826385619258133</v>
      </c>
      <c r="FH120" s="104">
        <f t="shared" si="180"/>
        <v>60.826385619258133</v>
      </c>
      <c r="FI120" s="104">
        <f t="shared" si="181"/>
        <v>0</v>
      </c>
      <c r="FJ120" s="104">
        <f t="shared" si="182"/>
        <v>110.09575797085722</v>
      </c>
      <c r="FK120" s="104"/>
      <c r="FL120" s="143">
        <f t="shared" si="183"/>
        <v>110.09575797085722</v>
      </c>
      <c r="FM120" s="104">
        <f t="shared" si="184"/>
        <v>12.614881750027186</v>
      </c>
      <c r="FN120" s="379">
        <f t="shared" si="185"/>
        <v>122.7106397208844</v>
      </c>
      <c r="FO120" s="234">
        <f t="shared" si="186"/>
        <v>337.37898794781603</v>
      </c>
      <c r="FP120" s="139">
        <v>1</v>
      </c>
      <c r="FQ120" s="1" t="s">
        <v>52</v>
      </c>
      <c r="FR120" s="1">
        <v>72</v>
      </c>
      <c r="FS120" s="1" t="s">
        <v>173</v>
      </c>
      <c r="FT120" s="1" t="s">
        <v>138</v>
      </c>
      <c r="FU120" s="89">
        <v>44042</v>
      </c>
      <c r="FV120" s="90"/>
      <c r="FW120" s="104">
        <v>687.30000000000007</v>
      </c>
      <c r="FX120" s="104"/>
      <c r="FY120" s="104"/>
      <c r="FZ120" s="104"/>
      <c r="GA120" s="104"/>
      <c r="GB120" s="411">
        <f t="shared" si="187"/>
        <v>687.30000000000007</v>
      </c>
      <c r="GC120" s="138">
        <f t="shared" si="123"/>
        <v>123.09000000000003</v>
      </c>
      <c r="GD120" s="141">
        <f t="shared" si="188"/>
        <v>38.354392466663633</v>
      </c>
      <c r="GE120" s="142">
        <f t="shared" si="189"/>
        <v>161.44439246666366</v>
      </c>
      <c r="GF120" s="104">
        <f t="shared" si="190"/>
        <v>161.44439246666366</v>
      </c>
      <c r="GG120" s="104">
        <v>0</v>
      </c>
      <c r="GH120" s="104">
        <f t="shared" si="191"/>
        <v>306.74434568666095</v>
      </c>
      <c r="GI120" s="104"/>
      <c r="GJ120" s="143">
        <f t="shared" si="192"/>
        <v>306.74434568666095</v>
      </c>
      <c r="GK120" s="103">
        <f t="shared" si="193"/>
        <v>161.44439246666366</v>
      </c>
      <c r="GL120" s="104">
        <f t="shared" si="124"/>
        <v>44.879161726812939</v>
      </c>
      <c r="GM120" s="90">
        <f t="shared" si="194"/>
        <v>351.62350741347387</v>
      </c>
      <c r="GN120" s="380">
        <f t="shared" si="195"/>
        <v>689.0024953612899</v>
      </c>
      <c r="GO120" s="139">
        <v>1</v>
      </c>
      <c r="GP120" s="415" t="s">
        <v>52</v>
      </c>
      <c r="GQ120" s="1">
        <v>72</v>
      </c>
      <c r="GR120" s="1" t="s">
        <v>173</v>
      </c>
      <c r="GS120" s="1" t="s">
        <v>138</v>
      </c>
      <c r="GT120" s="89">
        <v>44081</v>
      </c>
      <c r="GU120" s="90"/>
      <c r="GV120" s="104">
        <v>996.31000000000006</v>
      </c>
      <c r="GW120" s="104"/>
      <c r="GX120" s="104"/>
      <c r="GY120" s="104"/>
      <c r="GZ120" s="104"/>
      <c r="HA120" s="137">
        <v>996.31000000000006</v>
      </c>
      <c r="HB120" s="138">
        <f t="shared" si="228"/>
        <v>309.01</v>
      </c>
      <c r="HC120" s="141">
        <f t="shared" si="196"/>
        <v>-111.84454148915853</v>
      </c>
      <c r="HD120" s="142">
        <f t="shared" si="197"/>
        <v>197.16545851084146</v>
      </c>
      <c r="HE120" s="104">
        <f t="shared" si="198"/>
        <v>197.16545851084146</v>
      </c>
      <c r="HF120" s="104">
        <v>0</v>
      </c>
      <c r="HG120" s="104">
        <f t="shared" si="199"/>
        <v>374.61437117059876</v>
      </c>
      <c r="HH120" s="104"/>
      <c r="HI120" s="143">
        <f t="shared" si="200"/>
        <v>374.61437117059876</v>
      </c>
      <c r="HJ120" s="104">
        <f t="shared" si="201"/>
        <v>197.16545851084146</v>
      </c>
      <c r="HK120" s="104">
        <f t="shared" si="125"/>
        <v>89.240116282019216</v>
      </c>
      <c r="HL120" s="90">
        <f t="shared" si="202"/>
        <v>463.85448745261795</v>
      </c>
      <c r="HM120" s="380">
        <f t="shared" si="203"/>
        <v>1152.856982813908</v>
      </c>
      <c r="HN120" s="1">
        <v>1</v>
      </c>
      <c r="HO120" s="1" t="s">
        <v>52</v>
      </c>
      <c r="HP120" s="1">
        <v>72</v>
      </c>
      <c r="HQ120" s="1" t="s">
        <v>173</v>
      </c>
      <c r="HR120" s="1" t="s">
        <v>138</v>
      </c>
      <c r="HS120" s="89">
        <v>44104</v>
      </c>
      <c r="HT120" s="104">
        <v>1412.04</v>
      </c>
      <c r="HU120" s="90"/>
      <c r="HV120" s="104"/>
      <c r="HW120" s="104"/>
      <c r="HX120" s="104"/>
      <c r="HY120" s="104"/>
      <c r="HZ120" s="137">
        <f t="shared" si="204"/>
        <v>1412.04</v>
      </c>
      <c r="IA120" s="138">
        <f t="shared" si="205"/>
        <v>415.7299999999999</v>
      </c>
      <c r="IB120" s="141">
        <f t="shared" si="206"/>
        <v>77.494380893170117</v>
      </c>
      <c r="IC120" s="142">
        <f t="shared" si="207"/>
        <v>493.22438089317001</v>
      </c>
      <c r="ID120" s="104">
        <f t="shared" si="208"/>
        <v>110</v>
      </c>
      <c r="IE120" s="104">
        <f t="shared" si="209"/>
        <v>383.22438089317001</v>
      </c>
      <c r="IF120" s="104">
        <f t="shared" si="210"/>
        <v>209</v>
      </c>
      <c r="IG120" s="425">
        <f t="shared" si="211"/>
        <v>746.63095966734647</v>
      </c>
      <c r="IH120" s="143">
        <f t="shared" si="212"/>
        <v>955.63095966734647</v>
      </c>
      <c r="II120" s="104">
        <f t="shared" si="213"/>
        <v>493.22438089317001</v>
      </c>
      <c r="IJ120" s="104">
        <f t="shared" si="214"/>
        <v>132.79683831719046</v>
      </c>
      <c r="IK120" s="90">
        <f t="shared" si="215"/>
        <v>1088.4277979845369</v>
      </c>
      <c r="IL120" s="234">
        <f t="shared" si="216"/>
        <v>2241.2847807984449</v>
      </c>
      <c r="IM120" s="139">
        <v>1</v>
      </c>
      <c r="IN120" s="1" t="s">
        <v>52</v>
      </c>
      <c r="IO120" s="1">
        <v>72</v>
      </c>
      <c r="IP120" s="1" t="s">
        <v>173</v>
      </c>
      <c r="IQ120" s="1" t="s">
        <v>138</v>
      </c>
      <c r="IR120" s="89">
        <v>44143</v>
      </c>
      <c r="IS120" s="90"/>
      <c r="IT120" s="1">
        <v>1445.47</v>
      </c>
      <c r="IU120" s="1"/>
      <c r="IV120" s="1"/>
      <c r="IW120" s="1"/>
      <c r="IX120" s="1"/>
      <c r="IY120" s="98">
        <v>1445.47</v>
      </c>
      <c r="IZ120" s="138">
        <f t="shared" si="217"/>
        <v>33.430000000000064</v>
      </c>
      <c r="JA120" s="141">
        <f t="shared" si="218"/>
        <v>-8.988829136048734</v>
      </c>
      <c r="JB120" s="142">
        <f t="shared" si="219"/>
        <v>24.441170863951328</v>
      </c>
      <c r="JC120" s="104">
        <f t="shared" si="220"/>
        <v>24.441170863951328</v>
      </c>
      <c r="JD120" s="104">
        <f t="shared" si="221"/>
        <v>0</v>
      </c>
      <c r="JE120" s="104">
        <f t="shared" si="222"/>
        <v>46.438224641507517</v>
      </c>
      <c r="JF120" s="425">
        <f t="shared" si="126"/>
        <v>0</v>
      </c>
      <c r="JG120" s="143">
        <f t="shared" si="223"/>
        <v>46.438224641507517</v>
      </c>
      <c r="JH120" s="104">
        <f t="shared" si="224"/>
        <v>0</v>
      </c>
      <c r="JI120" s="104">
        <f t="shared" si="225"/>
        <v>0</v>
      </c>
      <c r="JJ120" s="90">
        <f t="shared" si="226"/>
        <v>46.438224641507517</v>
      </c>
      <c r="JK120" s="234">
        <f t="shared" si="127"/>
        <v>2287.7230054399524</v>
      </c>
      <c r="JL120" s="139">
        <v>1</v>
      </c>
      <c r="JM120" s="1" t="s">
        <v>52</v>
      </c>
    </row>
    <row r="121" spans="1:273" ht="30" customHeight="1" x14ac:dyDescent="0.25">
      <c r="A121" s="1">
        <v>73</v>
      </c>
      <c r="B121" s="1" t="s">
        <v>139</v>
      </c>
      <c r="C121" s="1" t="s">
        <v>140</v>
      </c>
      <c r="D121" s="89">
        <v>43830</v>
      </c>
      <c r="E121" s="153"/>
      <c r="F121" s="104">
        <v>4854.37</v>
      </c>
      <c r="G121" s="104"/>
      <c r="H121" s="104"/>
      <c r="I121" s="104"/>
      <c r="J121" s="104"/>
      <c r="K121" s="137">
        <v>4854.37</v>
      </c>
      <c r="L121" s="138">
        <v>0</v>
      </c>
      <c r="M121" s="141">
        <v>0</v>
      </c>
      <c r="N121" s="96">
        <v>0</v>
      </c>
      <c r="O121" s="104">
        <v>0</v>
      </c>
      <c r="P121" s="104">
        <v>0</v>
      </c>
      <c r="Q121" s="104">
        <v>0</v>
      </c>
      <c r="R121" s="104">
        <v>0</v>
      </c>
      <c r="S121" s="143">
        <v>0</v>
      </c>
      <c r="T121" s="104"/>
      <c r="U121" s="104"/>
      <c r="V121" s="104">
        <v>0</v>
      </c>
      <c r="W121" s="203">
        <v>0</v>
      </c>
      <c r="X121" s="144">
        <v>7.8462598423729464</v>
      </c>
      <c r="Y121" s="285">
        <v>1</v>
      </c>
      <c r="Z121" s="104" t="s">
        <v>52</v>
      </c>
      <c r="AA121" s="1">
        <v>73</v>
      </c>
      <c r="AB121" s="1" t="s">
        <v>139</v>
      </c>
      <c r="AC121" s="1" t="s">
        <v>140</v>
      </c>
      <c r="AD121" s="89">
        <v>43861</v>
      </c>
      <c r="AE121" s="284"/>
      <c r="AF121" s="1">
        <v>4854.37</v>
      </c>
      <c r="AG121" s="1"/>
      <c r="AH121" s="1"/>
      <c r="AI121" s="1"/>
      <c r="AJ121" s="1"/>
      <c r="AK121" s="98">
        <f t="shared" si="121"/>
        <v>4854.37</v>
      </c>
      <c r="AL121" s="138">
        <f t="shared" si="128"/>
        <v>0</v>
      </c>
      <c r="AM121" s="141">
        <f t="shared" si="129"/>
        <v>0</v>
      </c>
      <c r="AN121" s="96">
        <f t="shared" si="130"/>
        <v>0</v>
      </c>
      <c r="AO121" s="104">
        <f t="shared" si="131"/>
        <v>0</v>
      </c>
      <c r="AP121" s="104">
        <f t="shared" si="132"/>
        <v>0</v>
      </c>
      <c r="AQ121" s="104">
        <f t="shared" si="133"/>
        <v>0</v>
      </c>
      <c r="AR121" s="104"/>
      <c r="AS121" s="143">
        <f t="shared" si="134"/>
        <v>0</v>
      </c>
      <c r="AT121" s="104">
        <f t="shared" si="135"/>
        <v>0</v>
      </c>
      <c r="AU121" s="104">
        <f t="shared" si="122"/>
        <v>0</v>
      </c>
      <c r="AV121" s="203">
        <f t="shared" si="136"/>
        <v>0</v>
      </c>
      <c r="AW121" s="144">
        <f t="shared" si="137"/>
        <v>7.8462598423729464</v>
      </c>
      <c r="AX121" s="285">
        <v>1</v>
      </c>
      <c r="AY121" s="104" t="s">
        <v>52</v>
      </c>
      <c r="AZ121" s="1">
        <v>73</v>
      </c>
      <c r="BA121" s="1" t="s">
        <v>139</v>
      </c>
      <c r="BB121" s="1" t="s">
        <v>140</v>
      </c>
      <c r="BC121" s="89">
        <v>43890</v>
      </c>
      <c r="BD121" s="153"/>
      <c r="BE121" s="1">
        <v>4854.37</v>
      </c>
      <c r="BF121" s="1"/>
      <c r="BG121" s="1"/>
      <c r="BH121" s="1"/>
      <c r="BI121" s="1"/>
      <c r="BJ121" s="98">
        <v>4854.37</v>
      </c>
      <c r="BK121" s="138">
        <f t="shared" si="138"/>
        <v>0</v>
      </c>
      <c r="BL121" s="141">
        <f t="shared" si="139"/>
        <v>0</v>
      </c>
      <c r="BM121" s="96">
        <f t="shared" si="140"/>
        <v>0</v>
      </c>
      <c r="BN121" s="104">
        <f t="shared" si="141"/>
        <v>0</v>
      </c>
      <c r="BO121" s="104">
        <f t="shared" si="142"/>
        <v>0</v>
      </c>
      <c r="BP121" s="104">
        <f t="shared" si="143"/>
        <v>0</v>
      </c>
      <c r="BQ121" s="355">
        <f t="shared" si="144"/>
        <v>0</v>
      </c>
      <c r="BR121" s="143">
        <f t="shared" si="145"/>
        <v>0</v>
      </c>
      <c r="BS121" s="104">
        <f t="shared" si="146"/>
        <v>0</v>
      </c>
      <c r="BT121" s="203">
        <f t="shared" si="147"/>
        <v>0</v>
      </c>
      <c r="BU121" s="144">
        <f t="shared" si="148"/>
        <v>7.8462598423729464</v>
      </c>
      <c r="BV121" s="285">
        <v>1</v>
      </c>
      <c r="BW121" s="104" t="s">
        <v>52</v>
      </c>
      <c r="BX121" s="1">
        <v>73</v>
      </c>
      <c r="BY121" s="1" t="s">
        <v>139</v>
      </c>
      <c r="BZ121" s="1" t="s">
        <v>140</v>
      </c>
      <c r="CA121" s="89">
        <v>43890</v>
      </c>
      <c r="CB121" s="153"/>
      <c r="CC121" s="137">
        <v>4854.37</v>
      </c>
      <c r="CD121" s="137"/>
      <c r="CE121" s="137"/>
      <c r="CF121" s="137"/>
      <c r="CG121" s="137"/>
      <c r="CH121" s="137">
        <v>4854.37</v>
      </c>
      <c r="CI121" s="137">
        <v>0</v>
      </c>
      <c r="CJ121" s="137">
        <v>0</v>
      </c>
      <c r="CK121" s="137">
        <v>0</v>
      </c>
      <c r="CL121" s="137">
        <v>0</v>
      </c>
      <c r="CM121" s="137">
        <v>0</v>
      </c>
      <c r="CN121" s="137">
        <v>0</v>
      </c>
      <c r="CO121" s="137">
        <v>0</v>
      </c>
      <c r="CP121" s="143">
        <f t="shared" si="149"/>
        <v>0</v>
      </c>
      <c r="CQ121" s="104">
        <f t="shared" si="150"/>
        <v>0</v>
      </c>
      <c r="CR121" s="203">
        <f t="shared" si="151"/>
        <v>0</v>
      </c>
      <c r="CS121" s="144">
        <f t="shared" si="152"/>
        <v>7.8462598423729464</v>
      </c>
      <c r="CT121" s="139" t="s">
        <v>251</v>
      </c>
      <c r="CU121" s="1" t="s">
        <v>422</v>
      </c>
      <c r="CV121" s="1">
        <v>73</v>
      </c>
      <c r="CW121" s="1" t="s">
        <v>139</v>
      </c>
      <c r="CX121" s="1" t="s">
        <v>140</v>
      </c>
      <c r="CY121" s="89">
        <v>43951</v>
      </c>
      <c r="CZ121" s="153"/>
      <c r="DA121" s="104">
        <v>4854.4800000000005</v>
      </c>
      <c r="DB121" s="104"/>
      <c r="DC121" s="104"/>
      <c r="DD121" s="104"/>
      <c r="DE121" s="104"/>
      <c r="DF121" s="137">
        <v>4854.4800000000005</v>
      </c>
      <c r="DG121" s="138">
        <f t="shared" si="153"/>
        <v>0.11000000000058208</v>
      </c>
      <c r="DH121" s="141">
        <f t="shared" si="154"/>
        <v>1.6889888734693388E-2</v>
      </c>
      <c r="DI121" s="142">
        <f t="shared" si="155"/>
        <v>0.12688988873527546</v>
      </c>
      <c r="DJ121" s="104">
        <f t="shared" si="156"/>
        <v>0.12688988873527546</v>
      </c>
      <c r="DK121" s="104">
        <f t="shared" si="157"/>
        <v>0</v>
      </c>
      <c r="DL121" s="104">
        <f t="shared" si="158"/>
        <v>0.22967069861084857</v>
      </c>
      <c r="DM121" s="365">
        <f t="shared" si="159"/>
        <v>0</v>
      </c>
      <c r="DN121" s="366">
        <f t="shared" si="160"/>
        <v>0.22967069861084857</v>
      </c>
      <c r="DO121" s="367">
        <f t="shared" si="161"/>
        <v>0.22967069861084857</v>
      </c>
      <c r="DP121" s="367">
        <f t="shared" si="162"/>
        <v>0.22066684524776103</v>
      </c>
      <c r="DQ121" s="368">
        <f t="shared" si="163"/>
        <v>1.5821716303671195E-2</v>
      </c>
      <c r="DR121" s="49">
        <f t="shared" si="164"/>
        <v>0.24549241491451976</v>
      </c>
      <c r="DS121" s="369">
        <f t="shared" si="165"/>
        <v>8.0917522572874656</v>
      </c>
      <c r="DT121" s="139">
        <v>1</v>
      </c>
      <c r="DU121" s="1" t="s">
        <v>52</v>
      </c>
      <c r="DV121" s="1">
        <v>73</v>
      </c>
      <c r="DW121" s="1" t="s">
        <v>139</v>
      </c>
      <c r="DX121" s="1" t="s">
        <v>140</v>
      </c>
      <c r="DY121" s="89">
        <v>43982</v>
      </c>
      <c r="DZ121" s="90"/>
      <c r="EA121" s="1">
        <v>4865.93</v>
      </c>
      <c r="EB121" s="1"/>
      <c r="EC121" s="1"/>
      <c r="ED121" s="1"/>
      <c r="EE121" s="1"/>
      <c r="EF121" s="98">
        <v>4865.93</v>
      </c>
      <c r="EG121" s="138">
        <f t="shared" si="166"/>
        <v>11.449999999999818</v>
      </c>
      <c r="EH121" s="141">
        <f t="shared" si="167"/>
        <v>0.47049877200620899</v>
      </c>
      <c r="EI121" s="96">
        <f t="shared" si="168"/>
        <v>11.920498772006027</v>
      </c>
      <c r="EJ121" s="104">
        <f t="shared" si="169"/>
        <v>11.920498772006027</v>
      </c>
      <c r="EK121" s="104">
        <f t="shared" si="170"/>
        <v>0</v>
      </c>
      <c r="EL121" s="104">
        <f t="shared" si="171"/>
        <v>21.57610277733091</v>
      </c>
      <c r="EM121" s="355">
        <f t="shared" si="172"/>
        <v>0</v>
      </c>
      <c r="EN121" s="143">
        <f t="shared" si="173"/>
        <v>21.57610277733091</v>
      </c>
      <c r="EO121" s="104">
        <f t="shared" si="174"/>
        <v>2.257007717990783</v>
      </c>
      <c r="EP121" s="379">
        <f t="shared" si="175"/>
        <v>23.833110495321691</v>
      </c>
      <c r="EQ121" s="380">
        <f t="shared" si="176"/>
        <v>31.924862752609158</v>
      </c>
      <c r="ER121" s="285">
        <v>1</v>
      </c>
      <c r="ES121" s="104" t="s">
        <v>52</v>
      </c>
      <c r="ET121" s="1">
        <v>73</v>
      </c>
      <c r="EU121" s="1" t="s">
        <v>139</v>
      </c>
      <c r="EV121" s="1" t="s">
        <v>140</v>
      </c>
      <c r="EW121" s="398"/>
      <c r="EX121" s="89">
        <v>44013</v>
      </c>
      <c r="EY121" s="104">
        <v>4870.22</v>
      </c>
      <c r="EZ121" s="104"/>
      <c r="FA121" s="104"/>
      <c r="FB121" s="104"/>
      <c r="FC121" s="104"/>
      <c r="FD121" s="137">
        <f t="shared" si="177"/>
        <v>4870.22</v>
      </c>
      <c r="FE121" s="138">
        <f t="shared" si="227"/>
        <v>4.2899999999999636</v>
      </c>
      <c r="FF121" s="141">
        <f t="shared" si="178"/>
        <v>0.20131143384883296</v>
      </c>
      <c r="FG121" s="96">
        <f t="shared" si="179"/>
        <v>4.4913114338487965</v>
      </c>
      <c r="FH121" s="104">
        <f t="shared" si="180"/>
        <v>4.4913114338487965</v>
      </c>
      <c r="FI121" s="104">
        <f t="shared" si="181"/>
        <v>0</v>
      </c>
      <c r="FJ121" s="104">
        <f t="shared" si="182"/>
        <v>8.1292736952663223</v>
      </c>
      <c r="FK121" s="104"/>
      <c r="FL121" s="143">
        <f t="shared" si="183"/>
        <v>8.1292736952663223</v>
      </c>
      <c r="FM121" s="104">
        <f t="shared" si="184"/>
        <v>0.93146028756654298</v>
      </c>
      <c r="FN121" s="379">
        <f t="shared" si="185"/>
        <v>9.0607339828328648</v>
      </c>
      <c r="FO121" s="234">
        <f t="shared" si="186"/>
        <v>40.985596735442023</v>
      </c>
      <c r="FP121" s="139">
        <v>1</v>
      </c>
      <c r="FQ121" s="1" t="s">
        <v>52</v>
      </c>
      <c r="FR121" s="1">
        <v>73</v>
      </c>
      <c r="FS121" s="1" t="s">
        <v>139</v>
      </c>
      <c r="FT121" s="1" t="s">
        <v>140</v>
      </c>
      <c r="FU121" s="89">
        <v>44042</v>
      </c>
      <c r="FV121" s="90"/>
      <c r="FW121" s="104">
        <v>4873.17</v>
      </c>
      <c r="FX121" s="104"/>
      <c r="FY121" s="104"/>
      <c r="FZ121" s="104"/>
      <c r="GA121" s="104"/>
      <c r="GB121" s="411">
        <f t="shared" si="187"/>
        <v>4873.17</v>
      </c>
      <c r="GC121" s="138">
        <f t="shared" si="123"/>
        <v>2.9499999999998181</v>
      </c>
      <c r="GD121" s="141">
        <f t="shared" si="188"/>
        <v>0.91920917846007555</v>
      </c>
      <c r="GE121" s="142">
        <f t="shared" si="189"/>
        <v>3.8692091784598936</v>
      </c>
      <c r="GF121" s="104">
        <f t="shared" si="190"/>
        <v>3.8692091784598936</v>
      </c>
      <c r="GG121" s="104">
        <v>0</v>
      </c>
      <c r="GH121" s="104">
        <f t="shared" si="191"/>
        <v>7.3514974390737979</v>
      </c>
      <c r="GI121" s="104"/>
      <c r="GJ121" s="143">
        <f t="shared" si="192"/>
        <v>7.3514974390737979</v>
      </c>
      <c r="GK121" s="103">
        <f t="shared" si="193"/>
        <v>0</v>
      </c>
      <c r="GL121" s="104">
        <f t="shared" si="124"/>
        <v>0</v>
      </c>
      <c r="GM121" s="90">
        <f t="shared" si="194"/>
        <v>7.3514974390737979</v>
      </c>
      <c r="GN121" s="380">
        <f t="shared" si="195"/>
        <v>48.337094174515819</v>
      </c>
      <c r="GO121" s="139">
        <v>1</v>
      </c>
      <c r="GP121" s="415" t="s">
        <v>52</v>
      </c>
      <c r="GQ121" s="1">
        <v>73</v>
      </c>
      <c r="GR121" s="1" t="s">
        <v>139</v>
      </c>
      <c r="GS121" s="1" t="s">
        <v>140</v>
      </c>
      <c r="GT121" s="89">
        <v>44081</v>
      </c>
      <c r="GU121" s="90"/>
      <c r="GV121" s="104">
        <v>4875.6400000000003</v>
      </c>
      <c r="GW121" s="104"/>
      <c r="GX121" s="104"/>
      <c r="GY121" s="104"/>
      <c r="GZ121" s="104"/>
      <c r="HA121" s="137">
        <v>4875.6400000000003</v>
      </c>
      <c r="HB121" s="138">
        <f t="shared" si="228"/>
        <v>2.4700000000002547</v>
      </c>
      <c r="HC121" s="141">
        <f t="shared" si="196"/>
        <v>-0.89400348687178433</v>
      </c>
      <c r="HD121" s="142">
        <f t="shared" si="197"/>
        <v>1.5759965131284703</v>
      </c>
      <c r="HE121" s="104">
        <f t="shared" si="198"/>
        <v>1.5759965131284703</v>
      </c>
      <c r="HF121" s="104">
        <v>0</v>
      </c>
      <c r="HG121" s="104">
        <f t="shared" si="199"/>
        <v>2.9943933749440936</v>
      </c>
      <c r="HH121" s="104"/>
      <c r="HI121" s="143">
        <f t="shared" si="200"/>
        <v>2.9943933749440936</v>
      </c>
      <c r="HJ121" s="104">
        <f t="shared" si="201"/>
        <v>0</v>
      </c>
      <c r="HK121" s="104">
        <f t="shared" si="125"/>
        <v>0</v>
      </c>
      <c r="HL121" s="90">
        <f t="shared" si="202"/>
        <v>2.9943933749440936</v>
      </c>
      <c r="HM121" s="380">
        <f t="shared" si="203"/>
        <v>51.331487549459915</v>
      </c>
      <c r="HN121" s="1">
        <v>1</v>
      </c>
      <c r="HO121" s="1" t="s">
        <v>52</v>
      </c>
      <c r="HP121" s="1">
        <v>73</v>
      </c>
      <c r="HQ121" s="1" t="s">
        <v>139</v>
      </c>
      <c r="HR121" s="1" t="s">
        <v>140</v>
      </c>
      <c r="HS121" s="89">
        <v>44104</v>
      </c>
      <c r="HT121" s="104">
        <v>4875.6400000000003</v>
      </c>
      <c r="HU121" s="90"/>
      <c r="HV121" s="104"/>
      <c r="HW121" s="104"/>
      <c r="HX121" s="104"/>
      <c r="HY121" s="104"/>
      <c r="HZ121" s="137">
        <f t="shared" si="204"/>
        <v>4875.6400000000003</v>
      </c>
      <c r="IA121" s="138">
        <f t="shared" si="205"/>
        <v>0</v>
      </c>
      <c r="IB121" s="141">
        <f t="shared" si="206"/>
        <v>0</v>
      </c>
      <c r="IC121" s="142">
        <f t="shared" si="207"/>
        <v>0</v>
      </c>
      <c r="ID121" s="104">
        <f t="shared" si="208"/>
        <v>0</v>
      </c>
      <c r="IE121" s="104">
        <f t="shared" si="209"/>
        <v>0</v>
      </c>
      <c r="IF121" s="104">
        <f t="shared" si="210"/>
        <v>0</v>
      </c>
      <c r="IG121" s="425">
        <f t="shared" si="211"/>
        <v>0</v>
      </c>
      <c r="IH121" s="143">
        <f t="shared" si="212"/>
        <v>0</v>
      </c>
      <c r="II121" s="104">
        <f t="shared" si="213"/>
        <v>0</v>
      </c>
      <c r="IJ121" s="104">
        <f t="shared" si="214"/>
        <v>0</v>
      </c>
      <c r="IK121" s="90">
        <f t="shared" si="215"/>
        <v>0</v>
      </c>
      <c r="IL121" s="234">
        <f t="shared" si="216"/>
        <v>51.331487549459915</v>
      </c>
      <c r="IM121" s="139">
        <v>1</v>
      </c>
      <c r="IN121" s="1" t="s">
        <v>52</v>
      </c>
      <c r="IO121" s="1">
        <v>73</v>
      </c>
      <c r="IP121" s="1" t="s">
        <v>139</v>
      </c>
      <c r="IQ121" s="1" t="s">
        <v>140</v>
      </c>
      <c r="IR121" s="89">
        <v>44143</v>
      </c>
      <c r="IS121" s="90"/>
      <c r="IT121" s="1">
        <v>4875.6400000000003</v>
      </c>
      <c r="IU121" s="1"/>
      <c r="IV121" s="1"/>
      <c r="IW121" s="1"/>
      <c r="IX121" s="1"/>
      <c r="IY121" s="98">
        <v>4875.6400000000003</v>
      </c>
      <c r="IZ121" s="138">
        <f t="shared" si="217"/>
        <v>0</v>
      </c>
      <c r="JA121" s="141">
        <f t="shared" si="218"/>
        <v>0</v>
      </c>
      <c r="JB121" s="142">
        <f t="shared" si="219"/>
        <v>0</v>
      </c>
      <c r="JC121" s="104">
        <f t="shared" si="220"/>
        <v>0</v>
      </c>
      <c r="JD121" s="104">
        <f t="shared" si="221"/>
        <v>0</v>
      </c>
      <c r="JE121" s="104">
        <f t="shared" si="222"/>
        <v>0</v>
      </c>
      <c r="JF121" s="425">
        <f t="shared" si="126"/>
        <v>0</v>
      </c>
      <c r="JG121" s="143">
        <f t="shared" si="223"/>
        <v>0</v>
      </c>
      <c r="JH121" s="104">
        <f t="shared" si="224"/>
        <v>0</v>
      </c>
      <c r="JI121" s="104">
        <f t="shared" si="225"/>
        <v>0</v>
      </c>
      <c r="JJ121" s="90">
        <f t="shared" si="226"/>
        <v>0</v>
      </c>
      <c r="JK121" s="234">
        <f t="shared" si="127"/>
        <v>51.331487549459915</v>
      </c>
      <c r="JL121" s="139">
        <v>1</v>
      </c>
      <c r="JM121" s="1" t="s">
        <v>52</v>
      </c>
    </row>
    <row r="122" spans="1:273" ht="30" customHeight="1" x14ac:dyDescent="0.25">
      <c r="A122" s="1">
        <v>74</v>
      </c>
      <c r="B122" s="1" t="s">
        <v>141</v>
      </c>
      <c r="C122" s="1" t="s">
        <v>142</v>
      </c>
      <c r="D122" s="89">
        <v>43830</v>
      </c>
      <c r="E122" s="153">
        <v>8122</v>
      </c>
      <c r="F122" s="104">
        <v>26800.47</v>
      </c>
      <c r="G122" s="104"/>
      <c r="H122" s="104"/>
      <c r="I122" s="104"/>
      <c r="J122" s="104"/>
      <c r="K122" s="137">
        <v>26800.47</v>
      </c>
      <c r="L122" s="138">
        <v>2264.2700000000004</v>
      </c>
      <c r="M122" s="141">
        <v>271.71220579673206</v>
      </c>
      <c r="N122" s="96">
        <v>2535.9822057967326</v>
      </c>
      <c r="O122" s="104">
        <v>110</v>
      </c>
      <c r="P122" s="104">
        <v>2425.9822057967326</v>
      </c>
      <c r="Q122" s="104">
        <v>199.1</v>
      </c>
      <c r="R122" s="104">
        <v>5683.3694215419682</v>
      </c>
      <c r="S122" s="143">
        <v>5882.4694215419686</v>
      </c>
      <c r="T122" s="104"/>
      <c r="U122" s="104"/>
      <c r="V122" s="104">
        <v>295.59236874560469</v>
      </c>
      <c r="W122" s="203">
        <v>6178.0617902875729</v>
      </c>
      <c r="X122" s="144">
        <v>3779.3920783877202</v>
      </c>
      <c r="Y122" s="285">
        <v>1</v>
      </c>
      <c r="Z122" s="104" t="s">
        <v>52</v>
      </c>
      <c r="AA122" s="1">
        <v>74</v>
      </c>
      <c r="AB122" s="1" t="s">
        <v>141</v>
      </c>
      <c r="AC122" s="1" t="s">
        <v>142</v>
      </c>
      <c r="AD122" s="89">
        <v>43861</v>
      </c>
      <c r="AE122" s="284"/>
      <c r="AF122" s="1">
        <v>28034.28</v>
      </c>
      <c r="AG122" s="1"/>
      <c r="AH122" s="1"/>
      <c r="AI122" s="1"/>
      <c r="AJ122" s="1"/>
      <c r="AK122" s="98">
        <f t="shared" si="121"/>
        <v>28034.28</v>
      </c>
      <c r="AL122" s="138">
        <f t="shared" si="128"/>
        <v>1233.8099999999977</v>
      </c>
      <c r="AM122" s="141">
        <f t="shared" si="129"/>
        <v>-1096.9216070290802</v>
      </c>
      <c r="AN122" s="96">
        <f t="shared" si="130"/>
        <v>136.88839297091749</v>
      </c>
      <c r="AO122" s="104">
        <f t="shared" si="131"/>
        <v>136.88839297091749</v>
      </c>
      <c r="AP122" s="104">
        <f t="shared" si="132"/>
        <v>0</v>
      </c>
      <c r="AQ122" s="104">
        <f t="shared" si="133"/>
        <v>247.76799127736066</v>
      </c>
      <c r="AR122" s="104"/>
      <c r="AS122" s="143">
        <f t="shared" si="134"/>
        <v>247.76799127736066</v>
      </c>
      <c r="AT122" s="104">
        <f t="shared" si="135"/>
        <v>888.03251157124396</v>
      </c>
      <c r="AU122" s="104">
        <f t="shared" si="122"/>
        <v>157.87673808804684</v>
      </c>
      <c r="AV122" s="203">
        <f t="shared" si="136"/>
        <v>1293.6772409366513</v>
      </c>
      <c r="AW122" s="144">
        <f t="shared" si="137"/>
        <v>5073.0693193243715</v>
      </c>
      <c r="AX122" s="285">
        <v>1</v>
      </c>
      <c r="AY122" s="104" t="s">
        <v>52</v>
      </c>
      <c r="AZ122" s="1">
        <v>74</v>
      </c>
      <c r="BA122" s="1" t="s">
        <v>141</v>
      </c>
      <c r="BB122" s="1" t="s">
        <v>142</v>
      </c>
      <c r="BC122" s="89">
        <v>43890</v>
      </c>
      <c r="BD122" s="153">
        <v>5073.07</v>
      </c>
      <c r="BE122" s="1">
        <v>29010.940000000002</v>
      </c>
      <c r="BF122" s="1"/>
      <c r="BG122" s="1"/>
      <c r="BH122" s="1"/>
      <c r="BI122" s="1"/>
      <c r="BJ122" s="98">
        <v>29010.940000000002</v>
      </c>
      <c r="BK122" s="138">
        <f t="shared" si="138"/>
        <v>976.66000000000349</v>
      </c>
      <c r="BL122" s="141">
        <f t="shared" si="139"/>
        <v>18.480550479541883</v>
      </c>
      <c r="BM122" s="96">
        <f t="shared" si="140"/>
        <v>995.14055047954537</v>
      </c>
      <c r="BN122" s="104">
        <f t="shared" si="141"/>
        <v>110</v>
      </c>
      <c r="BO122" s="104">
        <f t="shared" si="142"/>
        <v>885.14055047954537</v>
      </c>
      <c r="BP122" s="104">
        <f t="shared" si="143"/>
        <v>199.1</v>
      </c>
      <c r="BQ122" s="355">
        <f t="shared" si="144"/>
        <v>1958.2645094583647</v>
      </c>
      <c r="BR122" s="143">
        <f t="shared" si="145"/>
        <v>2157.3645094583649</v>
      </c>
      <c r="BS122" s="104">
        <f t="shared" si="146"/>
        <v>145.15030536626392</v>
      </c>
      <c r="BT122" s="203">
        <f t="shared" si="147"/>
        <v>2302.514814824629</v>
      </c>
      <c r="BU122" s="144">
        <f t="shared" si="148"/>
        <v>2302.5141341490007</v>
      </c>
      <c r="BV122" s="285">
        <v>1</v>
      </c>
      <c r="BW122" s="104" t="s">
        <v>52</v>
      </c>
      <c r="BX122" s="1">
        <v>74</v>
      </c>
      <c r="BY122" s="1" t="s">
        <v>141</v>
      </c>
      <c r="BZ122" s="1" t="s">
        <v>142</v>
      </c>
      <c r="CA122" s="89">
        <v>43890</v>
      </c>
      <c r="CB122" s="153"/>
      <c r="CC122" s="137">
        <v>29010.940000000002</v>
      </c>
      <c r="CD122" s="137"/>
      <c r="CE122" s="137"/>
      <c r="CF122" s="137"/>
      <c r="CG122" s="137"/>
      <c r="CH122" s="137">
        <v>29010.940000000002</v>
      </c>
      <c r="CI122" s="137">
        <v>976.66000000000349</v>
      </c>
      <c r="CJ122" s="137">
        <v>18.480550479541883</v>
      </c>
      <c r="CK122" s="137">
        <v>995.14055047954537</v>
      </c>
      <c r="CL122" s="137">
        <v>110</v>
      </c>
      <c r="CM122" s="137">
        <v>885.14055047954537</v>
      </c>
      <c r="CN122" s="137">
        <v>199.1</v>
      </c>
      <c r="CO122" s="137">
        <v>1958.2645094583647</v>
      </c>
      <c r="CP122" s="143">
        <f t="shared" si="149"/>
        <v>2397.516726002043</v>
      </c>
      <c r="CQ122" s="104">
        <f t="shared" si="150"/>
        <v>145.15030536626389</v>
      </c>
      <c r="CR122" s="203">
        <f t="shared" si="151"/>
        <v>2542.6670313683071</v>
      </c>
      <c r="CS122" s="144">
        <f t="shared" si="152"/>
        <v>4845.1811655173078</v>
      </c>
      <c r="CT122" s="139" t="s">
        <v>251</v>
      </c>
      <c r="CU122" s="1" t="s">
        <v>422</v>
      </c>
      <c r="CV122" s="1">
        <v>74</v>
      </c>
      <c r="CW122" s="1" t="s">
        <v>141</v>
      </c>
      <c r="CX122" s="1" t="s">
        <v>142</v>
      </c>
      <c r="CY122" s="89">
        <v>43951</v>
      </c>
      <c r="CZ122" s="153"/>
      <c r="DA122" s="104">
        <v>31411.84</v>
      </c>
      <c r="DB122" s="104"/>
      <c r="DC122" s="104"/>
      <c r="DD122" s="104"/>
      <c r="DE122" s="104"/>
      <c r="DF122" s="137">
        <v>31411.84</v>
      </c>
      <c r="DG122" s="138">
        <f t="shared" si="153"/>
        <v>2400.8999999999978</v>
      </c>
      <c r="DH122" s="141">
        <f t="shared" si="154"/>
        <v>368.64485329918853</v>
      </c>
      <c r="DI122" s="142">
        <f t="shared" si="155"/>
        <v>2769.5448532991863</v>
      </c>
      <c r="DJ122" s="104">
        <f t="shared" si="156"/>
        <v>110</v>
      </c>
      <c r="DK122" s="104">
        <f t="shared" si="157"/>
        <v>2659.5448532991863</v>
      </c>
      <c r="DL122" s="104">
        <f t="shared" si="158"/>
        <v>199.1</v>
      </c>
      <c r="DM122" s="365">
        <f t="shared" si="159"/>
        <v>5920.879145580403</v>
      </c>
      <c r="DN122" s="366">
        <f t="shared" si="160"/>
        <v>6119.9791455804034</v>
      </c>
      <c r="DO122" s="367">
        <f t="shared" si="161"/>
        <v>3722.4624195783604</v>
      </c>
      <c r="DP122" s="367">
        <f t="shared" si="162"/>
        <v>3576.5295427324654</v>
      </c>
      <c r="DQ122" s="368">
        <f t="shared" si="163"/>
        <v>256.43560414921956</v>
      </c>
      <c r="DR122" s="49">
        <f t="shared" si="164"/>
        <v>3978.89802372758</v>
      </c>
      <c r="DS122" s="369">
        <f t="shared" si="165"/>
        <v>8824.0791892448869</v>
      </c>
      <c r="DT122" s="139">
        <v>1</v>
      </c>
      <c r="DU122" s="1" t="s">
        <v>52</v>
      </c>
      <c r="DV122" s="1">
        <v>74</v>
      </c>
      <c r="DW122" s="1" t="s">
        <v>141</v>
      </c>
      <c r="DX122" s="1" t="s">
        <v>142</v>
      </c>
      <c r="DY122" s="89">
        <v>43982</v>
      </c>
      <c r="DZ122" s="90"/>
      <c r="EA122" s="1">
        <v>32002.49</v>
      </c>
      <c r="EB122" s="1"/>
      <c r="EC122" s="1"/>
      <c r="ED122" s="1"/>
      <c r="EE122" s="1"/>
      <c r="EF122" s="98">
        <v>32002.49</v>
      </c>
      <c r="EG122" s="138">
        <f t="shared" si="166"/>
        <v>590.65000000000146</v>
      </c>
      <c r="EH122" s="141">
        <f t="shared" si="167"/>
        <v>24.270751064233401</v>
      </c>
      <c r="EI122" s="96">
        <f t="shared" si="168"/>
        <v>614.92075106423488</v>
      </c>
      <c r="EJ122" s="104">
        <f t="shared" si="169"/>
        <v>110</v>
      </c>
      <c r="EK122" s="104">
        <f t="shared" si="170"/>
        <v>504.92075106423488</v>
      </c>
      <c r="EL122" s="104">
        <f t="shared" si="171"/>
        <v>199.1</v>
      </c>
      <c r="EM122" s="355">
        <f t="shared" si="172"/>
        <v>977.09851460159598</v>
      </c>
      <c r="EN122" s="143">
        <f t="shared" si="173"/>
        <v>1176.1985146015959</v>
      </c>
      <c r="EO122" s="104">
        <f t="shared" si="174"/>
        <v>123.03839821036935</v>
      </c>
      <c r="EP122" s="379">
        <f t="shared" si="175"/>
        <v>1299.2369128119653</v>
      </c>
      <c r="EQ122" s="380">
        <f t="shared" si="176"/>
        <v>10123.316102056851</v>
      </c>
      <c r="ER122" s="285">
        <v>1</v>
      </c>
      <c r="ES122" s="104" t="s">
        <v>52</v>
      </c>
      <c r="ET122" s="1">
        <v>74</v>
      </c>
      <c r="EU122" s="1" t="s">
        <v>141</v>
      </c>
      <c r="EV122" s="1" t="s">
        <v>142</v>
      </c>
      <c r="EW122" s="398">
        <v>8824.08</v>
      </c>
      <c r="EX122" s="89">
        <v>44013</v>
      </c>
      <c r="EY122" s="104">
        <v>32558.48</v>
      </c>
      <c r="EZ122" s="104"/>
      <c r="FA122" s="104"/>
      <c r="FB122" s="104"/>
      <c r="FC122" s="104"/>
      <c r="FD122" s="137">
        <f t="shared" si="177"/>
        <v>32558.48</v>
      </c>
      <c r="FE122" s="138">
        <f t="shared" si="227"/>
        <v>555.98999999999796</v>
      </c>
      <c r="FF122" s="141">
        <f t="shared" si="178"/>
        <v>26.090243381261814</v>
      </c>
      <c r="FG122" s="96">
        <f t="shared" si="179"/>
        <v>582.08024338125983</v>
      </c>
      <c r="FH122" s="104">
        <f t="shared" si="180"/>
        <v>582.08024338125983</v>
      </c>
      <c r="FI122" s="104">
        <f t="shared" si="181"/>
        <v>0</v>
      </c>
      <c r="FJ122" s="104">
        <f t="shared" si="182"/>
        <v>1053.5652405200804</v>
      </c>
      <c r="FK122" s="104"/>
      <c r="FL122" s="143">
        <f t="shared" si="183"/>
        <v>1053.5652405200804</v>
      </c>
      <c r="FM122" s="104">
        <f t="shared" si="184"/>
        <v>120.7185560102855</v>
      </c>
      <c r="FN122" s="379">
        <f t="shared" si="185"/>
        <v>1174.2837965303659</v>
      </c>
      <c r="FO122" s="234">
        <f t="shared" si="186"/>
        <v>2473.5198985872175</v>
      </c>
      <c r="FP122" s="139">
        <v>1</v>
      </c>
      <c r="FQ122" s="1" t="s">
        <v>52</v>
      </c>
      <c r="FR122" s="1">
        <v>74</v>
      </c>
      <c r="FS122" s="1" t="s">
        <v>141</v>
      </c>
      <c r="FT122" s="1" t="s">
        <v>142</v>
      </c>
      <c r="FU122" s="89">
        <v>44042</v>
      </c>
      <c r="FV122" s="90">
        <v>2473.52</v>
      </c>
      <c r="FW122" s="104">
        <v>32898.18</v>
      </c>
      <c r="FX122" s="104"/>
      <c r="FY122" s="104"/>
      <c r="FZ122" s="104"/>
      <c r="GA122" s="104"/>
      <c r="GB122" s="411">
        <f t="shared" si="187"/>
        <v>32898.18</v>
      </c>
      <c r="GC122" s="138">
        <f t="shared" si="123"/>
        <v>339.70000000000073</v>
      </c>
      <c r="GD122" s="141">
        <f t="shared" si="188"/>
        <v>105.84927387217206</v>
      </c>
      <c r="GE122" s="142">
        <f t="shared" si="189"/>
        <v>445.54927387217276</v>
      </c>
      <c r="GF122" s="104">
        <f t="shared" si="190"/>
        <v>445.54927387217276</v>
      </c>
      <c r="GG122" s="104">
        <v>0</v>
      </c>
      <c r="GH122" s="104">
        <f t="shared" si="191"/>
        <v>846.54362035712825</v>
      </c>
      <c r="GI122" s="104"/>
      <c r="GJ122" s="143">
        <f t="shared" si="192"/>
        <v>846.54362035712825</v>
      </c>
      <c r="GK122" s="103">
        <f t="shared" si="193"/>
        <v>445.54927387217276</v>
      </c>
      <c r="GL122" s="104">
        <f t="shared" si="124"/>
        <v>123.85613159962939</v>
      </c>
      <c r="GM122" s="90">
        <f t="shared" si="194"/>
        <v>970.39975195675765</v>
      </c>
      <c r="GN122" s="380">
        <f t="shared" si="195"/>
        <v>970.39965054397521</v>
      </c>
      <c r="GO122" s="139">
        <v>1</v>
      </c>
      <c r="GP122" s="415" t="s">
        <v>52</v>
      </c>
      <c r="GQ122" s="1">
        <v>74</v>
      </c>
      <c r="GR122" s="1" t="s">
        <v>141</v>
      </c>
      <c r="GS122" s="1" t="s">
        <v>142</v>
      </c>
      <c r="GT122" s="89">
        <v>44081</v>
      </c>
      <c r="GU122" s="90"/>
      <c r="GV122" s="104">
        <v>33452.129999999997</v>
      </c>
      <c r="GW122" s="104"/>
      <c r="GX122" s="104"/>
      <c r="GY122" s="104"/>
      <c r="GZ122" s="104"/>
      <c r="HA122" s="137">
        <v>33452.129999999997</v>
      </c>
      <c r="HB122" s="138">
        <f t="shared" si="228"/>
        <v>553.94999999999709</v>
      </c>
      <c r="HC122" s="141">
        <f t="shared" si="196"/>
        <v>-200.49928402938107</v>
      </c>
      <c r="HD122" s="142">
        <f t="shared" si="197"/>
        <v>353.45071597061599</v>
      </c>
      <c r="HE122" s="104">
        <f t="shared" si="198"/>
        <v>353.45071597061599</v>
      </c>
      <c r="HF122" s="104">
        <v>0</v>
      </c>
      <c r="HG122" s="104">
        <f t="shared" si="199"/>
        <v>671.55636034417034</v>
      </c>
      <c r="HH122" s="104"/>
      <c r="HI122" s="143">
        <f t="shared" si="200"/>
        <v>671.55636034417034</v>
      </c>
      <c r="HJ122" s="104">
        <f t="shared" si="201"/>
        <v>353.45071597061599</v>
      </c>
      <c r="HK122" s="104">
        <f t="shared" si="125"/>
        <v>159.97722537919253</v>
      </c>
      <c r="HL122" s="90">
        <f t="shared" si="202"/>
        <v>831.53358572336288</v>
      </c>
      <c r="HM122" s="380">
        <f t="shared" si="203"/>
        <v>1801.9332362673381</v>
      </c>
      <c r="HN122" s="1">
        <v>1</v>
      </c>
      <c r="HO122" s="1" t="s">
        <v>52</v>
      </c>
      <c r="HP122" s="1">
        <v>74</v>
      </c>
      <c r="HQ122" s="1" t="s">
        <v>141</v>
      </c>
      <c r="HR122" s="1" t="s">
        <v>142</v>
      </c>
      <c r="HS122" s="89">
        <v>44104</v>
      </c>
      <c r="HT122" s="104">
        <v>33840</v>
      </c>
      <c r="HU122" s="90"/>
      <c r="HV122" s="104"/>
      <c r="HW122" s="104"/>
      <c r="HX122" s="104"/>
      <c r="HY122" s="104"/>
      <c r="HZ122" s="137">
        <f t="shared" si="204"/>
        <v>33840</v>
      </c>
      <c r="IA122" s="138">
        <f t="shared" si="205"/>
        <v>387.87000000000262</v>
      </c>
      <c r="IB122" s="141">
        <f t="shared" si="206"/>
        <v>72.301122163505397</v>
      </c>
      <c r="IC122" s="142">
        <f t="shared" si="207"/>
        <v>460.17112216350802</v>
      </c>
      <c r="ID122" s="104">
        <f t="shared" si="208"/>
        <v>110</v>
      </c>
      <c r="IE122" s="104">
        <f t="shared" si="209"/>
        <v>350.17112216350802</v>
      </c>
      <c r="IF122" s="104">
        <f t="shared" si="210"/>
        <v>209</v>
      </c>
      <c r="IG122" s="425">
        <f t="shared" si="211"/>
        <v>682.23373570173408</v>
      </c>
      <c r="IH122" s="143">
        <f t="shared" si="212"/>
        <v>891.23373570173408</v>
      </c>
      <c r="II122" s="104">
        <f t="shared" si="213"/>
        <v>460.17112216350802</v>
      </c>
      <c r="IJ122" s="104">
        <f t="shared" si="214"/>
        <v>123.89750481824507</v>
      </c>
      <c r="IK122" s="90">
        <f t="shared" si="215"/>
        <v>1015.1312405199792</v>
      </c>
      <c r="IL122" s="234">
        <f t="shared" si="216"/>
        <v>2817.0644767873173</v>
      </c>
      <c r="IM122" s="139">
        <v>1</v>
      </c>
      <c r="IN122" s="1" t="s">
        <v>52</v>
      </c>
      <c r="IO122" s="1">
        <v>74</v>
      </c>
      <c r="IP122" s="1" t="s">
        <v>141</v>
      </c>
      <c r="IQ122" s="1" t="s">
        <v>142</v>
      </c>
      <c r="IR122" s="89">
        <v>44143</v>
      </c>
      <c r="IS122" s="90">
        <v>1801.93</v>
      </c>
      <c r="IT122" s="1">
        <v>35735.9</v>
      </c>
      <c r="IU122" s="1"/>
      <c r="IV122" s="1"/>
      <c r="IW122" s="1"/>
      <c r="IX122" s="1"/>
      <c r="IY122" s="98">
        <v>35735.9</v>
      </c>
      <c r="IZ122" s="138">
        <f t="shared" si="217"/>
        <v>1895.9000000000015</v>
      </c>
      <c r="JA122" s="141">
        <f t="shared" si="218"/>
        <v>-509.77927487390889</v>
      </c>
      <c r="JB122" s="142">
        <f t="shared" si="219"/>
        <v>1386.1207251260926</v>
      </c>
      <c r="JC122" s="104">
        <f t="shared" si="220"/>
        <v>110</v>
      </c>
      <c r="JD122" s="104">
        <f t="shared" si="221"/>
        <v>1276.1207251260926</v>
      </c>
      <c r="JE122" s="104">
        <f t="shared" si="222"/>
        <v>209</v>
      </c>
      <c r="JF122" s="425">
        <f t="shared" si="126"/>
        <v>2999.1403951933771</v>
      </c>
      <c r="JG122" s="143">
        <f t="shared" si="223"/>
        <v>3208.1403951933771</v>
      </c>
      <c r="JH122" s="104">
        <f t="shared" si="224"/>
        <v>3208.1403951933771</v>
      </c>
      <c r="JI122" s="104">
        <f t="shared" si="225"/>
        <v>249.72727752982519</v>
      </c>
      <c r="JJ122" s="90">
        <f t="shared" si="226"/>
        <v>3457.8676727232023</v>
      </c>
      <c r="JK122" s="234">
        <f t="shared" si="127"/>
        <v>4473.0021495105193</v>
      </c>
      <c r="JL122" s="139">
        <v>1</v>
      </c>
      <c r="JM122" s="1" t="s">
        <v>52</v>
      </c>
    </row>
    <row r="123" spans="1:273" ht="30" customHeight="1" x14ac:dyDescent="0.25">
      <c r="A123" s="1">
        <v>75</v>
      </c>
      <c r="B123" s="1" t="s">
        <v>143</v>
      </c>
      <c r="C123" s="1" t="s">
        <v>144</v>
      </c>
      <c r="D123" s="89">
        <v>43830</v>
      </c>
      <c r="E123" s="153"/>
      <c r="F123" s="104">
        <v>2153.64</v>
      </c>
      <c r="G123" s="104"/>
      <c r="H123" s="104"/>
      <c r="I123" s="104"/>
      <c r="J123" s="104"/>
      <c r="K123" s="137">
        <v>2153.64</v>
      </c>
      <c r="L123" s="138">
        <v>0</v>
      </c>
      <c r="M123" s="141">
        <v>0</v>
      </c>
      <c r="N123" s="96">
        <v>0</v>
      </c>
      <c r="O123" s="104">
        <v>0</v>
      </c>
      <c r="P123" s="104">
        <v>0</v>
      </c>
      <c r="Q123" s="104">
        <v>0</v>
      </c>
      <c r="R123" s="104">
        <v>0</v>
      </c>
      <c r="S123" s="143">
        <v>0</v>
      </c>
      <c r="T123" s="104"/>
      <c r="U123" s="104"/>
      <c r="V123" s="104">
        <v>0</v>
      </c>
      <c r="W123" s="203">
        <v>0</v>
      </c>
      <c r="X123" s="144">
        <v>-1308.1518537171719</v>
      </c>
      <c r="Y123" s="285">
        <v>1</v>
      </c>
      <c r="Z123" s="104" t="s">
        <v>52</v>
      </c>
      <c r="AA123" s="1">
        <v>75</v>
      </c>
      <c r="AB123" s="1" t="s">
        <v>143</v>
      </c>
      <c r="AC123" s="1" t="s">
        <v>144</v>
      </c>
      <c r="AD123" s="89">
        <v>43861</v>
      </c>
      <c r="AE123" s="284"/>
      <c r="AF123" s="1">
        <v>2153.64</v>
      </c>
      <c r="AG123" s="1"/>
      <c r="AH123" s="1"/>
      <c r="AI123" s="1"/>
      <c r="AJ123" s="1"/>
      <c r="AK123" s="98">
        <f t="shared" si="121"/>
        <v>2153.64</v>
      </c>
      <c r="AL123" s="138">
        <f t="shared" si="128"/>
        <v>0</v>
      </c>
      <c r="AM123" s="141">
        <f t="shared" si="129"/>
        <v>0</v>
      </c>
      <c r="AN123" s="96">
        <f t="shared" si="130"/>
        <v>0</v>
      </c>
      <c r="AO123" s="104">
        <f t="shared" si="131"/>
        <v>0</v>
      </c>
      <c r="AP123" s="104">
        <f t="shared" si="132"/>
        <v>0</v>
      </c>
      <c r="AQ123" s="104">
        <f t="shared" si="133"/>
        <v>0</v>
      </c>
      <c r="AR123" s="104"/>
      <c r="AS123" s="143">
        <f t="shared" si="134"/>
        <v>0</v>
      </c>
      <c r="AT123" s="104">
        <f t="shared" si="135"/>
        <v>0</v>
      </c>
      <c r="AU123" s="104">
        <f t="shared" si="122"/>
        <v>0</v>
      </c>
      <c r="AV123" s="203">
        <f t="shared" si="136"/>
        <v>0</v>
      </c>
      <c r="AW123" s="144">
        <f t="shared" si="137"/>
        <v>-1308.1518537171719</v>
      </c>
      <c r="AX123" s="285">
        <v>1</v>
      </c>
      <c r="AY123" s="104" t="s">
        <v>52</v>
      </c>
      <c r="AZ123" s="1">
        <v>75</v>
      </c>
      <c r="BA123" s="1" t="s">
        <v>143</v>
      </c>
      <c r="BB123" s="1" t="s">
        <v>144</v>
      </c>
      <c r="BC123" s="89">
        <v>43890</v>
      </c>
      <c r="BD123" s="153"/>
      <c r="BE123" s="1">
        <v>2153.64</v>
      </c>
      <c r="BF123" s="1"/>
      <c r="BG123" s="1"/>
      <c r="BH123" s="1"/>
      <c r="BI123" s="1"/>
      <c r="BJ123" s="98">
        <v>2153.64</v>
      </c>
      <c r="BK123" s="138">
        <f t="shared" si="138"/>
        <v>0</v>
      </c>
      <c r="BL123" s="141">
        <f t="shared" si="139"/>
        <v>0</v>
      </c>
      <c r="BM123" s="96">
        <f t="shared" si="140"/>
        <v>0</v>
      </c>
      <c r="BN123" s="104">
        <f t="shared" si="141"/>
        <v>0</v>
      </c>
      <c r="BO123" s="104">
        <f t="shared" si="142"/>
        <v>0</v>
      </c>
      <c r="BP123" s="104">
        <f t="shared" si="143"/>
        <v>0</v>
      </c>
      <c r="BQ123" s="355">
        <f t="shared" si="144"/>
        <v>0</v>
      </c>
      <c r="BR123" s="143">
        <f t="shared" si="145"/>
        <v>0</v>
      </c>
      <c r="BS123" s="104">
        <f t="shared" si="146"/>
        <v>0</v>
      </c>
      <c r="BT123" s="203">
        <f t="shared" si="147"/>
        <v>0</v>
      </c>
      <c r="BU123" s="144">
        <f t="shared" si="148"/>
        <v>-1308.1518537171719</v>
      </c>
      <c r="BV123" s="285">
        <v>1</v>
      </c>
      <c r="BW123" s="104" t="s">
        <v>52</v>
      </c>
      <c r="BX123" s="1">
        <v>75</v>
      </c>
      <c r="BY123" s="1" t="s">
        <v>143</v>
      </c>
      <c r="BZ123" s="1" t="s">
        <v>144</v>
      </c>
      <c r="CA123" s="89">
        <v>43890</v>
      </c>
      <c r="CB123" s="153"/>
      <c r="CC123" s="137">
        <v>2153.64</v>
      </c>
      <c r="CD123" s="137"/>
      <c r="CE123" s="137"/>
      <c r="CF123" s="137"/>
      <c r="CG123" s="137"/>
      <c r="CH123" s="137">
        <v>2153.64</v>
      </c>
      <c r="CI123" s="137">
        <v>0</v>
      </c>
      <c r="CJ123" s="137">
        <v>0</v>
      </c>
      <c r="CK123" s="137">
        <v>0</v>
      </c>
      <c r="CL123" s="137">
        <v>0</v>
      </c>
      <c r="CM123" s="137">
        <v>0</v>
      </c>
      <c r="CN123" s="137">
        <v>0</v>
      </c>
      <c r="CO123" s="137">
        <v>0</v>
      </c>
      <c r="CP123" s="143">
        <f t="shared" si="149"/>
        <v>0</v>
      </c>
      <c r="CQ123" s="104">
        <f t="shared" si="150"/>
        <v>0</v>
      </c>
      <c r="CR123" s="203">
        <f t="shared" si="151"/>
        <v>0</v>
      </c>
      <c r="CS123" s="144">
        <f t="shared" si="152"/>
        <v>-1308.1518537171719</v>
      </c>
      <c r="CT123" s="139" t="s">
        <v>251</v>
      </c>
      <c r="CU123" s="1" t="s">
        <v>422</v>
      </c>
      <c r="CV123" s="1">
        <v>75</v>
      </c>
      <c r="CW123" s="1" t="s">
        <v>143</v>
      </c>
      <c r="CX123" s="1" t="s">
        <v>144</v>
      </c>
      <c r="CY123" s="89">
        <v>43951</v>
      </c>
      <c r="CZ123" s="153"/>
      <c r="DA123" s="104">
        <v>2207.0100000000002</v>
      </c>
      <c r="DB123" s="104"/>
      <c r="DC123" s="104"/>
      <c r="DD123" s="104"/>
      <c r="DE123" s="104"/>
      <c r="DF123" s="137">
        <v>2207.0100000000002</v>
      </c>
      <c r="DG123" s="138">
        <f t="shared" si="153"/>
        <v>53.370000000000346</v>
      </c>
      <c r="DH123" s="141">
        <f t="shared" si="154"/>
        <v>8.1946669251438369</v>
      </c>
      <c r="DI123" s="142">
        <f t="shared" si="155"/>
        <v>61.564666925144181</v>
      </c>
      <c r="DJ123" s="104">
        <f t="shared" si="156"/>
        <v>61.564666925144181</v>
      </c>
      <c r="DK123" s="104">
        <f t="shared" si="157"/>
        <v>0</v>
      </c>
      <c r="DL123" s="104">
        <f t="shared" si="158"/>
        <v>111.43204713451097</v>
      </c>
      <c r="DM123" s="365">
        <f t="shared" si="159"/>
        <v>0</v>
      </c>
      <c r="DN123" s="366">
        <f t="shared" si="160"/>
        <v>111.43204713451097</v>
      </c>
      <c r="DO123" s="367">
        <f t="shared" si="161"/>
        <v>111.43204713451097</v>
      </c>
      <c r="DP123" s="367">
        <f t="shared" si="162"/>
        <v>107.06354118918875</v>
      </c>
      <c r="DQ123" s="368">
        <f t="shared" si="163"/>
        <v>7.6764090829315368</v>
      </c>
      <c r="DR123" s="49">
        <f t="shared" si="164"/>
        <v>119.10845621744251</v>
      </c>
      <c r="DS123" s="369">
        <f t="shared" si="165"/>
        <v>-1189.0433974997293</v>
      </c>
      <c r="DT123" s="139">
        <v>1</v>
      </c>
      <c r="DU123" s="1" t="s">
        <v>52</v>
      </c>
      <c r="DV123" s="1">
        <v>75</v>
      </c>
      <c r="DW123" s="1" t="s">
        <v>143</v>
      </c>
      <c r="DX123" s="1" t="s">
        <v>144</v>
      </c>
      <c r="DY123" s="89">
        <v>43982</v>
      </c>
      <c r="DZ123" s="90"/>
      <c r="EA123" s="1">
        <v>2438.2000000000003</v>
      </c>
      <c r="EB123" s="1"/>
      <c r="EC123" s="1"/>
      <c r="ED123" s="1"/>
      <c r="EE123" s="1"/>
      <c r="EF123" s="98">
        <v>2438.2000000000003</v>
      </c>
      <c r="EG123" s="138">
        <f t="shared" si="166"/>
        <v>231.19000000000005</v>
      </c>
      <c r="EH123" s="141">
        <f t="shared" si="167"/>
        <v>9.4999660349447357</v>
      </c>
      <c r="EI123" s="96">
        <f t="shared" si="168"/>
        <v>240.6899660349448</v>
      </c>
      <c r="EJ123" s="104">
        <f t="shared" si="169"/>
        <v>110</v>
      </c>
      <c r="EK123" s="104">
        <f t="shared" si="170"/>
        <v>130.6899660349448</v>
      </c>
      <c r="EL123" s="104">
        <f t="shared" si="171"/>
        <v>199.1</v>
      </c>
      <c r="EM123" s="355">
        <f t="shared" si="172"/>
        <v>252.90497848806433</v>
      </c>
      <c r="EN123" s="143">
        <f t="shared" si="173"/>
        <v>452.00497848806435</v>
      </c>
      <c r="EO123" s="104">
        <f t="shared" si="174"/>
        <v>47.282808000417823</v>
      </c>
      <c r="EP123" s="379">
        <f t="shared" si="175"/>
        <v>499.2877864884822</v>
      </c>
      <c r="EQ123" s="380">
        <f t="shared" si="176"/>
        <v>-689.75561101124708</v>
      </c>
      <c r="ER123" s="285">
        <v>1</v>
      </c>
      <c r="ES123" s="104" t="s">
        <v>52</v>
      </c>
      <c r="ET123" s="1">
        <v>75</v>
      </c>
      <c r="EU123" s="1" t="s">
        <v>143</v>
      </c>
      <c r="EV123" s="1" t="s">
        <v>144</v>
      </c>
      <c r="EW123" s="398"/>
      <c r="EX123" s="89">
        <v>44013</v>
      </c>
      <c r="EY123" s="104">
        <v>2529.41</v>
      </c>
      <c r="EZ123" s="104"/>
      <c r="FA123" s="104"/>
      <c r="FB123" s="104"/>
      <c r="FC123" s="104"/>
      <c r="FD123" s="137">
        <f t="shared" si="177"/>
        <v>2529.41</v>
      </c>
      <c r="FE123" s="138">
        <f t="shared" si="227"/>
        <v>91.209999999999582</v>
      </c>
      <c r="FF123" s="141">
        <f t="shared" si="178"/>
        <v>4.2800969420401227</v>
      </c>
      <c r="FG123" s="96">
        <f t="shared" si="179"/>
        <v>95.490096942039699</v>
      </c>
      <c r="FH123" s="104">
        <f t="shared" si="180"/>
        <v>95.490096942039699</v>
      </c>
      <c r="FI123" s="104">
        <f t="shared" si="181"/>
        <v>0</v>
      </c>
      <c r="FJ123" s="104">
        <f t="shared" si="182"/>
        <v>172.83707546509186</v>
      </c>
      <c r="FK123" s="104"/>
      <c r="FL123" s="143">
        <f t="shared" si="183"/>
        <v>172.83707546509186</v>
      </c>
      <c r="FM123" s="104">
        <f t="shared" si="184"/>
        <v>19.803844482271494</v>
      </c>
      <c r="FN123" s="379">
        <f t="shared" si="185"/>
        <v>192.64091994736336</v>
      </c>
      <c r="FO123" s="234">
        <f t="shared" si="186"/>
        <v>-497.1146910638837</v>
      </c>
      <c r="FP123" s="139">
        <v>1</v>
      </c>
      <c r="FQ123" s="1" t="s">
        <v>52</v>
      </c>
      <c r="FR123" s="1">
        <v>75</v>
      </c>
      <c r="FS123" s="1" t="s">
        <v>143</v>
      </c>
      <c r="FT123" s="1" t="s">
        <v>144</v>
      </c>
      <c r="FU123" s="89">
        <v>44042</v>
      </c>
      <c r="FV123" s="90"/>
      <c r="FW123" s="104">
        <v>2789.9700000000003</v>
      </c>
      <c r="FX123" s="104"/>
      <c r="FY123" s="104"/>
      <c r="FZ123" s="104"/>
      <c r="GA123" s="104"/>
      <c r="GB123" s="411">
        <f t="shared" si="187"/>
        <v>2789.9700000000003</v>
      </c>
      <c r="GC123" s="138">
        <f t="shared" si="123"/>
        <v>260.5600000000004</v>
      </c>
      <c r="GD123" s="141">
        <f t="shared" si="188"/>
        <v>81.189540182905915</v>
      </c>
      <c r="GE123" s="142">
        <f t="shared" si="189"/>
        <v>341.74954018290634</v>
      </c>
      <c r="GF123" s="104">
        <f t="shared" si="190"/>
        <v>341.74954018290634</v>
      </c>
      <c r="GG123" s="104">
        <v>0</v>
      </c>
      <c r="GH123" s="104">
        <f t="shared" si="191"/>
        <v>649.324126347522</v>
      </c>
      <c r="GI123" s="104"/>
      <c r="GJ123" s="143">
        <f t="shared" si="192"/>
        <v>649.324126347522</v>
      </c>
      <c r="GK123" s="103">
        <f t="shared" si="193"/>
        <v>341.74954018290634</v>
      </c>
      <c r="GL123" s="104">
        <f t="shared" si="124"/>
        <v>95.001335441858771</v>
      </c>
      <c r="GM123" s="90">
        <f t="shared" si="194"/>
        <v>744.32546178938082</v>
      </c>
      <c r="GN123" s="380">
        <f t="shared" si="195"/>
        <v>247.21077072549713</v>
      </c>
      <c r="GO123" s="139">
        <v>1</v>
      </c>
      <c r="GP123" s="415" t="s">
        <v>52</v>
      </c>
      <c r="GQ123" s="1">
        <v>75</v>
      </c>
      <c r="GR123" s="1" t="s">
        <v>143</v>
      </c>
      <c r="GS123" s="1" t="s">
        <v>144</v>
      </c>
      <c r="GT123" s="89">
        <v>44081</v>
      </c>
      <c r="GU123" s="90">
        <v>1370</v>
      </c>
      <c r="GV123" s="104">
        <v>2985.42</v>
      </c>
      <c r="GW123" s="104"/>
      <c r="GX123" s="104"/>
      <c r="GY123" s="104"/>
      <c r="GZ123" s="104"/>
      <c r="HA123" s="137">
        <v>2985.42</v>
      </c>
      <c r="HB123" s="138">
        <f t="shared" si="228"/>
        <v>195.44999999999982</v>
      </c>
      <c r="HC123" s="141">
        <f t="shared" si="196"/>
        <v>-70.742097776952249</v>
      </c>
      <c r="HD123" s="142">
        <f t="shared" si="197"/>
        <v>124.70790222304757</v>
      </c>
      <c r="HE123" s="104">
        <f t="shared" si="198"/>
        <v>124.70790222304757</v>
      </c>
      <c r="HF123" s="104">
        <v>0</v>
      </c>
      <c r="HG123" s="104">
        <f t="shared" si="199"/>
        <v>236.94501422379037</v>
      </c>
      <c r="HH123" s="104"/>
      <c r="HI123" s="143">
        <f t="shared" si="200"/>
        <v>236.94501422379037</v>
      </c>
      <c r="HJ123" s="104">
        <f t="shared" si="201"/>
        <v>124.70790222304757</v>
      </c>
      <c r="HK123" s="104">
        <f t="shared" si="125"/>
        <v>56.444712880879713</v>
      </c>
      <c r="HL123" s="90">
        <f t="shared" si="202"/>
        <v>293.3897271046701</v>
      </c>
      <c r="HM123" s="380">
        <f t="shared" si="203"/>
        <v>-829.39950216983266</v>
      </c>
      <c r="HN123" s="1">
        <v>1</v>
      </c>
      <c r="HO123" s="1" t="s">
        <v>52</v>
      </c>
      <c r="HP123" s="1">
        <v>75</v>
      </c>
      <c r="HQ123" s="1" t="s">
        <v>143</v>
      </c>
      <c r="HR123" s="1" t="s">
        <v>144</v>
      </c>
      <c r="HS123" s="89">
        <v>44104</v>
      </c>
      <c r="HT123" s="104">
        <v>3108.23</v>
      </c>
      <c r="HU123" s="90"/>
      <c r="HV123" s="104"/>
      <c r="HW123" s="104"/>
      <c r="HX123" s="104"/>
      <c r="HY123" s="104"/>
      <c r="HZ123" s="137">
        <f t="shared" si="204"/>
        <v>3108.23</v>
      </c>
      <c r="IA123" s="138">
        <f t="shared" si="205"/>
        <v>122.80999999999995</v>
      </c>
      <c r="IB123" s="141">
        <f t="shared" si="206"/>
        <v>22.892466065692204</v>
      </c>
      <c r="IC123" s="142">
        <f t="shared" si="207"/>
        <v>145.70246606569214</v>
      </c>
      <c r="ID123" s="104">
        <f t="shared" si="208"/>
        <v>110</v>
      </c>
      <c r="IE123" s="104">
        <f t="shared" si="209"/>
        <v>35.702466065692136</v>
      </c>
      <c r="IF123" s="104">
        <f t="shared" si="210"/>
        <v>209</v>
      </c>
      <c r="IG123" s="425">
        <f t="shared" si="211"/>
        <v>69.55863935115741</v>
      </c>
      <c r="IH123" s="143">
        <f t="shared" si="212"/>
        <v>278.55863935115741</v>
      </c>
      <c r="II123" s="104">
        <f t="shared" si="213"/>
        <v>145.70246606569214</v>
      </c>
      <c r="IJ123" s="104">
        <f t="shared" si="214"/>
        <v>39.229258686489196</v>
      </c>
      <c r="IK123" s="90">
        <f t="shared" si="215"/>
        <v>317.78789803764658</v>
      </c>
      <c r="IL123" s="234">
        <f t="shared" si="216"/>
        <v>-511.61160413218607</v>
      </c>
      <c r="IM123" s="139">
        <v>1</v>
      </c>
      <c r="IN123" s="1" t="s">
        <v>52</v>
      </c>
      <c r="IO123" s="1">
        <v>75</v>
      </c>
      <c r="IP123" s="1" t="s">
        <v>143</v>
      </c>
      <c r="IQ123" s="1" t="s">
        <v>144</v>
      </c>
      <c r="IR123" s="89">
        <v>44143</v>
      </c>
      <c r="IS123" s="90"/>
      <c r="IT123" s="1">
        <v>3125.01</v>
      </c>
      <c r="IU123" s="1"/>
      <c r="IV123" s="1"/>
      <c r="IW123" s="1"/>
      <c r="IX123" s="1"/>
      <c r="IY123" s="98">
        <v>3125.01</v>
      </c>
      <c r="IZ123" s="138">
        <f t="shared" si="217"/>
        <v>16.7800000000002</v>
      </c>
      <c r="JA123" s="141">
        <f t="shared" si="218"/>
        <v>-4.5118920999969863</v>
      </c>
      <c r="JB123" s="142">
        <f t="shared" si="219"/>
        <v>12.268107900003214</v>
      </c>
      <c r="JC123" s="104">
        <f t="shared" si="220"/>
        <v>12.268107900003214</v>
      </c>
      <c r="JD123" s="104">
        <f t="shared" si="221"/>
        <v>0</v>
      </c>
      <c r="JE123" s="104">
        <f t="shared" si="222"/>
        <v>23.309405010006106</v>
      </c>
      <c r="JF123" s="425">
        <f t="shared" si="126"/>
        <v>0</v>
      </c>
      <c r="JG123" s="143">
        <f t="shared" si="223"/>
        <v>23.309405010006106</v>
      </c>
      <c r="JH123" s="104">
        <f t="shared" si="224"/>
        <v>0</v>
      </c>
      <c r="JI123" s="104">
        <f t="shared" si="225"/>
        <v>0</v>
      </c>
      <c r="JJ123" s="90">
        <f t="shared" si="226"/>
        <v>23.309405010006106</v>
      </c>
      <c r="JK123" s="234">
        <f t="shared" si="127"/>
        <v>-488.30219912217996</v>
      </c>
      <c r="JL123" s="139">
        <v>1</v>
      </c>
      <c r="JM123" s="1" t="s">
        <v>52</v>
      </c>
    </row>
    <row r="124" spans="1:273" ht="30" customHeight="1" x14ac:dyDescent="0.25">
      <c r="A124" s="1">
        <v>76</v>
      </c>
      <c r="B124" s="1" t="s">
        <v>145</v>
      </c>
      <c r="C124" s="1" t="s">
        <v>146</v>
      </c>
      <c r="D124" s="89">
        <v>43830</v>
      </c>
      <c r="E124" s="153"/>
      <c r="F124" s="104">
        <v>2936.53</v>
      </c>
      <c r="G124" s="104"/>
      <c r="H124" s="104"/>
      <c r="I124" s="104"/>
      <c r="J124" s="104"/>
      <c r="K124" s="137">
        <v>2936.53</v>
      </c>
      <c r="L124" s="138">
        <v>3.0000000000200089E-2</v>
      </c>
      <c r="M124" s="141">
        <v>3.59999742696601E-3</v>
      </c>
      <c r="N124" s="96">
        <v>3.3599997427166101E-2</v>
      </c>
      <c r="O124" s="104">
        <v>3.3599997427166101E-2</v>
      </c>
      <c r="P124" s="104">
        <v>0</v>
      </c>
      <c r="Q124" s="104">
        <v>6.0815995343170642E-2</v>
      </c>
      <c r="R124" s="104">
        <v>0</v>
      </c>
      <c r="S124" s="143">
        <v>6.0815995343170642E-2</v>
      </c>
      <c r="T124" s="104"/>
      <c r="U124" s="104"/>
      <c r="V124" s="104">
        <v>3.0559859869866077E-3</v>
      </c>
      <c r="W124" s="203">
        <v>6.3871981330157257E-2</v>
      </c>
      <c r="X124" s="144">
        <v>-1133.6424009433845</v>
      </c>
      <c r="Y124" s="285">
        <v>1</v>
      </c>
      <c r="Z124" s="104" t="s">
        <v>52</v>
      </c>
      <c r="AA124" s="1">
        <v>76</v>
      </c>
      <c r="AB124" s="1" t="s">
        <v>145</v>
      </c>
      <c r="AC124" s="1" t="s">
        <v>146</v>
      </c>
      <c r="AD124" s="89">
        <v>43861</v>
      </c>
      <c r="AE124" s="284"/>
      <c r="AF124" s="1">
        <v>3113.75</v>
      </c>
      <c r="AG124" s="1"/>
      <c r="AH124" s="1"/>
      <c r="AI124" s="1"/>
      <c r="AJ124" s="1"/>
      <c r="AK124" s="98">
        <f t="shared" si="121"/>
        <v>3113.75</v>
      </c>
      <c r="AL124" s="138">
        <f t="shared" si="128"/>
        <v>177.2199999999998</v>
      </c>
      <c r="AM124" s="141">
        <f t="shared" si="129"/>
        <v>-157.55784699240058</v>
      </c>
      <c r="AN124" s="96">
        <f t="shared" si="130"/>
        <v>19.662153007599215</v>
      </c>
      <c r="AO124" s="104">
        <f t="shared" si="131"/>
        <v>19.662153007599215</v>
      </c>
      <c r="AP124" s="104">
        <f t="shared" si="132"/>
        <v>0</v>
      </c>
      <c r="AQ124" s="104">
        <f t="shared" si="133"/>
        <v>35.588496943754578</v>
      </c>
      <c r="AR124" s="104"/>
      <c r="AS124" s="143">
        <f t="shared" si="134"/>
        <v>35.588496943754578</v>
      </c>
      <c r="AT124" s="104">
        <f t="shared" si="135"/>
        <v>127.55377383929114</v>
      </c>
      <c r="AU124" s="104">
        <f t="shared" si="122"/>
        <v>22.676842888259657</v>
      </c>
      <c r="AV124" s="203">
        <f t="shared" si="136"/>
        <v>185.81911367130539</v>
      </c>
      <c r="AW124" s="144">
        <f t="shared" si="137"/>
        <v>-947.82328727207914</v>
      </c>
      <c r="AX124" s="285">
        <v>1</v>
      </c>
      <c r="AY124" s="104" t="s">
        <v>52</v>
      </c>
      <c r="AZ124" s="1">
        <v>76</v>
      </c>
      <c r="BA124" s="1" t="s">
        <v>145</v>
      </c>
      <c r="BB124" s="1" t="s">
        <v>146</v>
      </c>
      <c r="BC124" s="89">
        <v>43890</v>
      </c>
      <c r="BD124" s="153"/>
      <c r="BE124" s="1">
        <v>3217.21</v>
      </c>
      <c r="BF124" s="1"/>
      <c r="BG124" s="1"/>
      <c r="BH124" s="1"/>
      <c r="BI124" s="1"/>
      <c r="BJ124" s="98">
        <v>3217.21</v>
      </c>
      <c r="BK124" s="138">
        <f t="shared" si="138"/>
        <v>103.46000000000004</v>
      </c>
      <c r="BL124" s="141">
        <f t="shared" si="139"/>
        <v>1.9576902428822691</v>
      </c>
      <c r="BM124" s="96">
        <f t="shared" si="140"/>
        <v>105.4176902428823</v>
      </c>
      <c r="BN124" s="104">
        <f t="shared" si="141"/>
        <v>105.4176902428823</v>
      </c>
      <c r="BO124" s="104">
        <f t="shared" si="142"/>
        <v>0</v>
      </c>
      <c r="BP124" s="104">
        <f t="shared" si="143"/>
        <v>190.80601933961697</v>
      </c>
      <c r="BQ124" s="355">
        <f t="shared" si="144"/>
        <v>0</v>
      </c>
      <c r="BR124" s="143">
        <f t="shared" si="145"/>
        <v>190.80601933961697</v>
      </c>
      <c r="BS124" s="104">
        <f t="shared" si="146"/>
        <v>12.837678496815542</v>
      </c>
      <c r="BT124" s="203">
        <f t="shared" si="147"/>
        <v>203.64369783643252</v>
      </c>
      <c r="BU124" s="144">
        <f t="shared" si="148"/>
        <v>-744.17958943564668</v>
      </c>
      <c r="BV124" s="285">
        <v>1</v>
      </c>
      <c r="BW124" s="104" t="s">
        <v>52</v>
      </c>
      <c r="BX124" s="1">
        <v>76</v>
      </c>
      <c r="BY124" s="1" t="s">
        <v>145</v>
      </c>
      <c r="BZ124" s="1" t="s">
        <v>146</v>
      </c>
      <c r="CA124" s="89">
        <v>43890</v>
      </c>
      <c r="CB124" s="153"/>
      <c r="CC124" s="137">
        <v>3217.21</v>
      </c>
      <c r="CD124" s="137"/>
      <c r="CE124" s="137"/>
      <c r="CF124" s="137"/>
      <c r="CG124" s="137"/>
      <c r="CH124" s="137">
        <v>3217.21</v>
      </c>
      <c r="CI124" s="137">
        <v>103.46000000000004</v>
      </c>
      <c r="CJ124" s="137">
        <v>1.9576902428822691</v>
      </c>
      <c r="CK124" s="137">
        <v>105.4176902428823</v>
      </c>
      <c r="CL124" s="137">
        <v>105.4176902428823</v>
      </c>
      <c r="CM124" s="137">
        <v>0</v>
      </c>
      <c r="CN124" s="137">
        <v>190.80601933961697</v>
      </c>
      <c r="CO124" s="137">
        <v>0</v>
      </c>
      <c r="CP124" s="143">
        <f t="shared" si="149"/>
        <v>212.04605006849425</v>
      </c>
      <c r="CQ124" s="104">
        <f t="shared" si="150"/>
        <v>12.837678496815542</v>
      </c>
      <c r="CR124" s="203">
        <f t="shared" si="151"/>
        <v>224.88372856530981</v>
      </c>
      <c r="CS124" s="144">
        <f t="shared" si="152"/>
        <v>-519.29586087033681</v>
      </c>
      <c r="CT124" s="139" t="s">
        <v>251</v>
      </c>
      <c r="CU124" s="1" t="s">
        <v>422</v>
      </c>
      <c r="CV124" s="1">
        <v>76</v>
      </c>
      <c r="CW124" s="1" t="s">
        <v>145</v>
      </c>
      <c r="CX124" s="1" t="s">
        <v>146</v>
      </c>
      <c r="CY124" s="89">
        <v>43951</v>
      </c>
      <c r="CZ124" s="153"/>
      <c r="DA124" s="104">
        <v>3636.27</v>
      </c>
      <c r="DB124" s="104"/>
      <c r="DC124" s="104"/>
      <c r="DD124" s="104"/>
      <c r="DE124" s="104"/>
      <c r="DF124" s="137">
        <v>3636.27</v>
      </c>
      <c r="DG124" s="138">
        <f t="shared" si="153"/>
        <v>419.05999999999995</v>
      </c>
      <c r="DH124" s="141">
        <f t="shared" si="154"/>
        <v>64.344334301119602</v>
      </c>
      <c r="DI124" s="142">
        <f t="shared" si="155"/>
        <v>483.40433430111955</v>
      </c>
      <c r="DJ124" s="104">
        <f t="shared" si="156"/>
        <v>110</v>
      </c>
      <c r="DK124" s="104">
        <f t="shared" si="157"/>
        <v>373.40433430111955</v>
      </c>
      <c r="DL124" s="104">
        <f t="shared" si="158"/>
        <v>199.1</v>
      </c>
      <c r="DM124" s="365">
        <f t="shared" si="159"/>
        <v>831.30086454086882</v>
      </c>
      <c r="DN124" s="366">
        <f t="shared" si="160"/>
        <v>1030.4008645408687</v>
      </c>
      <c r="DO124" s="367">
        <f t="shared" si="161"/>
        <v>818.35481447237453</v>
      </c>
      <c r="DP124" s="367">
        <f t="shared" si="162"/>
        <v>786.27259069261925</v>
      </c>
      <c r="DQ124" s="368">
        <f t="shared" si="163"/>
        <v>56.375400905032087</v>
      </c>
      <c r="DR124" s="49">
        <f t="shared" si="164"/>
        <v>874.73021537740658</v>
      </c>
      <c r="DS124" s="369">
        <f t="shared" si="165"/>
        <v>355.43435450706977</v>
      </c>
      <c r="DT124" s="139">
        <v>1</v>
      </c>
      <c r="DU124" s="1" t="s">
        <v>52</v>
      </c>
      <c r="DV124" s="1">
        <v>76</v>
      </c>
      <c r="DW124" s="1" t="s">
        <v>145</v>
      </c>
      <c r="DX124" s="1" t="s">
        <v>146</v>
      </c>
      <c r="DY124" s="89">
        <v>43982</v>
      </c>
      <c r="DZ124" s="90"/>
      <c r="EA124" s="1">
        <v>3851.4900000000002</v>
      </c>
      <c r="EB124" s="1"/>
      <c r="EC124" s="1"/>
      <c r="ED124" s="1"/>
      <c r="EE124" s="1"/>
      <c r="EF124" s="98">
        <v>3851.4900000000002</v>
      </c>
      <c r="EG124" s="138">
        <f t="shared" si="166"/>
        <v>215.22000000000025</v>
      </c>
      <c r="EH124" s="141">
        <f t="shared" si="167"/>
        <v>8.8437332498845436</v>
      </c>
      <c r="EI124" s="96">
        <f t="shared" si="168"/>
        <v>224.06373324988479</v>
      </c>
      <c r="EJ124" s="104">
        <f t="shared" si="169"/>
        <v>110</v>
      </c>
      <c r="EK124" s="104">
        <f t="shared" si="170"/>
        <v>114.06373324988479</v>
      </c>
      <c r="EL124" s="104">
        <f t="shared" si="171"/>
        <v>199.1</v>
      </c>
      <c r="EM124" s="355">
        <f t="shared" si="172"/>
        <v>220.7306871295462</v>
      </c>
      <c r="EN124" s="143">
        <f t="shared" si="173"/>
        <v>419.83068712954616</v>
      </c>
      <c r="EO124" s="104">
        <f t="shared" si="174"/>
        <v>43.917157369880599</v>
      </c>
      <c r="EP124" s="379">
        <f t="shared" si="175"/>
        <v>463.74784449942678</v>
      </c>
      <c r="EQ124" s="380">
        <f t="shared" si="176"/>
        <v>819.1821990064966</v>
      </c>
      <c r="ER124" s="285">
        <v>1</v>
      </c>
      <c r="ES124" s="104" t="s">
        <v>52</v>
      </c>
      <c r="ET124" s="1">
        <v>76</v>
      </c>
      <c r="EU124" s="1" t="s">
        <v>145</v>
      </c>
      <c r="EV124" s="1" t="s">
        <v>146</v>
      </c>
      <c r="EW124" s="398">
        <f>2000-1000</f>
        <v>1000</v>
      </c>
      <c r="EX124" s="89">
        <v>44013</v>
      </c>
      <c r="EY124" s="104">
        <v>3997.6</v>
      </c>
      <c r="EZ124" s="104"/>
      <c r="FA124" s="104"/>
      <c r="FB124" s="104"/>
      <c r="FC124" s="104"/>
      <c r="FD124" s="137">
        <f t="shared" si="177"/>
        <v>3997.6</v>
      </c>
      <c r="FE124" s="138">
        <f t="shared" si="227"/>
        <v>146.10999999999967</v>
      </c>
      <c r="FF124" s="141">
        <f t="shared" si="178"/>
        <v>6.8563201863993397</v>
      </c>
      <c r="FG124" s="96">
        <f t="shared" si="179"/>
        <v>152.966320186399</v>
      </c>
      <c r="FH124" s="104">
        <f t="shared" si="180"/>
        <v>152.966320186399</v>
      </c>
      <c r="FI124" s="104">
        <f t="shared" si="181"/>
        <v>0</v>
      </c>
      <c r="FJ124" s="104">
        <f t="shared" si="182"/>
        <v>276.86903953738221</v>
      </c>
      <c r="FK124" s="104"/>
      <c r="FL124" s="143">
        <f t="shared" si="183"/>
        <v>276.86903953738221</v>
      </c>
      <c r="FM124" s="104">
        <f t="shared" si="184"/>
        <v>31.723930679801501</v>
      </c>
      <c r="FN124" s="379">
        <f t="shared" si="185"/>
        <v>308.59297021718373</v>
      </c>
      <c r="FO124" s="234">
        <f t="shared" si="186"/>
        <v>127.77516922368034</v>
      </c>
      <c r="FP124" s="139">
        <v>1</v>
      </c>
      <c r="FQ124" s="1" t="s">
        <v>52</v>
      </c>
      <c r="FR124" s="1">
        <v>76</v>
      </c>
      <c r="FS124" s="1" t="s">
        <v>145</v>
      </c>
      <c r="FT124" s="1" t="s">
        <v>146</v>
      </c>
      <c r="FU124" s="89">
        <v>44042</v>
      </c>
      <c r="FV124" s="90">
        <v>1000</v>
      </c>
      <c r="FW124" s="104">
        <v>4080.98</v>
      </c>
      <c r="FX124" s="104"/>
      <c r="FY124" s="104"/>
      <c r="FZ124" s="104"/>
      <c r="GA124" s="104"/>
      <c r="GB124" s="411">
        <f t="shared" si="187"/>
        <v>4080.98</v>
      </c>
      <c r="GC124" s="138">
        <f t="shared" si="123"/>
        <v>83.380000000000109</v>
      </c>
      <c r="GD124" s="141">
        <f t="shared" si="188"/>
        <v>25.98090213559523</v>
      </c>
      <c r="GE124" s="142">
        <f t="shared" si="189"/>
        <v>109.36090213559534</v>
      </c>
      <c r="GF124" s="104">
        <f t="shared" si="190"/>
        <v>109.36090213559534</v>
      </c>
      <c r="GG124" s="104">
        <v>0</v>
      </c>
      <c r="GH124" s="104">
        <f t="shared" si="191"/>
        <v>207.78571405763114</v>
      </c>
      <c r="GI124" s="104"/>
      <c r="GJ124" s="143">
        <f t="shared" si="192"/>
        <v>207.78571405763114</v>
      </c>
      <c r="GK124" s="103">
        <f t="shared" si="193"/>
        <v>0</v>
      </c>
      <c r="GL124" s="104">
        <f t="shared" si="124"/>
        <v>0</v>
      </c>
      <c r="GM124" s="90">
        <f t="shared" si="194"/>
        <v>207.78571405763114</v>
      </c>
      <c r="GN124" s="380">
        <f t="shared" si="195"/>
        <v>-664.43911671868852</v>
      </c>
      <c r="GO124" s="139">
        <v>1</v>
      </c>
      <c r="GP124" s="415" t="s">
        <v>52</v>
      </c>
      <c r="GQ124" s="1">
        <v>76</v>
      </c>
      <c r="GR124" s="1" t="s">
        <v>145</v>
      </c>
      <c r="GS124" s="1" t="s">
        <v>146</v>
      </c>
      <c r="GT124" s="89">
        <v>44081</v>
      </c>
      <c r="GU124" s="90"/>
      <c r="GV124" s="104">
        <v>4183.79</v>
      </c>
      <c r="GW124" s="104"/>
      <c r="GX124" s="104"/>
      <c r="GY124" s="104"/>
      <c r="GZ124" s="104"/>
      <c r="HA124" s="137">
        <v>4183.79</v>
      </c>
      <c r="HB124" s="138">
        <f t="shared" si="228"/>
        <v>102.80999999999995</v>
      </c>
      <c r="HC124" s="141">
        <f t="shared" si="196"/>
        <v>-37.211537848290938</v>
      </c>
      <c r="HD124" s="142">
        <f t="shared" si="197"/>
        <v>65.598462151709015</v>
      </c>
      <c r="HE124" s="104">
        <f t="shared" si="198"/>
        <v>65.598462151709015</v>
      </c>
      <c r="HF124" s="104">
        <v>0</v>
      </c>
      <c r="HG124" s="104">
        <f t="shared" si="199"/>
        <v>124.63707808824712</v>
      </c>
      <c r="HH124" s="104"/>
      <c r="HI124" s="143">
        <f t="shared" si="200"/>
        <v>124.63707808824712</v>
      </c>
      <c r="HJ124" s="104">
        <f t="shared" si="201"/>
        <v>0</v>
      </c>
      <c r="HK124" s="104">
        <f t="shared" si="125"/>
        <v>0</v>
      </c>
      <c r="HL124" s="90">
        <f t="shared" si="202"/>
        <v>124.63707808824712</v>
      </c>
      <c r="HM124" s="380">
        <f t="shared" si="203"/>
        <v>-539.80203863044142</v>
      </c>
      <c r="HN124" s="1">
        <v>1</v>
      </c>
      <c r="HO124" s="1" t="s">
        <v>52</v>
      </c>
      <c r="HP124" s="1">
        <v>76</v>
      </c>
      <c r="HQ124" s="1" t="s">
        <v>145</v>
      </c>
      <c r="HR124" s="1" t="s">
        <v>146</v>
      </c>
      <c r="HS124" s="89">
        <v>44104</v>
      </c>
      <c r="HT124" s="104">
        <v>4218.22</v>
      </c>
      <c r="HU124" s="90">
        <v>1000</v>
      </c>
      <c r="HV124" s="104"/>
      <c r="HW124" s="104"/>
      <c r="HX124" s="104"/>
      <c r="HY124" s="104"/>
      <c r="HZ124" s="137">
        <f t="shared" si="204"/>
        <v>4218.22</v>
      </c>
      <c r="IA124" s="138">
        <f t="shared" si="205"/>
        <v>34.430000000000291</v>
      </c>
      <c r="IB124" s="141">
        <f t="shared" si="206"/>
        <v>6.4179432183192704</v>
      </c>
      <c r="IC124" s="142">
        <f t="shared" si="207"/>
        <v>40.847943218319564</v>
      </c>
      <c r="ID124" s="104">
        <f t="shared" si="208"/>
        <v>40.847943218319564</v>
      </c>
      <c r="IE124" s="104">
        <f t="shared" si="209"/>
        <v>0</v>
      </c>
      <c r="IF124" s="104">
        <f t="shared" si="210"/>
        <v>77.611092114807164</v>
      </c>
      <c r="IG124" s="425">
        <f t="shared" si="211"/>
        <v>0</v>
      </c>
      <c r="IH124" s="143">
        <f t="shared" si="212"/>
        <v>77.611092114807164</v>
      </c>
      <c r="II124" s="104">
        <f t="shared" si="213"/>
        <v>0</v>
      </c>
      <c r="IJ124" s="104">
        <f t="shared" si="214"/>
        <v>0</v>
      </c>
      <c r="IK124" s="90">
        <f t="shared" si="215"/>
        <v>77.611092114807164</v>
      </c>
      <c r="IL124" s="234">
        <f t="shared" si="216"/>
        <v>-1462.1909465156343</v>
      </c>
      <c r="IM124" s="139">
        <v>1</v>
      </c>
      <c r="IN124" s="1" t="s">
        <v>52</v>
      </c>
      <c r="IO124" s="1">
        <v>76</v>
      </c>
      <c r="IP124" s="1" t="s">
        <v>145</v>
      </c>
      <c r="IQ124" s="1" t="s">
        <v>146</v>
      </c>
      <c r="IR124" s="89">
        <v>44143</v>
      </c>
      <c r="IS124" s="90"/>
      <c r="IT124" s="1">
        <v>4278.37</v>
      </c>
      <c r="IU124" s="1"/>
      <c r="IV124" s="1"/>
      <c r="IW124" s="1"/>
      <c r="IX124" s="1"/>
      <c r="IY124" s="98">
        <v>4278.37</v>
      </c>
      <c r="IZ124" s="138">
        <f t="shared" si="217"/>
        <v>60.149999999999636</v>
      </c>
      <c r="JA124" s="141">
        <f t="shared" si="218"/>
        <v>-16.173439202313102</v>
      </c>
      <c r="JB124" s="142">
        <f t="shared" si="219"/>
        <v>43.976560797686531</v>
      </c>
      <c r="JC124" s="104">
        <f t="shared" si="220"/>
        <v>43.976560797686531</v>
      </c>
      <c r="JD124" s="104">
        <f t="shared" si="221"/>
        <v>0</v>
      </c>
      <c r="JE124" s="104">
        <f t="shared" si="222"/>
        <v>83.555465515604411</v>
      </c>
      <c r="JF124" s="425">
        <f t="shared" si="126"/>
        <v>0</v>
      </c>
      <c r="JG124" s="143">
        <f t="shared" si="223"/>
        <v>83.555465515604411</v>
      </c>
      <c r="JH124" s="104">
        <f t="shared" si="224"/>
        <v>0</v>
      </c>
      <c r="JI124" s="104">
        <f t="shared" si="225"/>
        <v>0</v>
      </c>
      <c r="JJ124" s="90">
        <f t="shared" si="226"/>
        <v>83.555465515604411</v>
      </c>
      <c r="JK124" s="234">
        <f t="shared" si="127"/>
        <v>-1378.6354810000298</v>
      </c>
      <c r="JL124" s="139">
        <v>1</v>
      </c>
      <c r="JM124" s="1" t="s">
        <v>52</v>
      </c>
    </row>
    <row r="125" spans="1:273" ht="30" customHeight="1" x14ac:dyDescent="0.25">
      <c r="A125" s="1">
        <v>77</v>
      </c>
      <c r="B125" s="1" t="s">
        <v>147</v>
      </c>
      <c r="C125" s="1" t="s">
        <v>148</v>
      </c>
      <c r="D125" s="89">
        <v>43830</v>
      </c>
      <c r="E125" s="153"/>
      <c r="F125" s="104">
        <v>20.7</v>
      </c>
      <c r="G125" s="104"/>
      <c r="H125" s="104"/>
      <c r="I125" s="104"/>
      <c r="J125" s="104"/>
      <c r="K125" s="137">
        <v>20.7</v>
      </c>
      <c r="L125" s="138">
        <v>0</v>
      </c>
      <c r="M125" s="141">
        <v>0</v>
      </c>
      <c r="N125" s="96">
        <v>0</v>
      </c>
      <c r="O125" s="104">
        <v>0</v>
      </c>
      <c r="P125" s="104">
        <v>0</v>
      </c>
      <c r="Q125" s="104">
        <v>0</v>
      </c>
      <c r="R125" s="104">
        <v>0</v>
      </c>
      <c r="S125" s="143">
        <v>0</v>
      </c>
      <c r="T125" s="104"/>
      <c r="U125" s="104"/>
      <c r="V125" s="104">
        <v>0</v>
      </c>
      <c r="W125" s="203">
        <v>0</v>
      </c>
      <c r="X125" s="144">
        <v>-565.62629772100081</v>
      </c>
      <c r="Y125" s="285">
        <v>1</v>
      </c>
      <c r="Z125" s="104" t="s">
        <v>52</v>
      </c>
      <c r="AA125" s="1">
        <v>77</v>
      </c>
      <c r="AB125" s="1" t="s">
        <v>147</v>
      </c>
      <c r="AC125" s="1" t="s">
        <v>148</v>
      </c>
      <c r="AD125" s="89">
        <v>43861</v>
      </c>
      <c r="AE125" s="284"/>
      <c r="AF125" s="1">
        <v>20.7</v>
      </c>
      <c r="AG125" s="1"/>
      <c r="AH125" s="1"/>
      <c r="AI125" s="1"/>
      <c r="AJ125" s="1"/>
      <c r="AK125" s="98">
        <f t="shared" si="121"/>
        <v>20.7</v>
      </c>
      <c r="AL125" s="138">
        <f t="shared" si="128"/>
        <v>0</v>
      </c>
      <c r="AM125" s="141">
        <f t="shared" si="129"/>
        <v>0</v>
      </c>
      <c r="AN125" s="96">
        <f t="shared" si="130"/>
        <v>0</v>
      </c>
      <c r="AO125" s="104">
        <f t="shared" si="131"/>
        <v>0</v>
      </c>
      <c r="AP125" s="104">
        <f t="shared" si="132"/>
        <v>0</v>
      </c>
      <c r="AQ125" s="104">
        <f t="shared" si="133"/>
        <v>0</v>
      </c>
      <c r="AR125" s="104"/>
      <c r="AS125" s="143">
        <f t="shared" si="134"/>
        <v>0</v>
      </c>
      <c r="AT125" s="104">
        <f t="shared" si="135"/>
        <v>0</v>
      </c>
      <c r="AU125" s="104">
        <f t="shared" si="122"/>
        <v>0</v>
      </c>
      <c r="AV125" s="203">
        <f t="shared" si="136"/>
        <v>0</v>
      </c>
      <c r="AW125" s="144">
        <f t="shared" si="137"/>
        <v>-565.62629772100081</v>
      </c>
      <c r="AX125" s="285">
        <v>1</v>
      </c>
      <c r="AY125" s="104" t="s">
        <v>52</v>
      </c>
      <c r="AZ125" s="1">
        <v>77</v>
      </c>
      <c r="BA125" s="1" t="s">
        <v>147</v>
      </c>
      <c r="BB125" s="1" t="s">
        <v>148</v>
      </c>
      <c r="BC125" s="89">
        <v>43890</v>
      </c>
      <c r="BD125" s="153"/>
      <c r="BE125" s="1">
        <v>20.7</v>
      </c>
      <c r="BF125" s="1"/>
      <c r="BG125" s="1"/>
      <c r="BH125" s="1"/>
      <c r="BI125" s="1"/>
      <c r="BJ125" s="98">
        <v>20.7</v>
      </c>
      <c r="BK125" s="138">
        <f t="shared" si="138"/>
        <v>0</v>
      </c>
      <c r="BL125" s="141">
        <f t="shared" si="139"/>
        <v>0</v>
      </c>
      <c r="BM125" s="96">
        <f t="shared" si="140"/>
        <v>0</v>
      </c>
      <c r="BN125" s="104">
        <f t="shared" si="141"/>
        <v>0</v>
      </c>
      <c r="BO125" s="104">
        <f t="shared" si="142"/>
        <v>0</v>
      </c>
      <c r="BP125" s="104">
        <f t="shared" si="143"/>
        <v>0</v>
      </c>
      <c r="BQ125" s="355">
        <f t="shared" si="144"/>
        <v>0</v>
      </c>
      <c r="BR125" s="143">
        <f t="shared" si="145"/>
        <v>0</v>
      </c>
      <c r="BS125" s="104">
        <f t="shared" si="146"/>
        <v>0</v>
      </c>
      <c r="BT125" s="203">
        <f t="shared" si="147"/>
        <v>0</v>
      </c>
      <c r="BU125" s="144">
        <f t="shared" si="148"/>
        <v>-565.62629772100081</v>
      </c>
      <c r="BV125" s="285">
        <v>1</v>
      </c>
      <c r="BW125" s="104" t="s">
        <v>52</v>
      </c>
      <c r="BX125" s="1">
        <v>77</v>
      </c>
      <c r="BY125" s="1" t="s">
        <v>147</v>
      </c>
      <c r="BZ125" s="1" t="s">
        <v>148</v>
      </c>
      <c r="CA125" s="89">
        <v>43890</v>
      </c>
      <c r="CB125" s="153"/>
      <c r="CC125" s="137">
        <v>20.7</v>
      </c>
      <c r="CD125" s="137"/>
      <c r="CE125" s="137"/>
      <c r="CF125" s="137"/>
      <c r="CG125" s="137"/>
      <c r="CH125" s="137">
        <v>20.7</v>
      </c>
      <c r="CI125" s="137">
        <v>0</v>
      </c>
      <c r="CJ125" s="137">
        <v>0</v>
      </c>
      <c r="CK125" s="137">
        <v>0</v>
      </c>
      <c r="CL125" s="137">
        <v>0</v>
      </c>
      <c r="CM125" s="137">
        <v>0</v>
      </c>
      <c r="CN125" s="137">
        <v>0</v>
      </c>
      <c r="CO125" s="137">
        <v>0</v>
      </c>
      <c r="CP125" s="143">
        <f t="shared" si="149"/>
        <v>0</v>
      </c>
      <c r="CQ125" s="104">
        <f t="shared" si="150"/>
        <v>0</v>
      </c>
      <c r="CR125" s="203">
        <f t="shared" si="151"/>
        <v>0</v>
      </c>
      <c r="CS125" s="144">
        <f t="shared" si="152"/>
        <v>-565.62629772100081</v>
      </c>
      <c r="CT125" s="139" t="s">
        <v>251</v>
      </c>
      <c r="CU125" s="1" t="s">
        <v>422</v>
      </c>
      <c r="CV125" s="1">
        <v>77</v>
      </c>
      <c r="CW125" s="1" t="s">
        <v>147</v>
      </c>
      <c r="CX125" s="1" t="s">
        <v>148</v>
      </c>
      <c r="CY125" s="89">
        <v>43951</v>
      </c>
      <c r="CZ125" s="153"/>
      <c r="DA125" s="104">
        <v>20.7</v>
      </c>
      <c r="DB125" s="104"/>
      <c r="DC125" s="104"/>
      <c r="DD125" s="104"/>
      <c r="DE125" s="104"/>
      <c r="DF125" s="137">
        <v>20.7</v>
      </c>
      <c r="DG125" s="138">
        <f t="shared" si="153"/>
        <v>0</v>
      </c>
      <c r="DH125" s="141">
        <f t="shared" si="154"/>
        <v>0</v>
      </c>
      <c r="DI125" s="142">
        <f t="shared" si="155"/>
        <v>0</v>
      </c>
      <c r="DJ125" s="104">
        <f t="shared" si="156"/>
        <v>0</v>
      </c>
      <c r="DK125" s="104">
        <f t="shared" si="157"/>
        <v>0</v>
      </c>
      <c r="DL125" s="104">
        <f t="shared" si="158"/>
        <v>0</v>
      </c>
      <c r="DM125" s="365">
        <f t="shared" si="159"/>
        <v>0</v>
      </c>
      <c r="DN125" s="366">
        <f t="shared" si="160"/>
        <v>0</v>
      </c>
      <c r="DO125" s="367">
        <f t="shared" si="161"/>
        <v>0</v>
      </c>
      <c r="DP125" s="367">
        <f t="shared" si="162"/>
        <v>0</v>
      </c>
      <c r="DQ125" s="368">
        <f t="shared" si="163"/>
        <v>0</v>
      </c>
      <c r="DR125" s="49">
        <f t="shared" si="164"/>
        <v>0</v>
      </c>
      <c r="DS125" s="369">
        <f t="shared" si="165"/>
        <v>-565.62629772100081</v>
      </c>
      <c r="DT125" s="139">
        <v>1</v>
      </c>
      <c r="DU125" s="1" t="s">
        <v>52</v>
      </c>
      <c r="DV125" s="1">
        <v>77</v>
      </c>
      <c r="DW125" s="1" t="s">
        <v>147</v>
      </c>
      <c r="DX125" s="1" t="s">
        <v>148</v>
      </c>
      <c r="DY125" s="89">
        <v>43982</v>
      </c>
      <c r="DZ125" s="90"/>
      <c r="EA125" s="1">
        <v>20.7</v>
      </c>
      <c r="EB125" s="1"/>
      <c r="EC125" s="1"/>
      <c r="ED125" s="1"/>
      <c r="EE125" s="1"/>
      <c r="EF125" s="98">
        <v>20.7</v>
      </c>
      <c r="EG125" s="138">
        <f t="shared" si="166"/>
        <v>0</v>
      </c>
      <c r="EH125" s="141">
        <f t="shared" si="167"/>
        <v>0</v>
      </c>
      <c r="EI125" s="96">
        <f t="shared" si="168"/>
        <v>0</v>
      </c>
      <c r="EJ125" s="104">
        <f t="shared" si="169"/>
        <v>0</v>
      </c>
      <c r="EK125" s="104">
        <f t="shared" si="170"/>
        <v>0</v>
      </c>
      <c r="EL125" s="104">
        <f t="shared" si="171"/>
        <v>0</v>
      </c>
      <c r="EM125" s="355">
        <f t="shared" si="172"/>
        <v>0</v>
      </c>
      <c r="EN125" s="143">
        <f t="shared" si="173"/>
        <v>0</v>
      </c>
      <c r="EO125" s="104">
        <f t="shared" si="174"/>
        <v>0</v>
      </c>
      <c r="EP125" s="379">
        <f t="shared" si="175"/>
        <v>0</v>
      </c>
      <c r="EQ125" s="380">
        <f t="shared" si="176"/>
        <v>-565.62629772100081</v>
      </c>
      <c r="ER125" s="285">
        <v>1</v>
      </c>
      <c r="ES125" s="104" t="s">
        <v>52</v>
      </c>
      <c r="ET125" s="1">
        <v>77</v>
      </c>
      <c r="EU125" s="1" t="s">
        <v>147</v>
      </c>
      <c r="EV125" s="1" t="s">
        <v>148</v>
      </c>
      <c r="EW125" s="398"/>
      <c r="EX125" s="89">
        <v>44013</v>
      </c>
      <c r="EY125" s="104">
        <v>21.01</v>
      </c>
      <c r="EZ125" s="104"/>
      <c r="FA125" s="104"/>
      <c r="FB125" s="104"/>
      <c r="FC125" s="104"/>
      <c r="FD125" s="137">
        <f t="shared" si="177"/>
        <v>21.01</v>
      </c>
      <c r="FE125" s="138">
        <f t="shared" si="227"/>
        <v>0.31000000000000227</v>
      </c>
      <c r="FF125" s="141">
        <f t="shared" si="178"/>
        <v>1.4546980068330818E-2</v>
      </c>
      <c r="FG125" s="96">
        <f t="shared" si="179"/>
        <v>0.3245469800683331</v>
      </c>
      <c r="FH125" s="104">
        <f t="shared" si="180"/>
        <v>0.3245469800683331</v>
      </c>
      <c r="FI125" s="104">
        <f t="shared" si="181"/>
        <v>0</v>
      </c>
      <c r="FJ125" s="104">
        <f t="shared" si="182"/>
        <v>0.58743003392368298</v>
      </c>
      <c r="FK125" s="104"/>
      <c r="FL125" s="143">
        <f t="shared" si="183"/>
        <v>0.58743003392368298</v>
      </c>
      <c r="FM125" s="104">
        <f t="shared" si="184"/>
        <v>6.7308319148166179E-2</v>
      </c>
      <c r="FN125" s="379">
        <f t="shared" si="185"/>
        <v>0.65473835307184913</v>
      </c>
      <c r="FO125" s="234">
        <f t="shared" si="186"/>
        <v>-564.97155936792899</v>
      </c>
      <c r="FP125" s="139">
        <v>1</v>
      </c>
      <c r="FQ125" s="1" t="s">
        <v>52</v>
      </c>
      <c r="FR125" s="1">
        <v>77</v>
      </c>
      <c r="FS125" s="1" t="s">
        <v>147</v>
      </c>
      <c r="FT125" s="1" t="s">
        <v>148</v>
      </c>
      <c r="FU125" s="89">
        <v>44042</v>
      </c>
      <c r="FV125" s="90"/>
      <c r="FW125" s="104">
        <v>21.48</v>
      </c>
      <c r="FX125" s="104"/>
      <c r="FY125" s="104"/>
      <c r="FZ125" s="104"/>
      <c r="GA125" s="104"/>
      <c r="GB125" s="411">
        <f t="shared" si="187"/>
        <v>21.48</v>
      </c>
      <c r="GC125" s="138">
        <f t="shared" si="123"/>
        <v>0.46999999999999886</v>
      </c>
      <c r="GD125" s="141">
        <f t="shared" si="188"/>
        <v>0.146450275890258</v>
      </c>
      <c r="GE125" s="142">
        <f t="shared" si="189"/>
        <v>0.6164502758902568</v>
      </c>
      <c r="GF125" s="104">
        <f t="shared" si="190"/>
        <v>0.6164502758902568</v>
      </c>
      <c r="GG125" s="104">
        <v>0</v>
      </c>
      <c r="GH125" s="104">
        <f t="shared" si="191"/>
        <v>1.1712555241914879</v>
      </c>
      <c r="GI125" s="104"/>
      <c r="GJ125" s="143">
        <f t="shared" si="192"/>
        <v>1.1712555241914879</v>
      </c>
      <c r="GK125" s="103">
        <f t="shared" si="193"/>
        <v>0</v>
      </c>
      <c r="GL125" s="104">
        <f t="shared" si="124"/>
        <v>0</v>
      </c>
      <c r="GM125" s="90">
        <f t="shared" si="194"/>
        <v>1.1712555241914879</v>
      </c>
      <c r="GN125" s="380">
        <f t="shared" si="195"/>
        <v>-563.80030384373754</v>
      </c>
      <c r="GO125" s="139">
        <v>1</v>
      </c>
      <c r="GP125" s="415" t="s">
        <v>52</v>
      </c>
      <c r="GQ125" s="1">
        <v>77</v>
      </c>
      <c r="GR125" s="1" t="s">
        <v>147</v>
      </c>
      <c r="GS125" s="1" t="s">
        <v>148</v>
      </c>
      <c r="GT125" s="89">
        <v>44081</v>
      </c>
      <c r="GU125" s="90"/>
      <c r="GV125" s="104">
        <v>21.88</v>
      </c>
      <c r="GW125" s="104"/>
      <c r="GX125" s="104"/>
      <c r="GY125" s="104"/>
      <c r="GZ125" s="104"/>
      <c r="HA125" s="137">
        <v>21.88</v>
      </c>
      <c r="HB125" s="138">
        <f t="shared" si="228"/>
        <v>0.39999999999999858</v>
      </c>
      <c r="HC125" s="141">
        <f t="shared" si="196"/>
        <v>-0.14477789261079982</v>
      </c>
      <c r="HD125" s="142">
        <f t="shared" si="197"/>
        <v>0.25522210738919876</v>
      </c>
      <c r="HE125" s="104">
        <f t="shared" si="198"/>
        <v>0.25522210738919876</v>
      </c>
      <c r="HF125" s="104">
        <v>0</v>
      </c>
      <c r="HG125" s="104">
        <f t="shared" si="199"/>
        <v>0.48492200403947761</v>
      </c>
      <c r="HH125" s="104"/>
      <c r="HI125" s="143">
        <f t="shared" si="200"/>
        <v>0.48492200403947761</v>
      </c>
      <c r="HJ125" s="104">
        <f t="shared" si="201"/>
        <v>0</v>
      </c>
      <c r="HK125" s="104">
        <f t="shared" si="125"/>
        <v>0</v>
      </c>
      <c r="HL125" s="90">
        <f t="shared" si="202"/>
        <v>0.48492200403947761</v>
      </c>
      <c r="HM125" s="380">
        <f t="shared" si="203"/>
        <v>-563.31538183969803</v>
      </c>
      <c r="HN125" s="1">
        <v>1</v>
      </c>
      <c r="HO125" s="1" t="s">
        <v>52</v>
      </c>
      <c r="HP125" s="1">
        <v>77</v>
      </c>
      <c r="HQ125" s="1" t="s">
        <v>147</v>
      </c>
      <c r="HR125" s="1" t="s">
        <v>148</v>
      </c>
      <c r="HS125" s="89">
        <v>44104</v>
      </c>
      <c r="HT125" s="104">
        <v>21.88</v>
      </c>
      <c r="HU125" s="90"/>
      <c r="HV125" s="104"/>
      <c r="HW125" s="104"/>
      <c r="HX125" s="104"/>
      <c r="HY125" s="104"/>
      <c r="HZ125" s="137">
        <f t="shared" si="204"/>
        <v>21.88</v>
      </c>
      <c r="IA125" s="138">
        <f t="shared" si="205"/>
        <v>0</v>
      </c>
      <c r="IB125" s="141">
        <f t="shared" si="206"/>
        <v>0</v>
      </c>
      <c r="IC125" s="142">
        <f t="shared" si="207"/>
        <v>0</v>
      </c>
      <c r="ID125" s="104">
        <f t="shared" si="208"/>
        <v>0</v>
      </c>
      <c r="IE125" s="104">
        <f t="shared" si="209"/>
        <v>0</v>
      </c>
      <c r="IF125" s="104">
        <f t="shared" si="210"/>
        <v>0</v>
      </c>
      <c r="IG125" s="425">
        <f t="shared" si="211"/>
        <v>0</v>
      </c>
      <c r="IH125" s="143">
        <f t="shared" si="212"/>
        <v>0</v>
      </c>
      <c r="II125" s="104">
        <f t="shared" si="213"/>
        <v>0</v>
      </c>
      <c r="IJ125" s="104">
        <f t="shared" si="214"/>
        <v>0</v>
      </c>
      <c r="IK125" s="90">
        <f t="shared" si="215"/>
        <v>0</v>
      </c>
      <c r="IL125" s="234">
        <f t="shared" si="216"/>
        <v>-563.31538183969803</v>
      </c>
      <c r="IM125" s="139">
        <v>1</v>
      </c>
      <c r="IN125" s="1" t="s">
        <v>52</v>
      </c>
      <c r="IO125" s="1">
        <v>77</v>
      </c>
      <c r="IP125" s="1" t="s">
        <v>147</v>
      </c>
      <c r="IQ125" s="1" t="s">
        <v>148</v>
      </c>
      <c r="IR125" s="89">
        <v>44143</v>
      </c>
      <c r="IS125" s="90"/>
      <c r="IT125" s="1">
        <v>21.88</v>
      </c>
      <c r="IU125" s="1"/>
      <c r="IV125" s="1"/>
      <c r="IW125" s="1"/>
      <c r="IX125" s="1"/>
      <c r="IY125" s="98">
        <v>21.88</v>
      </c>
      <c r="IZ125" s="138">
        <f t="shared" si="217"/>
        <v>0</v>
      </c>
      <c r="JA125" s="141">
        <f t="shared" si="218"/>
        <v>0</v>
      </c>
      <c r="JB125" s="142">
        <f t="shared" si="219"/>
        <v>0</v>
      </c>
      <c r="JC125" s="104">
        <f t="shared" si="220"/>
        <v>0</v>
      </c>
      <c r="JD125" s="104">
        <f t="shared" si="221"/>
        <v>0</v>
      </c>
      <c r="JE125" s="104">
        <f t="shared" si="222"/>
        <v>0</v>
      </c>
      <c r="JF125" s="425">
        <f t="shared" si="126"/>
        <v>0</v>
      </c>
      <c r="JG125" s="143">
        <f t="shared" si="223"/>
        <v>0</v>
      </c>
      <c r="JH125" s="104">
        <f t="shared" si="224"/>
        <v>0</v>
      </c>
      <c r="JI125" s="104">
        <f t="shared" si="225"/>
        <v>0</v>
      </c>
      <c r="JJ125" s="90">
        <f t="shared" si="226"/>
        <v>0</v>
      </c>
      <c r="JK125" s="234">
        <f t="shared" si="127"/>
        <v>-563.31538183969803</v>
      </c>
      <c r="JL125" s="139">
        <v>1</v>
      </c>
      <c r="JM125" s="1" t="s">
        <v>52</v>
      </c>
    </row>
    <row r="126" spans="1:273" ht="30" customHeight="1" x14ac:dyDescent="0.25">
      <c r="A126" s="1">
        <v>78</v>
      </c>
      <c r="B126" s="1" t="s">
        <v>182</v>
      </c>
      <c r="C126" s="1" t="s">
        <v>183</v>
      </c>
      <c r="D126" s="89">
        <v>43830</v>
      </c>
      <c r="E126" s="153">
        <v>1000</v>
      </c>
      <c r="F126" s="104">
        <v>1471.83</v>
      </c>
      <c r="G126" s="104"/>
      <c r="H126" s="104"/>
      <c r="I126" s="104"/>
      <c r="J126" s="104"/>
      <c r="K126" s="137">
        <v>1471.83</v>
      </c>
      <c r="L126" s="138">
        <v>10.599999999999909</v>
      </c>
      <c r="M126" s="141">
        <v>1.2719990908528289</v>
      </c>
      <c r="N126" s="96">
        <v>11.871999090852738</v>
      </c>
      <c r="O126" s="104">
        <v>11.871999090852738</v>
      </c>
      <c r="P126" s="104">
        <v>0</v>
      </c>
      <c r="Q126" s="104">
        <v>21.488318354443457</v>
      </c>
      <c r="R126" s="104">
        <v>0</v>
      </c>
      <c r="S126" s="143">
        <v>21.488318354443457</v>
      </c>
      <c r="T126" s="104"/>
      <c r="U126" s="104"/>
      <c r="V126" s="104">
        <v>1.0797817153947238</v>
      </c>
      <c r="W126" s="203">
        <v>22.568100069838181</v>
      </c>
      <c r="X126" s="144">
        <v>-512.98108234426741</v>
      </c>
      <c r="Y126" s="285">
        <v>1</v>
      </c>
      <c r="Z126" s="104" t="s">
        <v>52</v>
      </c>
      <c r="AA126" s="1">
        <v>78</v>
      </c>
      <c r="AB126" s="1" t="s">
        <v>182</v>
      </c>
      <c r="AC126" s="1" t="s">
        <v>183</v>
      </c>
      <c r="AD126" s="89">
        <v>43861</v>
      </c>
      <c r="AE126" s="284"/>
      <c r="AF126" s="1">
        <v>1494.7</v>
      </c>
      <c r="AG126" s="1"/>
      <c r="AH126" s="1"/>
      <c r="AI126" s="1"/>
      <c r="AJ126" s="1"/>
      <c r="AK126" s="98">
        <f t="shared" si="121"/>
        <v>1494.7</v>
      </c>
      <c r="AL126" s="138">
        <f t="shared" si="128"/>
        <v>22.870000000000118</v>
      </c>
      <c r="AM126" s="141">
        <f t="shared" si="129"/>
        <v>-20.332625892767318</v>
      </c>
      <c r="AN126" s="96">
        <f t="shared" si="130"/>
        <v>2.5373741072328002</v>
      </c>
      <c r="AO126" s="104">
        <f t="shared" si="131"/>
        <v>2.5373741072328002</v>
      </c>
      <c r="AP126" s="104">
        <f t="shared" si="132"/>
        <v>0</v>
      </c>
      <c r="AQ126" s="104">
        <f t="shared" si="133"/>
        <v>4.5926471340913686</v>
      </c>
      <c r="AR126" s="104"/>
      <c r="AS126" s="143">
        <f t="shared" si="134"/>
        <v>4.5926471340913686</v>
      </c>
      <c r="AT126" s="104">
        <f t="shared" si="135"/>
        <v>16.460641054647365</v>
      </c>
      <c r="AU126" s="104">
        <f t="shared" si="122"/>
        <v>2.9264157366804064</v>
      </c>
      <c r="AV126" s="203">
        <f t="shared" si="136"/>
        <v>23.979703925419141</v>
      </c>
      <c r="AW126" s="144">
        <f t="shared" si="137"/>
        <v>-489.00137841884828</v>
      </c>
      <c r="AX126" s="285">
        <v>1</v>
      </c>
      <c r="AY126" s="104" t="s">
        <v>52</v>
      </c>
      <c r="AZ126" s="1">
        <v>78</v>
      </c>
      <c r="BA126" s="1" t="s">
        <v>182</v>
      </c>
      <c r="BB126" s="1" t="s">
        <v>183</v>
      </c>
      <c r="BC126" s="89">
        <v>43890</v>
      </c>
      <c r="BD126" s="153"/>
      <c r="BE126" s="1">
        <v>1496.42</v>
      </c>
      <c r="BF126" s="1"/>
      <c r="BG126" s="1"/>
      <c r="BH126" s="1"/>
      <c r="BI126" s="1"/>
      <c r="BJ126" s="98">
        <v>1496.42</v>
      </c>
      <c r="BK126" s="138">
        <f t="shared" si="138"/>
        <v>1.7200000000000273</v>
      </c>
      <c r="BL126" s="141">
        <f t="shared" si="139"/>
        <v>3.2546174538542E-2</v>
      </c>
      <c r="BM126" s="96">
        <f t="shared" si="140"/>
        <v>1.7525461745385693</v>
      </c>
      <c r="BN126" s="104">
        <f t="shared" si="141"/>
        <v>1.7525461745385693</v>
      </c>
      <c r="BO126" s="104">
        <f t="shared" si="142"/>
        <v>0</v>
      </c>
      <c r="BP126" s="104">
        <f t="shared" si="143"/>
        <v>3.1721085759148107</v>
      </c>
      <c r="BQ126" s="355">
        <f t="shared" si="144"/>
        <v>0</v>
      </c>
      <c r="BR126" s="143">
        <f t="shared" si="145"/>
        <v>3.1721085759148107</v>
      </c>
      <c r="BS126" s="104">
        <f t="shared" si="146"/>
        <v>0.21342361313090158</v>
      </c>
      <c r="BT126" s="203">
        <f t="shared" si="147"/>
        <v>3.3855321890457124</v>
      </c>
      <c r="BU126" s="144">
        <f t="shared" si="148"/>
        <v>-485.61584622980257</v>
      </c>
      <c r="BV126" s="285">
        <v>1</v>
      </c>
      <c r="BW126" s="104" t="s">
        <v>52</v>
      </c>
      <c r="BX126" s="1">
        <v>78</v>
      </c>
      <c r="BY126" s="1" t="s">
        <v>182</v>
      </c>
      <c r="BZ126" s="1" t="s">
        <v>183</v>
      </c>
      <c r="CA126" s="89">
        <v>43890</v>
      </c>
      <c r="CB126" s="153"/>
      <c r="CC126" s="137">
        <v>1496.42</v>
      </c>
      <c r="CD126" s="137"/>
      <c r="CE126" s="137"/>
      <c r="CF126" s="137"/>
      <c r="CG126" s="137"/>
      <c r="CH126" s="137">
        <v>1496.42</v>
      </c>
      <c r="CI126" s="137">
        <v>1.7200000000000273</v>
      </c>
      <c r="CJ126" s="137">
        <v>3.2546174538542E-2</v>
      </c>
      <c r="CK126" s="137">
        <v>1.7525461745385693</v>
      </c>
      <c r="CL126" s="137">
        <v>1.7525461745385693</v>
      </c>
      <c r="CM126" s="137">
        <v>0</v>
      </c>
      <c r="CN126" s="137">
        <v>3.1721085759148107</v>
      </c>
      <c r="CO126" s="137">
        <v>0</v>
      </c>
      <c r="CP126" s="143">
        <f t="shared" si="149"/>
        <v>3.525219467599225</v>
      </c>
      <c r="CQ126" s="104">
        <f t="shared" si="150"/>
        <v>0.21342361313090158</v>
      </c>
      <c r="CR126" s="203">
        <f t="shared" si="151"/>
        <v>3.7386430807301267</v>
      </c>
      <c r="CS126" s="144">
        <f t="shared" si="152"/>
        <v>-481.87720314907244</v>
      </c>
      <c r="CT126" s="139" t="s">
        <v>251</v>
      </c>
      <c r="CU126" s="1" t="s">
        <v>422</v>
      </c>
      <c r="CV126" s="1">
        <v>78</v>
      </c>
      <c r="CW126" s="1" t="s">
        <v>182</v>
      </c>
      <c r="CX126" s="1" t="s">
        <v>183</v>
      </c>
      <c r="CY126" s="89">
        <v>43951</v>
      </c>
      <c r="CZ126" s="153">
        <v>1000</v>
      </c>
      <c r="DA126" s="104">
        <v>1940.5</v>
      </c>
      <c r="DB126" s="104"/>
      <c r="DC126" s="104"/>
      <c r="DD126" s="104"/>
      <c r="DE126" s="104"/>
      <c r="DF126" s="137">
        <v>1940.5</v>
      </c>
      <c r="DG126" s="138">
        <f t="shared" si="153"/>
        <v>444.07999999999993</v>
      </c>
      <c r="DH126" s="141">
        <f t="shared" si="154"/>
        <v>68.186016266026812</v>
      </c>
      <c r="DI126" s="142">
        <f t="shared" si="155"/>
        <v>512.26601626602678</v>
      </c>
      <c r="DJ126" s="104">
        <f t="shared" si="156"/>
        <v>110</v>
      </c>
      <c r="DK126" s="104">
        <f t="shared" si="157"/>
        <v>402.26601626602678</v>
      </c>
      <c r="DL126" s="104">
        <f t="shared" si="158"/>
        <v>199.1</v>
      </c>
      <c r="DM126" s="365">
        <f t="shared" si="159"/>
        <v>895.55491562047632</v>
      </c>
      <c r="DN126" s="366">
        <f t="shared" si="160"/>
        <v>1094.6549156204762</v>
      </c>
      <c r="DO126" s="367">
        <f t="shared" si="161"/>
        <v>1091.1296961528769</v>
      </c>
      <c r="DP126" s="367">
        <f t="shared" si="162"/>
        <v>1048.3537920271308</v>
      </c>
      <c r="DQ126" s="368">
        <f t="shared" si="163"/>
        <v>75.166508429065757</v>
      </c>
      <c r="DR126" s="49">
        <f t="shared" si="164"/>
        <v>1166.2962045819427</v>
      </c>
      <c r="DS126" s="369">
        <f t="shared" si="165"/>
        <v>-315.58099856712988</v>
      </c>
      <c r="DT126" s="139">
        <v>1</v>
      </c>
      <c r="DU126" s="1" t="s">
        <v>52</v>
      </c>
      <c r="DV126" s="1">
        <v>78</v>
      </c>
      <c r="DW126" s="1" t="s">
        <v>182</v>
      </c>
      <c r="DX126" s="1" t="s">
        <v>183</v>
      </c>
      <c r="DY126" s="89">
        <v>43982</v>
      </c>
      <c r="DZ126" s="90"/>
      <c r="EA126" s="1">
        <v>2227.4900000000002</v>
      </c>
      <c r="EB126" s="1"/>
      <c r="EC126" s="1"/>
      <c r="ED126" s="1"/>
      <c r="EE126" s="1"/>
      <c r="EF126" s="98">
        <v>2227.4900000000002</v>
      </c>
      <c r="EG126" s="138">
        <f t="shared" si="166"/>
        <v>286.99000000000024</v>
      </c>
      <c r="EH126" s="141">
        <f t="shared" si="167"/>
        <v>11.792877081053641</v>
      </c>
      <c r="EI126" s="96">
        <f t="shared" si="168"/>
        <v>298.78287708105387</v>
      </c>
      <c r="EJ126" s="104">
        <f t="shared" si="169"/>
        <v>110</v>
      </c>
      <c r="EK126" s="104">
        <f t="shared" si="170"/>
        <v>188.78287708105387</v>
      </c>
      <c r="EL126" s="104">
        <f t="shared" si="171"/>
        <v>199.1</v>
      </c>
      <c r="EM126" s="355">
        <f t="shared" si="172"/>
        <v>365.32360452471659</v>
      </c>
      <c r="EN126" s="143">
        <f t="shared" si="173"/>
        <v>564.42360452471655</v>
      </c>
      <c r="EO126" s="104">
        <f t="shared" si="174"/>
        <v>59.04256411713537</v>
      </c>
      <c r="EP126" s="379">
        <f t="shared" si="175"/>
        <v>623.46616864185194</v>
      </c>
      <c r="EQ126" s="380">
        <f t="shared" si="176"/>
        <v>307.88517007472205</v>
      </c>
      <c r="ER126" s="285">
        <v>1</v>
      </c>
      <c r="ES126" s="104" t="s">
        <v>52</v>
      </c>
      <c r="ET126" s="1">
        <v>78</v>
      </c>
      <c r="EU126" s="1" t="s">
        <v>182</v>
      </c>
      <c r="EV126" s="1" t="s">
        <v>183</v>
      </c>
      <c r="EW126" s="398">
        <f>1000-600</f>
        <v>400</v>
      </c>
      <c r="EX126" s="89">
        <v>44013</v>
      </c>
      <c r="EY126" s="104">
        <v>2390.59</v>
      </c>
      <c r="EZ126" s="104"/>
      <c r="FA126" s="104"/>
      <c r="FB126" s="104"/>
      <c r="FC126" s="104"/>
      <c r="FD126" s="137">
        <f t="shared" si="177"/>
        <v>2390.59</v>
      </c>
      <c r="FE126" s="138">
        <f t="shared" si="227"/>
        <v>163.09999999999991</v>
      </c>
      <c r="FF126" s="141">
        <f t="shared" si="178"/>
        <v>7.6535885456281854</v>
      </c>
      <c r="FG126" s="96">
        <f t="shared" si="179"/>
        <v>170.75358854562811</v>
      </c>
      <c r="FH126" s="104">
        <f t="shared" si="180"/>
        <v>170.75358854562811</v>
      </c>
      <c r="FI126" s="104">
        <f t="shared" si="181"/>
        <v>0</v>
      </c>
      <c r="FJ126" s="104">
        <f t="shared" si="182"/>
        <v>309.0639952675869</v>
      </c>
      <c r="FK126" s="104"/>
      <c r="FL126" s="143">
        <f t="shared" si="183"/>
        <v>309.0639952675869</v>
      </c>
      <c r="FM126" s="104">
        <f t="shared" si="184"/>
        <v>35.41286081634135</v>
      </c>
      <c r="FN126" s="379">
        <f t="shared" si="185"/>
        <v>344.47685608392828</v>
      </c>
      <c r="FO126" s="234">
        <f t="shared" si="186"/>
        <v>252.36202615865034</v>
      </c>
      <c r="FP126" s="139">
        <v>1</v>
      </c>
      <c r="FQ126" s="1" t="s">
        <v>52</v>
      </c>
      <c r="FR126" s="1">
        <v>78</v>
      </c>
      <c r="FS126" s="1" t="s">
        <v>182</v>
      </c>
      <c r="FT126" s="1" t="s">
        <v>183</v>
      </c>
      <c r="FU126" s="89">
        <v>44042</v>
      </c>
      <c r="FV126" s="90"/>
      <c r="FW126" s="104">
        <v>2469.7000000000003</v>
      </c>
      <c r="FX126" s="104"/>
      <c r="FY126" s="104"/>
      <c r="FZ126" s="104"/>
      <c r="GA126" s="104"/>
      <c r="GB126" s="411">
        <f t="shared" si="187"/>
        <v>2469.7000000000003</v>
      </c>
      <c r="GC126" s="138">
        <f t="shared" si="123"/>
        <v>79.110000000000127</v>
      </c>
      <c r="GD126" s="141">
        <f t="shared" si="188"/>
        <v>24.650385799315654</v>
      </c>
      <c r="GE126" s="142">
        <f t="shared" si="189"/>
        <v>103.76038579931578</v>
      </c>
      <c r="GF126" s="104">
        <f t="shared" si="190"/>
        <v>103.76038579931578</v>
      </c>
      <c r="GG126" s="104">
        <v>0</v>
      </c>
      <c r="GH126" s="104">
        <f t="shared" si="191"/>
        <v>197.14473301869998</v>
      </c>
      <c r="GI126" s="104"/>
      <c r="GJ126" s="143">
        <f t="shared" si="192"/>
        <v>197.14473301869998</v>
      </c>
      <c r="GK126" s="103">
        <f t="shared" si="193"/>
        <v>0</v>
      </c>
      <c r="GL126" s="104">
        <f t="shared" si="124"/>
        <v>0</v>
      </c>
      <c r="GM126" s="90">
        <f t="shared" si="194"/>
        <v>197.14473301869998</v>
      </c>
      <c r="GN126" s="380">
        <f t="shared" si="195"/>
        <v>449.50675917735032</v>
      </c>
      <c r="GO126" s="139">
        <v>1</v>
      </c>
      <c r="GP126" s="415" t="s">
        <v>52</v>
      </c>
      <c r="GQ126" s="1">
        <v>78</v>
      </c>
      <c r="GR126" s="1" t="s">
        <v>182</v>
      </c>
      <c r="GS126" s="1" t="s">
        <v>183</v>
      </c>
      <c r="GT126" s="89">
        <v>44081</v>
      </c>
      <c r="GU126" s="90"/>
      <c r="GV126" s="104">
        <v>2600.42</v>
      </c>
      <c r="GW126" s="104"/>
      <c r="GX126" s="104"/>
      <c r="GY126" s="104"/>
      <c r="GZ126" s="104"/>
      <c r="HA126" s="137">
        <v>2600.42</v>
      </c>
      <c r="HB126" s="138">
        <f t="shared" si="228"/>
        <v>130.7199999999998</v>
      </c>
      <c r="HC126" s="141">
        <f t="shared" si="196"/>
        <v>-47.313415305209482</v>
      </c>
      <c r="HD126" s="142">
        <f t="shared" si="197"/>
        <v>83.406584694790325</v>
      </c>
      <c r="HE126" s="104">
        <f t="shared" si="198"/>
        <v>83.406584694790325</v>
      </c>
      <c r="HF126" s="104">
        <v>0</v>
      </c>
      <c r="HG126" s="104">
        <f t="shared" si="199"/>
        <v>158.4725109201016</v>
      </c>
      <c r="HH126" s="104"/>
      <c r="HI126" s="143">
        <f t="shared" si="200"/>
        <v>158.4725109201016</v>
      </c>
      <c r="HJ126" s="104">
        <f t="shared" si="201"/>
        <v>0</v>
      </c>
      <c r="HK126" s="104">
        <f t="shared" si="125"/>
        <v>0</v>
      </c>
      <c r="HL126" s="90">
        <f t="shared" si="202"/>
        <v>158.4725109201016</v>
      </c>
      <c r="HM126" s="380">
        <f t="shared" si="203"/>
        <v>607.97927009745194</v>
      </c>
      <c r="HN126" s="1">
        <v>1</v>
      </c>
      <c r="HO126" s="1" t="s">
        <v>52</v>
      </c>
      <c r="HP126" s="1">
        <v>78</v>
      </c>
      <c r="HQ126" s="1" t="s">
        <v>182</v>
      </c>
      <c r="HR126" s="1" t="s">
        <v>183</v>
      </c>
      <c r="HS126" s="89">
        <v>44104</v>
      </c>
      <c r="HT126" s="104">
        <v>2756.64</v>
      </c>
      <c r="HU126" s="90">
        <v>1000</v>
      </c>
      <c r="HV126" s="104"/>
      <c r="HW126" s="104"/>
      <c r="HX126" s="104"/>
      <c r="HY126" s="104"/>
      <c r="HZ126" s="137">
        <f t="shared" si="204"/>
        <v>2756.64</v>
      </c>
      <c r="IA126" s="138">
        <f t="shared" si="205"/>
        <v>156.2199999999998</v>
      </c>
      <c r="IB126" s="141">
        <f t="shared" si="206"/>
        <v>29.120275619106206</v>
      </c>
      <c r="IC126" s="142">
        <f t="shared" si="207"/>
        <v>185.340275619106</v>
      </c>
      <c r="ID126" s="104">
        <f t="shared" si="208"/>
        <v>110</v>
      </c>
      <c r="IE126" s="104">
        <f t="shared" si="209"/>
        <v>75.340275619105995</v>
      </c>
      <c r="IF126" s="104">
        <f t="shared" si="210"/>
        <v>209</v>
      </c>
      <c r="IG126" s="425">
        <f t="shared" si="211"/>
        <v>146.78445603067325</v>
      </c>
      <c r="IH126" s="143">
        <f t="shared" si="212"/>
        <v>355.78445603067325</v>
      </c>
      <c r="II126" s="104">
        <f t="shared" si="213"/>
        <v>185.340275619106</v>
      </c>
      <c r="IJ126" s="104">
        <f t="shared" si="214"/>
        <v>49.901431414407114</v>
      </c>
      <c r="IK126" s="90">
        <f t="shared" si="215"/>
        <v>405.68588744508037</v>
      </c>
      <c r="IL126" s="234">
        <f t="shared" si="216"/>
        <v>13.665157542532313</v>
      </c>
      <c r="IM126" s="139">
        <v>1</v>
      </c>
      <c r="IN126" s="1" t="s">
        <v>52</v>
      </c>
      <c r="IO126" s="1">
        <v>78</v>
      </c>
      <c r="IP126" s="1" t="s">
        <v>182</v>
      </c>
      <c r="IQ126" s="1" t="s">
        <v>183</v>
      </c>
      <c r="IR126" s="89">
        <v>44143</v>
      </c>
      <c r="IS126" s="90"/>
      <c r="IT126" s="1">
        <v>3093.92</v>
      </c>
      <c r="IU126" s="1"/>
      <c r="IV126" s="1"/>
      <c r="IW126" s="1"/>
      <c r="IX126" s="1"/>
      <c r="IY126" s="98">
        <v>3093.92</v>
      </c>
      <c r="IZ126" s="138">
        <f t="shared" si="217"/>
        <v>337.2800000000002</v>
      </c>
      <c r="JA126" s="141">
        <f t="shared" si="218"/>
        <v>-90.689568980152941</v>
      </c>
      <c r="JB126" s="142">
        <f t="shared" si="219"/>
        <v>246.59043101984724</v>
      </c>
      <c r="JC126" s="104">
        <f t="shared" si="220"/>
        <v>110</v>
      </c>
      <c r="JD126" s="104">
        <f t="shared" si="221"/>
        <v>136.59043101984724</v>
      </c>
      <c r="JE126" s="104">
        <f t="shared" si="222"/>
        <v>209</v>
      </c>
      <c r="JF126" s="425">
        <f t="shared" si="126"/>
        <v>321.01498800438395</v>
      </c>
      <c r="JG126" s="143">
        <f t="shared" si="223"/>
        <v>530.01498800438389</v>
      </c>
      <c r="JH126" s="104">
        <f t="shared" si="224"/>
        <v>530.01498800438389</v>
      </c>
      <c r="JI126" s="104">
        <f t="shared" si="225"/>
        <v>41.257296657791535</v>
      </c>
      <c r="JJ126" s="90">
        <f t="shared" si="226"/>
        <v>571.27228466217548</v>
      </c>
      <c r="JK126" s="234">
        <f t="shared" si="127"/>
        <v>584.93744220470785</v>
      </c>
      <c r="JL126" s="139">
        <v>1</v>
      </c>
      <c r="JM126" s="1" t="s">
        <v>52</v>
      </c>
    </row>
    <row r="127" spans="1:273" ht="30" customHeight="1" x14ac:dyDescent="0.25">
      <c r="A127" s="1">
        <v>79</v>
      </c>
      <c r="B127" s="1" t="s">
        <v>184</v>
      </c>
      <c r="C127" s="1" t="s">
        <v>185</v>
      </c>
      <c r="D127" s="89">
        <v>43830</v>
      </c>
      <c r="E127" s="153">
        <v>14000</v>
      </c>
      <c r="F127" s="104">
        <v>53589.41</v>
      </c>
      <c r="G127" s="104"/>
      <c r="H127" s="104"/>
      <c r="I127" s="104"/>
      <c r="J127" s="104"/>
      <c r="K127" s="137">
        <v>53589.41</v>
      </c>
      <c r="L127" s="138">
        <v>2720.7900000000009</v>
      </c>
      <c r="M127" s="141">
        <v>326.49456664165086</v>
      </c>
      <c r="N127" s="96">
        <v>3047.2845666416515</v>
      </c>
      <c r="O127" s="104">
        <v>110</v>
      </c>
      <c r="P127" s="104">
        <v>2937.2845666416515</v>
      </c>
      <c r="Q127" s="104">
        <v>199.1</v>
      </c>
      <c r="R127" s="104">
        <v>6881.2018688883318</v>
      </c>
      <c r="S127" s="143">
        <v>7080.3018688883321</v>
      </c>
      <c r="T127" s="104"/>
      <c r="U127" s="104"/>
      <c r="V127" s="104">
        <v>355.78309904924714</v>
      </c>
      <c r="W127" s="203">
        <v>7436.0849679375797</v>
      </c>
      <c r="X127" s="144">
        <v>12681.258781679389</v>
      </c>
      <c r="Y127" s="285">
        <v>1</v>
      </c>
      <c r="Z127" s="104" t="s">
        <v>52</v>
      </c>
      <c r="AA127" s="1">
        <v>79</v>
      </c>
      <c r="AB127" s="1" t="s">
        <v>184</v>
      </c>
      <c r="AC127" s="1" t="s">
        <v>185</v>
      </c>
      <c r="AD127" s="89">
        <v>43861</v>
      </c>
      <c r="AE127" s="284"/>
      <c r="AF127" s="1">
        <v>56544.58</v>
      </c>
      <c r="AG127" s="1"/>
      <c r="AH127" s="1"/>
      <c r="AI127" s="1"/>
      <c r="AJ127" s="1"/>
      <c r="AK127" s="98">
        <f t="shared" si="121"/>
        <v>56544.58</v>
      </c>
      <c r="AL127" s="138">
        <f t="shared" si="128"/>
        <v>2955.1699999999983</v>
      </c>
      <c r="AM127" s="141">
        <f t="shared" si="129"/>
        <v>-2627.3006584839895</v>
      </c>
      <c r="AN127" s="96">
        <f t="shared" si="130"/>
        <v>327.86934151600872</v>
      </c>
      <c r="AO127" s="104">
        <f t="shared" si="131"/>
        <v>327.86934151600872</v>
      </c>
      <c r="AP127" s="104">
        <f t="shared" si="132"/>
        <v>0</v>
      </c>
      <c r="AQ127" s="104">
        <f t="shared" si="133"/>
        <v>593.44350814397581</v>
      </c>
      <c r="AR127" s="104"/>
      <c r="AS127" s="143">
        <f t="shared" si="134"/>
        <v>593.44350814397581</v>
      </c>
      <c r="AT127" s="104">
        <f t="shared" si="135"/>
        <v>2126.9782520971594</v>
      </c>
      <c r="AU127" s="104">
        <f t="shared" si="122"/>
        <v>378.13974606759058</v>
      </c>
      <c r="AV127" s="203">
        <f t="shared" si="136"/>
        <v>3098.5615063087262</v>
      </c>
      <c r="AW127" s="144">
        <f t="shared" si="137"/>
        <v>15779.820287988116</v>
      </c>
      <c r="AX127" s="285">
        <v>1</v>
      </c>
      <c r="AY127" s="104" t="s">
        <v>52</v>
      </c>
      <c r="AZ127" s="1">
        <v>79</v>
      </c>
      <c r="BA127" s="1" t="s">
        <v>184</v>
      </c>
      <c r="BB127" s="1" t="s">
        <v>185</v>
      </c>
      <c r="BC127" s="89">
        <v>43890</v>
      </c>
      <c r="BD127" s="153"/>
      <c r="BE127" s="1">
        <v>58890.630000000005</v>
      </c>
      <c r="BF127" s="1"/>
      <c r="BG127" s="1"/>
      <c r="BH127" s="1"/>
      <c r="BI127" s="1"/>
      <c r="BJ127" s="98">
        <v>58890.630000000005</v>
      </c>
      <c r="BK127" s="138">
        <f t="shared" si="138"/>
        <v>2346.0500000000029</v>
      </c>
      <c r="BL127" s="141">
        <f t="shared" si="139"/>
        <v>44.392414404735661</v>
      </c>
      <c r="BM127" s="96">
        <f t="shared" si="140"/>
        <v>2390.4424144047384</v>
      </c>
      <c r="BN127" s="104">
        <f t="shared" si="141"/>
        <v>110</v>
      </c>
      <c r="BO127" s="104">
        <f t="shared" si="142"/>
        <v>2280.4424144047384</v>
      </c>
      <c r="BP127" s="104">
        <f t="shared" si="143"/>
        <v>199.1</v>
      </c>
      <c r="BQ127" s="355">
        <f t="shared" si="144"/>
        <v>5045.1981253970825</v>
      </c>
      <c r="BR127" s="143">
        <f t="shared" si="145"/>
        <v>5244.2981253970829</v>
      </c>
      <c r="BS127" s="104">
        <f t="shared" si="146"/>
        <v>352.84323580729722</v>
      </c>
      <c r="BT127" s="203">
        <f t="shared" si="147"/>
        <v>5597.1413612043798</v>
      </c>
      <c r="BU127" s="144">
        <f t="shared" si="148"/>
        <v>21376.961649192497</v>
      </c>
      <c r="BV127" s="285">
        <v>1</v>
      </c>
      <c r="BW127" s="104" t="s">
        <v>52</v>
      </c>
      <c r="BX127" s="1">
        <v>79</v>
      </c>
      <c r="BY127" s="1" t="s">
        <v>184</v>
      </c>
      <c r="BZ127" s="1" t="s">
        <v>185</v>
      </c>
      <c r="CA127" s="89">
        <v>43890</v>
      </c>
      <c r="CB127" s="153"/>
      <c r="CC127" s="137">
        <v>58890.630000000005</v>
      </c>
      <c r="CD127" s="137"/>
      <c r="CE127" s="137"/>
      <c r="CF127" s="137"/>
      <c r="CG127" s="137"/>
      <c r="CH127" s="137">
        <v>58890.630000000005</v>
      </c>
      <c r="CI127" s="137">
        <v>2346.0500000000029</v>
      </c>
      <c r="CJ127" s="137">
        <v>44.392414404735661</v>
      </c>
      <c r="CK127" s="137">
        <v>2390.4424144047384</v>
      </c>
      <c r="CL127" s="137">
        <v>110</v>
      </c>
      <c r="CM127" s="137">
        <v>2280.4424144047384</v>
      </c>
      <c r="CN127" s="137">
        <v>199.1</v>
      </c>
      <c r="CO127" s="137">
        <v>5045.1981253970825</v>
      </c>
      <c r="CP127" s="143">
        <f t="shared" si="149"/>
        <v>5828.0797782000036</v>
      </c>
      <c r="CQ127" s="104">
        <f t="shared" si="150"/>
        <v>352.84323580729728</v>
      </c>
      <c r="CR127" s="203">
        <f t="shared" si="151"/>
        <v>6180.9230140073005</v>
      </c>
      <c r="CS127" s="144">
        <f t="shared" si="152"/>
        <v>27557.884663199799</v>
      </c>
      <c r="CT127" s="139" t="s">
        <v>251</v>
      </c>
      <c r="CU127" s="1" t="s">
        <v>422</v>
      </c>
      <c r="CV127" s="1">
        <v>79</v>
      </c>
      <c r="CW127" s="1" t="s">
        <v>184</v>
      </c>
      <c r="CX127" s="1" t="s">
        <v>185</v>
      </c>
      <c r="CY127" s="89">
        <v>43951</v>
      </c>
      <c r="CZ127" s="153">
        <v>25000</v>
      </c>
      <c r="DA127" s="104">
        <v>63485.14</v>
      </c>
      <c r="DB127" s="104"/>
      <c r="DC127" s="104"/>
      <c r="DD127" s="104"/>
      <c r="DE127" s="104"/>
      <c r="DF127" s="137">
        <v>63485.14</v>
      </c>
      <c r="DG127" s="138">
        <f t="shared" si="153"/>
        <v>4594.5099999999948</v>
      </c>
      <c r="DH127" s="141">
        <f t="shared" si="154"/>
        <v>705.46147900023084</v>
      </c>
      <c r="DI127" s="142">
        <f t="shared" si="155"/>
        <v>5299.9714790002254</v>
      </c>
      <c r="DJ127" s="104">
        <f t="shared" si="156"/>
        <v>110</v>
      </c>
      <c r="DK127" s="104">
        <f t="shared" si="157"/>
        <v>5189.9714790002254</v>
      </c>
      <c r="DL127" s="104">
        <f t="shared" si="158"/>
        <v>199.1</v>
      </c>
      <c r="DM127" s="365">
        <f t="shared" si="159"/>
        <v>11554.305563995173</v>
      </c>
      <c r="DN127" s="366">
        <f t="shared" si="160"/>
        <v>11753.405563995173</v>
      </c>
      <c r="DO127" s="367">
        <f>DN127-CP127+0.01</f>
        <v>5925.3357857951696</v>
      </c>
      <c r="DP127" s="367">
        <f t="shared" si="162"/>
        <v>5693.0429645295717</v>
      </c>
      <c r="DQ127" s="368">
        <f t="shared" si="163"/>
        <v>408.18869091215254</v>
      </c>
      <c r="DR127" s="49">
        <f t="shared" si="164"/>
        <v>6333.5244767073218</v>
      </c>
      <c r="DS127" s="369">
        <f t="shared" si="165"/>
        <v>8891.4091399071203</v>
      </c>
      <c r="DT127" s="139">
        <v>1</v>
      </c>
      <c r="DU127" s="1" t="s">
        <v>52</v>
      </c>
      <c r="DV127" s="1">
        <v>79</v>
      </c>
      <c r="DW127" s="1" t="s">
        <v>184</v>
      </c>
      <c r="DX127" s="1" t="s">
        <v>185</v>
      </c>
      <c r="DY127" s="89">
        <v>43982</v>
      </c>
      <c r="DZ127" s="90"/>
      <c r="EA127" s="1">
        <v>64974.8</v>
      </c>
      <c r="EB127" s="1"/>
      <c r="EC127" s="1"/>
      <c r="ED127" s="1"/>
      <c r="EE127" s="1"/>
      <c r="EF127" s="98">
        <v>64974.8</v>
      </c>
      <c r="EG127" s="138">
        <f t="shared" si="166"/>
        <v>1489.6600000000035</v>
      </c>
      <c r="EH127" s="141">
        <f t="shared" si="167"/>
        <v>61.212506611946033</v>
      </c>
      <c r="EI127" s="96">
        <f t="shared" si="168"/>
        <v>1550.8725066119496</v>
      </c>
      <c r="EJ127" s="104">
        <f t="shared" si="169"/>
        <v>110</v>
      </c>
      <c r="EK127" s="104">
        <f t="shared" si="170"/>
        <v>1440.8725066119496</v>
      </c>
      <c r="EL127" s="104">
        <f t="shared" si="171"/>
        <v>199.1</v>
      </c>
      <c r="EM127" s="355">
        <f t="shared" si="172"/>
        <v>2788.3076363437235</v>
      </c>
      <c r="EN127" s="143">
        <f t="shared" si="173"/>
        <v>2987.4076363437234</v>
      </c>
      <c r="EO127" s="104">
        <f t="shared" si="174"/>
        <v>312.50324312954933</v>
      </c>
      <c r="EP127" s="379">
        <f t="shared" si="175"/>
        <v>3299.9108794732729</v>
      </c>
      <c r="EQ127" s="380">
        <f t="shared" si="176"/>
        <v>12191.320019380393</v>
      </c>
      <c r="ER127" s="285">
        <v>1</v>
      </c>
      <c r="ES127" s="104" t="s">
        <v>52</v>
      </c>
      <c r="ET127" s="1">
        <v>79</v>
      </c>
      <c r="EU127" s="1" t="s">
        <v>184</v>
      </c>
      <c r="EV127" s="1" t="s">
        <v>185</v>
      </c>
      <c r="EW127" s="398"/>
      <c r="EX127" s="89">
        <v>44013</v>
      </c>
      <c r="EY127" s="104">
        <v>66041.740000000005</v>
      </c>
      <c r="EZ127" s="104"/>
      <c r="FA127" s="104"/>
      <c r="FB127" s="104"/>
      <c r="FC127" s="104"/>
      <c r="FD127" s="137">
        <f t="shared" si="177"/>
        <v>66041.740000000005</v>
      </c>
      <c r="FE127" s="138">
        <f t="shared" si="227"/>
        <v>1066.9400000000023</v>
      </c>
      <c r="FF127" s="141">
        <f t="shared" si="178"/>
        <v>50.06695133582194</v>
      </c>
      <c r="FG127" s="96">
        <f t="shared" si="179"/>
        <v>1117.0069513358242</v>
      </c>
      <c r="FH127" s="104">
        <f t="shared" si="180"/>
        <v>1117.0069513358242</v>
      </c>
      <c r="FI127" s="104">
        <f t="shared" si="181"/>
        <v>0</v>
      </c>
      <c r="FJ127" s="104">
        <f t="shared" si="182"/>
        <v>2021.7825819178418</v>
      </c>
      <c r="FK127" s="104"/>
      <c r="FL127" s="143">
        <f>FJ127+FK127-0.06</f>
        <v>2021.7225819178418</v>
      </c>
      <c r="FM127" s="104">
        <f>3597/($E$14*1.81)*FL127+0.01</f>
        <v>231.66098975933457</v>
      </c>
      <c r="FN127" s="379">
        <f t="shared" si="185"/>
        <v>2253.3835716771764</v>
      </c>
      <c r="FO127" s="234">
        <f t="shared" si="186"/>
        <v>14444.703591057569</v>
      </c>
      <c r="FP127" s="139">
        <v>1</v>
      </c>
      <c r="FQ127" s="1" t="s">
        <v>52</v>
      </c>
      <c r="FR127" s="1">
        <v>79</v>
      </c>
      <c r="FS127" s="1" t="s">
        <v>184</v>
      </c>
      <c r="FT127" s="1" t="s">
        <v>185</v>
      </c>
      <c r="FU127" s="89">
        <v>44042</v>
      </c>
      <c r="FV127" s="90"/>
      <c r="FW127" s="104">
        <v>66616.88</v>
      </c>
      <c r="FX127" s="104"/>
      <c r="FY127" s="104"/>
      <c r="FZ127" s="104"/>
      <c r="GA127" s="104"/>
      <c r="GB127" s="411">
        <f t="shared" si="187"/>
        <v>66616.88</v>
      </c>
      <c r="GC127" s="138">
        <f t="shared" si="123"/>
        <v>575.13999999999942</v>
      </c>
      <c r="GD127" s="141">
        <f t="shared" si="188"/>
        <v>179.21151420324065</v>
      </c>
      <c r="GE127" s="142">
        <f t="shared" si="189"/>
        <v>754.35151420324007</v>
      </c>
      <c r="GF127" s="104">
        <f t="shared" si="190"/>
        <v>754.35151420324007</v>
      </c>
      <c r="GG127" s="104">
        <v>0</v>
      </c>
      <c r="GH127" s="104">
        <f t="shared" si="191"/>
        <v>1433.2678769861561</v>
      </c>
      <c r="GI127" s="104"/>
      <c r="GJ127" s="143">
        <f t="shared" si="192"/>
        <v>1433.2678769861561</v>
      </c>
      <c r="GK127" s="103">
        <f t="shared" si="193"/>
        <v>754.35151420324007</v>
      </c>
      <c r="GL127" s="104">
        <f t="shared" si="124"/>
        <v>209.69860326232154</v>
      </c>
      <c r="GM127" s="90">
        <f t="shared" si="194"/>
        <v>1642.9664802484776</v>
      </c>
      <c r="GN127" s="380">
        <f t="shared" si="195"/>
        <v>16087.670071306045</v>
      </c>
      <c r="GO127" s="139">
        <v>1</v>
      </c>
      <c r="GP127" s="415" t="s">
        <v>52</v>
      </c>
      <c r="GQ127" s="1">
        <v>79</v>
      </c>
      <c r="GR127" s="1" t="s">
        <v>184</v>
      </c>
      <c r="GS127" s="1" t="s">
        <v>185</v>
      </c>
      <c r="GT127" s="89">
        <v>44081</v>
      </c>
      <c r="GU127" s="90"/>
      <c r="GV127" s="104">
        <v>67315.48</v>
      </c>
      <c r="GW127" s="104"/>
      <c r="GX127" s="104"/>
      <c r="GY127" s="104"/>
      <c r="GZ127" s="104"/>
      <c r="HA127" s="137">
        <v>67315.48</v>
      </c>
      <c r="HB127" s="138">
        <f t="shared" si="228"/>
        <v>698.59999999999127</v>
      </c>
      <c r="HC127" s="141">
        <f t="shared" si="196"/>
        <v>-252.85458944475963</v>
      </c>
      <c r="HD127" s="142">
        <f t="shared" si="197"/>
        <v>445.74541055523162</v>
      </c>
      <c r="HE127" s="104">
        <f t="shared" si="198"/>
        <v>445.74541055523162</v>
      </c>
      <c r="HF127" s="104">
        <v>0</v>
      </c>
      <c r="HG127" s="104">
        <f t="shared" si="199"/>
        <v>846.91628005493999</v>
      </c>
      <c r="HH127" s="104"/>
      <c r="HI127" s="143">
        <f t="shared" si="200"/>
        <v>846.91628005493999</v>
      </c>
      <c r="HJ127" s="104">
        <f t="shared" si="201"/>
        <v>445.74541055523162</v>
      </c>
      <c r="HK127" s="104">
        <f t="shared" si="125"/>
        <v>201.75122240256903</v>
      </c>
      <c r="HL127" s="90">
        <f t="shared" si="202"/>
        <v>1048.667502457509</v>
      </c>
      <c r="HM127" s="380">
        <f t="shared" si="203"/>
        <v>17136.337573763554</v>
      </c>
      <c r="HN127" s="1">
        <v>1</v>
      </c>
      <c r="HO127" s="1" t="s">
        <v>52</v>
      </c>
      <c r="HP127" s="1">
        <v>79</v>
      </c>
      <c r="HQ127" s="1" t="s">
        <v>184</v>
      </c>
      <c r="HR127" s="1" t="s">
        <v>185</v>
      </c>
      <c r="HS127" s="89">
        <v>44104</v>
      </c>
      <c r="HT127" s="104">
        <v>67796.12</v>
      </c>
      <c r="HU127" s="90"/>
      <c r="HV127" s="104"/>
      <c r="HW127" s="104"/>
      <c r="HX127" s="104"/>
      <c r="HY127" s="104"/>
      <c r="HZ127" s="137">
        <f t="shared" si="204"/>
        <v>67796.12</v>
      </c>
      <c r="IA127" s="138">
        <f t="shared" si="205"/>
        <v>480.63999999999942</v>
      </c>
      <c r="IB127" s="141">
        <f t="shared" si="206"/>
        <v>89.593965392185424</v>
      </c>
      <c r="IC127" s="142">
        <f t="shared" si="207"/>
        <v>570.23396539218481</v>
      </c>
      <c r="ID127" s="104">
        <f t="shared" si="208"/>
        <v>110</v>
      </c>
      <c r="IE127" s="104">
        <f t="shared" si="209"/>
        <v>460.23396539218481</v>
      </c>
      <c r="IF127" s="104">
        <f t="shared" si="210"/>
        <v>209</v>
      </c>
      <c r="IG127" s="425">
        <f t="shared" si="211"/>
        <v>896.66770796627964</v>
      </c>
      <c r="IH127" s="143">
        <f t="shared" si="212"/>
        <v>1105.6677079662795</v>
      </c>
      <c r="II127" s="104">
        <f t="shared" si="213"/>
        <v>570.23396539218481</v>
      </c>
      <c r="IJ127" s="104">
        <f t="shared" si="214"/>
        <v>153.53107153386657</v>
      </c>
      <c r="IK127" s="90">
        <f t="shared" si="215"/>
        <v>1259.198779500146</v>
      </c>
      <c r="IL127" s="234">
        <f t="shared" si="216"/>
        <v>18395.536353263698</v>
      </c>
      <c r="IM127" s="139">
        <v>1</v>
      </c>
      <c r="IN127" s="1" t="s">
        <v>52</v>
      </c>
      <c r="IO127" s="1">
        <v>79</v>
      </c>
      <c r="IP127" s="1" t="s">
        <v>184</v>
      </c>
      <c r="IQ127" s="1" t="s">
        <v>185</v>
      </c>
      <c r="IR127" s="89">
        <v>44143</v>
      </c>
      <c r="IS127" s="90">
        <v>22000</v>
      </c>
      <c r="IT127" s="1">
        <v>71387.89</v>
      </c>
      <c r="IU127" s="1"/>
      <c r="IV127" s="1"/>
      <c r="IW127" s="1"/>
      <c r="IX127" s="1"/>
      <c r="IY127" s="98">
        <v>71387.89</v>
      </c>
      <c r="IZ127" s="138">
        <f t="shared" si="217"/>
        <v>3591.7700000000041</v>
      </c>
      <c r="JA127" s="141">
        <f t="shared" si="218"/>
        <v>-965.77346174052457</v>
      </c>
      <c r="JB127" s="142">
        <f t="shared" si="219"/>
        <v>2625.9965382594796</v>
      </c>
      <c r="JC127" s="104">
        <f t="shared" si="220"/>
        <v>110</v>
      </c>
      <c r="JD127" s="104">
        <f t="shared" si="221"/>
        <v>2515.9965382594796</v>
      </c>
      <c r="JE127" s="104">
        <f t="shared" si="222"/>
        <v>209</v>
      </c>
      <c r="JF127" s="425">
        <f t="shared" si="126"/>
        <v>5913.0979565550952</v>
      </c>
      <c r="JG127" s="143">
        <f t="shared" si="223"/>
        <v>6122.0979565550952</v>
      </c>
      <c r="JH127" s="104">
        <f t="shared" si="224"/>
        <v>6122.0979565550952</v>
      </c>
      <c r="JI127" s="104">
        <f t="shared" si="225"/>
        <v>476.55484708587858</v>
      </c>
      <c r="JJ127" s="90">
        <f t="shared" si="226"/>
        <v>6598.6528036409736</v>
      </c>
      <c r="JK127" s="234">
        <f t="shared" si="127"/>
        <v>2994.189156904672</v>
      </c>
      <c r="JL127" s="139">
        <v>1</v>
      </c>
      <c r="JM127" s="1" t="s">
        <v>52</v>
      </c>
    </row>
    <row r="128" spans="1:273" ht="30" customHeight="1" x14ac:dyDescent="0.25">
      <c r="A128" s="1">
        <v>80</v>
      </c>
      <c r="B128" s="1" t="s">
        <v>336</v>
      </c>
      <c r="C128" s="1" t="s">
        <v>337</v>
      </c>
      <c r="D128" s="89">
        <v>43830</v>
      </c>
      <c r="E128" s="153"/>
      <c r="F128" s="104">
        <v>39.71</v>
      </c>
      <c r="G128" s="104"/>
      <c r="H128" s="104">
        <v>-39.71</v>
      </c>
      <c r="I128" s="104"/>
      <c r="J128" s="104"/>
      <c r="K128" s="137">
        <v>0</v>
      </c>
      <c r="L128" s="138">
        <v>0</v>
      </c>
      <c r="M128" s="141">
        <v>0</v>
      </c>
      <c r="N128" s="96">
        <v>0</v>
      </c>
      <c r="O128" s="104">
        <v>0</v>
      </c>
      <c r="P128" s="104">
        <v>0</v>
      </c>
      <c r="Q128" s="104">
        <v>0</v>
      </c>
      <c r="R128" s="104">
        <v>0</v>
      </c>
      <c r="S128" s="143">
        <v>0</v>
      </c>
      <c r="T128" s="104"/>
      <c r="U128" s="104"/>
      <c r="V128" s="104">
        <v>0</v>
      </c>
      <c r="W128" s="203">
        <v>0</v>
      </c>
      <c r="X128" s="144">
        <v>-243.50501637644351</v>
      </c>
      <c r="Y128" s="285">
        <v>2</v>
      </c>
      <c r="Z128" s="104" t="s">
        <v>52</v>
      </c>
      <c r="AA128" s="1">
        <v>80</v>
      </c>
      <c r="AB128" s="1" t="s">
        <v>336</v>
      </c>
      <c r="AC128" s="1" t="s">
        <v>337</v>
      </c>
      <c r="AD128" s="89">
        <v>43861</v>
      </c>
      <c r="AE128" s="284"/>
      <c r="AF128" s="1">
        <v>39.71</v>
      </c>
      <c r="AG128" s="1"/>
      <c r="AH128" s="1">
        <v>-39.71</v>
      </c>
      <c r="AI128" s="1"/>
      <c r="AJ128" s="1"/>
      <c r="AK128" s="98">
        <f t="shared" si="121"/>
        <v>0</v>
      </c>
      <c r="AL128" s="138">
        <f t="shared" si="128"/>
        <v>0</v>
      </c>
      <c r="AM128" s="141">
        <f t="shared" si="129"/>
        <v>0</v>
      </c>
      <c r="AN128" s="96">
        <f t="shared" si="130"/>
        <v>0</v>
      </c>
      <c r="AO128" s="104">
        <f t="shared" si="131"/>
        <v>0</v>
      </c>
      <c r="AP128" s="104">
        <f t="shared" si="132"/>
        <v>0</v>
      </c>
      <c r="AQ128" s="104">
        <f t="shared" si="133"/>
        <v>0</v>
      </c>
      <c r="AR128" s="104"/>
      <c r="AS128" s="143">
        <f t="shared" si="134"/>
        <v>0</v>
      </c>
      <c r="AT128" s="104">
        <f t="shared" si="135"/>
        <v>0</v>
      </c>
      <c r="AU128" s="104">
        <f t="shared" si="122"/>
        <v>0</v>
      </c>
      <c r="AV128" s="203">
        <f t="shared" si="136"/>
        <v>0</v>
      </c>
      <c r="AW128" s="144">
        <f t="shared" si="137"/>
        <v>-243.50501637644351</v>
      </c>
      <c r="AX128" s="285">
        <v>2</v>
      </c>
      <c r="AY128" s="104" t="s">
        <v>52</v>
      </c>
      <c r="AZ128" s="1">
        <v>80</v>
      </c>
      <c r="BA128" s="1" t="s">
        <v>336</v>
      </c>
      <c r="BB128" s="1" t="s">
        <v>337</v>
      </c>
      <c r="BC128" s="89">
        <v>43890</v>
      </c>
      <c r="BD128" s="153"/>
      <c r="BE128" s="1">
        <v>39.71</v>
      </c>
      <c r="BF128" s="1"/>
      <c r="BG128" s="1">
        <v>-39.71</v>
      </c>
      <c r="BH128" s="1"/>
      <c r="BI128" s="1"/>
      <c r="BJ128" s="98">
        <v>0</v>
      </c>
      <c r="BK128" s="138">
        <f t="shared" si="138"/>
        <v>0</v>
      </c>
      <c r="BL128" s="141">
        <f t="shared" si="139"/>
        <v>0</v>
      </c>
      <c r="BM128" s="96">
        <f t="shared" si="140"/>
        <v>0</v>
      </c>
      <c r="BN128" s="104">
        <f t="shared" si="141"/>
        <v>0</v>
      </c>
      <c r="BO128" s="104">
        <f t="shared" si="142"/>
        <v>0</v>
      </c>
      <c r="BP128" s="104">
        <f t="shared" si="143"/>
        <v>0</v>
      </c>
      <c r="BQ128" s="355">
        <f t="shared" si="144"/>
        <v>0</v>
      </c>
      <c r="BR128" s="143">
        <f t="shared" si="145"/>
        <v>0</v>
      </c>
      <c r="BS128" s="104">
        <f t="shared" si="146"/>
        <v>0</v>
      </c>
      <c r="BT128" s="203">
        <f t="shared" si="147"/>
        <v>0</v>
      </c>
      <c r="BU128" s="144">
        <f t="shared" si="148"/>
        <v>-243.50501637644351</v>
      </c>
      <c r="BV128" s="285">
        <v>2</v>
      </c>
      <c r="BW128" s="104" t="s">
        <v>52</v>
      </c>
      <c r="BX128" s="1">
        <v>80</v>
      </c>
      <c r="BY128" s="1" t="s">
        <v>336</v>
      </c>
      <c r="BZ128" s="1" t="s">
        <v>337</v>
      </c>
      <c r="CA128" s="89">
        <v>43890</v>
      </c>
      <c r="CB128" s="153"/>
      <c r="CC128" s="137">
        <v>39.71</v>
      </c>
      <c r="CD128" s="137"/>
      <c r="CE128" s="137">
        <v>-39.71</v>
      </c>
      <c r="CF128" s="137"/>
      <c r="CG128" s="137"/>
      <c r="CH128" s="137">
        <v>0</v>
      </c>
      <c r="CI128" s="137">
        <v>0</v>
      </c>
      <c r="CJ128" s="137">
        <v>0</v>
      </c>
      <c r="CK128" s="137">
        <v>0</v>
      </c>
      <c r="CL128" s="137">
        <v>0</v>
      </c>
      <c r="CM128" s="137">
        <v>0</v>
      </c>
      <c r="CN128" s="137">
        <v>0</v>
      </c>
      <c r="CO128" s="137">
        <v>0</v>
      </c>
      <c r="CP128" s="143">
        <f t="shared" si="149"/>
        <v>0</v>
      </c>
      <c r="CQ128" s="104">
        <f t="shared" si="150"/>
        <v>0</v>
      </c>
      <c r="CR128" s="203">
        <f t="shared" si="151"/>
        <v>0</v>
      </c>
      <c r="CS128" s="144">
        <f t="shared" si="152"/>
        <v>-243.50501637644351</v>
      </c>
      <c r="CT128" s="139" t="s">
        <v>251</v>
      </c>
      <c r="CU128" s="1" t="s">
        <v>422</v>
      </c>
      <c r="CV128" s="1">
        <v>80</v>
      </c>
      <c r="CW128" s="1" t="s">
        <v>336</v>
      </c>
      <c r="CX128" s="1" t="s">
        <v>337</v>
      </c>
      <c r="CY128" s="89">
        <v>43951</v>
      </c>
      <c r="CZ128" s="153"/>
      <c r="DA128" s="104">
        <v>42.480000000000004</v>
      </c>
      <c r="DB128" s="104"/>
      <c r="DC128" s="104">
        <v>-39.71</v>
      </c>
      <c r="DD128" s="104"/>
      <c r="DE128" s="104"/>
      <c r="DF128" s="137">
        <v>2.7700000000000031</v>
      </c>
      <c r="DG128" s="138">
        <f t="shared" si="153"/>
        <v>2.7700000000000031</v>
      </c>
      <c r="DH128" s="141">
        <f t="shared" si="154"/>
        <v>0.42531810722593788</v>
      </c>
      <c r="DI128" s="142">
        <f t="shared" si="155"/>
        <v>3.1953181072259409</v>
      </c>
      <c r="DJ128" s="104">
        <f t="shared" si="156"/>
        <v>3.1953181072259409</v>
      </c>
      <c r="DK128" s="104">
        <f t="shared" si="157"/>
        <v>0</v>
      </c>
      <c r="DL128" s="104">
        <f t="shared" si="158"/>
        <v>5.783525774078953</v>
      </c>
      <c r="DM128" s="365">
        <f t="shared" si="159"/>
        <v>0</v>
      </c>
      <c r="DN128" s="366">
        <f t="shared" si="160"/>
        <v>5.783525774078953</v>
      </c>
      <c r="DO128" s="367">
        <f t="shared" si="161"/>
        <v>5.783525774078953</v>
      </c>
      <c r="DP128" s="367">
        <f t="shared" si="162"/>
        <v>5.5567923757551299</v>
      </c>
      <c r="DQ128" s="368">
        <f t="shared" si="163"/>
        <v>0.39841958328124866</v>
      </c>
      <c r="DR128" s="49">
        <f t="shared" si="164"/>
        <v>6.1819453573602017</v>
      </c>
      <c r="DS128" s="369">
        <f t="shared" si="165"/>
        <v>-237.3230710190833</v>
      </c>
      <c r="DT128" s="139">
        <v>2</v>
      </c>
      <c r="DU128" s="1" t="s">
        <v>52</v>
      </c>
      <c r="DV128" s="1">
        <v>80</v>
      </c>
      <c r="DW128" s="1" t="s">
        <v>336</v>
      </c>
      <c r="DX128" s="1" t="s">
        <v>337</v>
      </c>
      <c r="DY128" s="89">
        <v>43982</v>
      </c>
      <c r="DZ128" s="90"/>
      <c r="EA128" s="1">
        <v>78.73</v>
      </c>
      <c r="EB128" s="1"/>
      <c r="EC128" s="1">
        <v>-39.71</v>
      </c>
      <c r="ED128" s="1"/>
      <c r="EE128" s="1"/>
      <c r="EF128" s="98">
        <v>39.020000000000003</v>
      </c>
      <c r="EG128" s="138">
        <f t="shared" si="166"/>
        <v>36.25</v>
      </c>
      <c r="EH128" s="141">
        <f t="shared" si="167"/>
        <v>1.4895703480546154</v>
      </c>
      <c r="EI128" s="96">
        <f t="shared" si="168"/>
        <v>37.739570348054613</v>
      </c>
      <c r="EJ128" s="104">
        <f t="shared" si="169"/>
        <v>37.739570348054613</v>
      </c>
      <c r="EK128" s="104">
        <f t="shared" si="170"/>
        <v>0</v>
      </c>
      <c r="EL128" s="104">
        <f t="shared" si="171"/>
        <v>68.308622329978846</v>
      </c>
      <c r="EM128" s="355">
        <f t="shared" si="172"/>
        <v>0</v>
      </c>
      <c r="EN128" s="143">
        <f t="shared" si="173"/>
        <v>68.308622329978846</v>
      </c>
      <c r="EO128" s="104">
        <f t="shared" si="174"/>
        <v>7.1455484521543386</v>
      </c>
      <c r="EP128" s="379">
        <f t="shared" si="175"/>
        <v>75.45417078213319</v>
      </c>
      <c r="EQ128" s="380">
        <f t="shared" si="176"/>
        <v>-161.86890023695011</v>
      </c>
      <c r="ER128" s="285">
        <v>2</v>
      </c>
      <c r="ES128" s="104" t="s">
        <v>52</v>
      </c>
      <c r="ET128" s="1">
        <v>80</v>
      </c>
      <c r="EU128" s="1" t="s">
        <v>336</v>
      </c>
      <c r="EV128" s="1" t="s">
        <v>337</v>
      </c>
      <c r="EW128" s="398"/>
      <c r="EX128" s="89">
        <v>44013</v>
      </c>
      <c r="EY128" s="104">
        <v>111.59</v>
      </c>
      <c r="EZ128" s="104"/>
      <c r="FA128" s="104">
        <v>-39.71</v>
      </c>
      <c r="FB128" s="104"/>
      <c r="FC128" s="104"/>
      <c r="FD128" s="137">
        <f t="shared" si="177"/>
        <v>71.88</v>
      </c>
      <c r="FE128" s="138">
        <f t="shared" si="227"/>
        <v>32.859999999999992</v>
      </c>
      <c r="FF128" s="141">
        <f t="shared" si="178"/>
        <v>1.541979887243055</v>
      </c>
      <c r="FG128" s="96">
        <f t="shared" si="179"/>
        <v>34.401979887243044</v>
      </c>
      <c r="FH128" s="104">
        <f t="shared" si="180"/>
        <v>34.401979887243044</v>
      </c>
      <c r="FI128" s="104">
        <f t="shared" si="181"/>
        <v>0</v>
      </c>
      <c r="FJ128" s="104">
        <f t="shared" si="182"/>
        <v>62.267583595909912</v>
      </c>
      <c r="FK128" s="104"/>
      <c r="FL128" s="143">
        <f t="shared" si="183"/>
        <v>62.267583595909912</v>
      </c>
      <c r="FM128" s="104">
        <f t="shared" si="184"/>
        <v>7.1346818297055599</v>
      </c>
      <c r="FN128" s="379">
        <f t="shared" si="185"/>
        <v>69.402265425615468</v>
      </c>
      <c r="FO128" s="234">
        <f t="shared" si="186"/>
        <v>-92.466634811334643</v>
      </c>
      <c r="FP128" s="139">
        <v>2</v>
      </c>
      <c r="FQ128" s="1" t="s">
        <v>52</v>
      </c>
      <c r="FR128" s="1">
        <v>80</v>
      </c>
      <c r="FS128" s="1" t="s">
        <v>336</v>
      </c>
      <c r="FT128" s="1" t="s">
        <v>337</v>
      </c>
      <c r="FU128" s="89">
        <v>44042</v>
      </c>
      <c r="FV128" s="90"/>
      <c r="FW128" s="104">
        <v>119.06</v>
      </c>
      <c r="FX128" s="104"/>
      <c r="FY128" s="104">
        <v>-39.71</v>
      </c>
      <c r="FZ128" s="104"/>
      <c r="GA128" s="104"/>
      <c r="GB128" s="411">
        <f t="shared" si="187"/>
        <v>79.349999999999994</v>
      </c>
      <c r="GC128" s="138">
        <f t="shared" si="123"/>
        <v>7.4699999999999989</v>
      </c>
      <c r="GD128" s="141">
        <f t="shared" si="188"/>
        <v>2.3276245976600634</v>
      </c>
      <c r="GE128" s="142">
        <f t="shared" si="189"/>
        <v>9.7976245976600627</v>
      </c>
      <c r="GF128" s="104">
        <f t="shared" si="190"/>
        <v>9.7976245976600627</v>
      </c>
      <c r="GG128" s="104">
        <v>0</v>
      </c>
      <c r="GH128" s="104">
        <f t="shared" si="191"/>
        <v>18.615486735554118</v>
      </c>
      <c r="GI128" s="104"/>
      <c r="GJ128" s="143">
        <f t="shared" si="192"/>
        <v>18.615486735554118</v>
      </c>
      <c r="GK128" s="103">
        <f t="shared" si="193"/>
        <v>0</v>
      </c>
      <c r="GL128" s="104">
        <f t="shared" si="124"/>
        <v>0</v>
      </c>
      <c r="GM128" s="90">
        <f t="shared" si="194"/>
        <v>18.615486735554118</v>
      </c>
      <c r="GN128" s="380">
        <f t="shared" si="195"/>
        <v>-73.851148075780529</v>
      </c>
      <c r="GO128" s="139">
        <v>2</v>
      </c>
      <c r="GP128" s="415" t="s">
        <v>52</v>
      </c>
      <c r="GQ128" s="1">
        <v>80</v>
      </c>
      <c r="GR128" s="1" t="s">
        <v>336</v>
      </c>
      <c r="GS128" s="1" t="s">
        <v>337</v>
      </c>
      <c r="GT128" s="89">
        <v>44081</v>
      </c>
      <c r="GU128" s="90"/>
      <c r="GV128" s="104">
        <v>173.01</v>
      </c>
      <c r="GW128" s="104"/>
      <c r="GX128" s="104">
        <v>-39.71</v>
      </c>
      <c r="GY128" s="104"/>
      <c r="GZ128" s="104"/>
      <c r="HA128" s="137">
        <v>133.29999999999998</v>
      </c>
      <c r="HB128" s="138">
        <f t="shared" si="228"/>
        <v>53.949999999999989</v>
      </c>
      <c r="HC128" s="141">
        <f t="shared" si="196"/>
        <v>-19.52691826588169</v>
      </c>
      <c r="HD128" s="142">
        <f t="shared" si="197"/>
        <v>34.423081734118298</v>
      </c>
      <c r="HE128" s="104">
        <f t="shared" si="198"/>
        <v>34.423081734118298</v>
      </c>
      <c r="HF128" s="104">
        <v>0</v>
      </c>
      <c r="HG128" s="104">
        <f t="shared" si="199"/>
        <v>65.403855294824766</v>
      </c>
      <c r="HH128" s="104"/>
      <c r="HI128" s="143">
        <f t="shared" si="200"/>
        <v>65.403855294824766</v>
      </c>
      <c r="HJ128" s="104">
        <f t="shared" si="201"/>
        <v>0</v>
      </c>
      <c r="HK128" s="104">
        <f t="shared" si="125"/>
        <v>0</v>
      </c>
      <c r="HL128" s="90">
        <f t="shared" si="202"/>
        <v>65.403855294824766</v>
      </c>
      <c r="HM128" s="380">
        <f t="shared" si="203"/>
        <v>-8.4472927809557632</v>
      </c>
      <c r="HN128" s="1">
        <v>2</v>
      </c>
      <c r="HO128" s="1" t="s">
        <v>52</v>
      </c>
      <c r="HP128" s="1">
        <v>80</v>
      </c>
      <c r="HQ128" s="1" t="s">
        <v>336</v>
      </c>
      <c r="HR128" s="1" t="s">
        <v>337</v>
      </c>
      <c r="HS128" s="89">
        <v>44104</v>
      </c>
      <c r="HT128" s="104">
        <v>195.17000000000002</v>
      </c>
      <c r="HU128" s="90"/>
      <c r="HV128" s="104"/>
      <c r="HW128" s="104">
        <v>-39.71</v>
      </c>
      <c r="HX128" s="104"/>
      <c r="HY128" s="104"/>
      <c r="HZ128" s="137">
        <f t="shared" si="204"/>
        <v>155.46</v>
      </c>
      <c r="IA128" s="138">
        <f t="shared" si="205"/>
        <v>22.160000000000025</v>
      </c>
      <c r="IB128" s="141">
        <f t="shared" si="206"/>
        <v>4.1307470728421141</v>
      </c>
      <c r="IC128" s="142">
        <f t="shared" si="207"/>
        <v>26.290747072842137</v>
      </c>
      <c r="ID128" s="104">
        <f t="shared" si="208"/>
        <v>26.290747072842137</v>
      </c>
      <c r="IE128" s="104">
        <f t="shared" si="209"/>
        <v>0</v>
      </c>
      <c r="IF128" s="104">
        <f t="shared" si="210"/>
        <v>49.952419438400057</v>
      </c>
      <c r="IG128" s="425">
        <f t="shared" si="211"/>
        <v>0</v>
      </c>
      <c r="IH128" s="143">
        <f t="shared" si="212"/>
        <v>49.952419438400057</v>
      </c>
      <c r="II128" s="104">
        <f t="shared" si="213"/>
        <v>0</v>
      </c>
      <c r="IJ128" s="104">
        <f t="shared" si="214"/>
        <v>0</v>
      </c>
      <c r="IK128" s="90">
        <f t="shared" si="215"/>
        <v>49.952419438400057</v>
      </c>
      <c r="IL128" s="234">
        <f t="shared" si="216"/>
        <v>41.505126657444293</v>
      </c>
      <c r="IM128" s="139">
        <v>2</v>
      </c>
      <c r="IN128" s="1" t="s">
        <v>52</v>
      </c>
      <c r="IO128" s="1">
        <v>80</v>
      </c>
      <c r="IP128" s="1" t="s">
        <v>336</v>
      </c>
      <c r="IQ128" s="1" t="s">
        <v>337</v>
      </c>
      <c r="IR128" s="89">
        <v>44143</v>
      </c>
      <c r="IS128" s="90"/>
      <c r="IT128" s="1">
        <v>197.49</v>
      </c>
      <c r="IU128" s="1"/>
      <c r="IV128" s="1">
        <v>-39.71</v>
      </c>
      <c r="IW128" s="1"/>
      <c r="IX128" s="1"/>
      <c r="IY128" s="98">
        <v>157.78</v>
      </c>
      <c r="IZ128" s="138">
        <f t="shared" si="217"/>
        <v>2.3199999999999932</v>
      </c>
      <c r="JA128" s="141">
        <f t="shared" si="218"/>
        <v>-0.62381344886727375</v>
      </c>
      <c r="JB128" s="142">
        <f t="shared" si="219"/>
        <v>1.6961865511327194</v>
      </c>
      <c r="JC128" s="104">
        <f t="shared" si="220"/>
        <v>1.6961865511327194</v>
      </c>
      <c r="JD128" s="104">
        <f t="shared" si="221"/>
        <v>0</v>
      </c>
      <c r="JE128" s="104">
        <f t="shared" si="222"/>
        <v>3.222754447152167</v>
      </c>
      <c r="JF128" s="425">
        <f t="shared" si="126"/>
        <v>0</v>
      </c>
      <c r="JG128" s="143">
        <f t="shared" si="223"/>
        <v>3.222754447152167</v>
      </c>
      <c r="JH128" s="104">
        <f t="shared" si="224"/>
        <v>0</v>
      </c>
      <c r="JI128" s="104">
        <f t="shared" si="225"/>
        <v>0</v>
      </c>
      <c r="JJ128" s="90">
        <f t="shared" si="226"/>
        <v>3.222754447152167</v>
      </c>
      <c r="JK128" s="234">
        <f t="shared" si="127"/>
        <v>44.727881104596463</v>
      </c>
      <c r="JL128" s="139">
        <v>2</v>
      </c>
      <c r="JM128" s="1" t="s">
        <v>52</v>
      </c>
    </row>
    <row r="129" spans="1:273" ht="30" customHeight="1" x14ac:dyDescent="0.25">
      <c r="A129" s="1">
        <v>81</v>
      </c>
      <c r="B129" s="1" t="s">
        <v>187</v>
      </c>
      <c r="C129" s="1" t="s">
        <v>188</v>
      </c>
      <c r="D129" s="89">
        <v>43830</v>
      </c>
      <c r="E129" s="153"/>
      <c r="F129" s="104">
        <v>79</v>
      </c>
      <c r="G129" s="104"/>
      <c r="H129" s="104"/>
      <c r="I129" s="104"/>
      <c r="J129" s="104"/>
      <c r="K129" s="137">
        <v>79</v>
      </c>
      <c r="L129" s="138">
        <v>0</v>
      </c>
      <c r="M129" s="141">
        <v>0</v>
      </c>
      <c r="N129" s="96">
        <v>0</v>
      </c>
      <c r="O129" s="104">
        <v>0</v>
      </c>
      <c r="P129" s="104">
        <v>0</v>
      </c>
      <c r="Q129" s="104">
        <v>0</v>
      </c>
      <c r="R129" s="104">
        <v>0</v>
      </c>
      <c r="S129" s="143">
        <v>0</v>
      </c>
      <c r="T129" s="104"/>
      <c r="U129" s="104"/>
      <c r="V129" s="104">
        <v>0</v>
      </c>
      <c r="W129" s="203">
        <v>0</v>
      </c>
      <c r="X129" s="144">
        <v>-866.07172431254321</v>
      </c>
      <c r="Y129" s="285">
        <v>1</v>
      </c>
      <c r="Z129" s="104" t="s">
        <v>52</v>
      </c>
      <c r="AA129" s="1">
        <v>81</v>
      </c>
      <c r="AB129" s="1" t="s">
        <v>187</v>
      </c>
      <c r="AC129" s="1" t="s">
        <v>188</v>
      </c>
      <c r="AD129" s="89">
        <v>43861</v>
      </c>
      <c r="AE129" s="284"/>
      <c r="AF129" s="1">
        <v>79</v>
      </c>
      <c r="AG129" s="1"/>
      <c r="AH129" s="1"/>
      <c r="AI129" s="1"/>
      <c r="AJ129" s="1"/>
      <c r="AK129" s="98">
        <f t="shared" si="121"/>
        <v>79</v>
      </c>
      <c r="AL129" s="138">
        <f t="shared" si="128"/>
        <v>0</v>
      </c>
      <c r="AM129" s="141">
        <f t="shared" si="129"/>
        <v>0</v>
      </c>
      <c r="AN129" s="96">
        <f t="shared" si="130"/>
        <v>0</v>
      </c>
      <c r="AO129" s="104">
        <f t="shared" si="131"/>
        <v>0</v>
      </c>
      <c r="AP129" s="104">
        <f t="shared" si="132"/>
        <v>0</v>
      </c>
      <c r="AQ129" s="104">
        <f t="shared" si="133"/>
        <v>0</v>
      </c>
      <c r="AR129" s="104"/>
      <c r="AS129" s="143">
        <f t="shared" si="134"/>
        <v>0</v>
      </c>
      <c r="AT129" s="104">
        <f t="shared" si="135"/>
        <v>0</v>
      </c>
      <c r="AU129" s="104">
        <f t="shared" si="122"/>
        <v>0</v>
      </c>
      <c r="AV129" s="203">
        <f t="shared" si="136"/>
        <v>0</v>
      </c>
      <c r="AW129" s="144">
        <f t="shared" si="137"/>
        <v>-866.07172431254321</v>
      </c>
      <c r="AX129" s="285">
        <v>1</v>
      </c>
      <c r="AY129" s="104" t="s">
        <v>52</v>
      </c>
      <c r="AZ129" s="1">
        <v>81</v>
      </c>
      <c r="BA129" s="1" t="s">
        <v>187</v>
      </c>
      <c r="BB129" s="1" t="s">
        <v>188</v>
      </c>
      <c r="BC129" s="89">
        <v>43890</v>
      </c>
      <c r="BD129" s="153"/>
      <c r="BE129" s="1">
        <v>79</v>
      </c>
      <c r="BF129" s="1"/>
      <c r="BG129" s="1"/>
      <c r="BH129" s="1"/>
      <c r="BI129" s="1"/>
      <c r="BJ129" s="98">
        <v>79</v>
      </c>
      <c r="BK129" s="138">
        <f t="shared" si="138"/>
        <v>0</v>
      </c>
      <c r="BL129" s="141">
        <f t="shared" si="139"/>
        <v>0</v>
      </c>
      <c r="BM129" s="96">
        <f t="shared" si="140"/>
        <v>0</v>
      </c>
      <c r="BN129" s="104">
        <f t="shared" si="141"/>
        <v>0</v>
      </c>
      <c r="BO129" s="104">
        <f t="shared" si="142"/>
        <v>0</v>
      </c>
      <c r="BP129" s="104">
        <f t="shared" si="143"/>
        <v>0</v>
      </c>
      <c r="BQ129" s="355">
        <f t="shared" si="144"/>
        <v>0</v>
      </c>
      <c r="BR129" s="143">
        <f t="shared" si="145"/>
        <v>0</v>
      </c>
      <c r="BS129" s="104">
        <f t="shared" si="146"/>
        <v>0</v>
      </c>
      <c r="BT129" s="203">
        <f t="shared" si="147"/>
        <v>0</v>
      </c>
      <c r="BU129" s="144">
        <f t="shared" si="148"/>
        <v>-866.07172431254321</v>
      </c>
      <c r="BV129" s="285">
        <v>1</v>
      </c>
      <c r="BW129" s="104" t="s">
        <v>52</v>
      </c>
      <c r="BX129" s="1">
        <v>81</v>
      </c>
      <c r="BY129" s="1" t="s">
        <v>187</v>
      </c>
      <c r="BZ129" s="1" t="s">
        <v>188</v>
      </c>
      <c r="CA129" s="89">
        <v>43890</v>
      </c>
      <c r="CB129" s="153"/>
      <c r="CC129" s="137">
        <v>79</v>
      </c>
      <c r="CD129" s="137"/>
      <c r="CE129" s="137"/>
      <c r="CF129" s="137"/>
      <c r="CG129" s="137"/>
      <c r="CH129" s="137">
        <v>79</v>
      </c>
      <c r="CI129" s="137">
        <v>0</v>
      </c>
      <c r="CJ129" s="137">
        <v>0</v>
      </c>
      <c r="CK129" s="137">
        <v>0</v>
      </c>
      <c r="CL129" s="137">
        <v>0</v>
      </c>
      <c r="CM129" s="137">
        <v>0</v>
      </c>
      <c r="CN129" s="137">
        <v>0</v>
      </c>
      <c r="CO129" s="137">
        <v>0</v>
      </c>
      <c r="CP129" s="143">
        <f t="shared" si="149"/>
        <v>0</v>
      </c>
      <c r="CQ129" s="104">
        <f t="shared" si="150"/>
        <v>0</v>
      </c>
      <c r="CR129" s="203">
        <f t="shared" si="151"/>
        <v>0</v>
      </c>
      <c r="CS129" s="144">
        <f t="shared" si="152"/>
        <v>-866.07172431254321</v>
      </c>
      <c r="CT129" s="139" t="s">
        <v>251</v>
      </c>
      <c r="CU129" s="1" t="s">
        <v>422</v>
      </c>
      <c r="CV129" s="1">
        <v>81</v>
      </c>
      <c r="CW129" s="1" t="s">
        <v>187</v>
      </c>
      <c r="CX129" s="1" t="s">
        <v>188</v>
      </c>
      <c r="CY129" s="89">
        <v>43951</v>
      </c>
      <c r="CZ129" s="153"/>
      <c r="DA129" s="104">
        <v>79.03</v>
      </c>
      <c r="DB129" s="104"/>
      <c r="DC129" s="104"/>
      <c r="DD129" s="104"/>
      <c r="DE129" s="104"/>
      <c r="DF129" s="137">
        <v>79.03</v>
      </c>
      <c r="DG129" s="138">
        <f t="shared" si="153"/>
        <v>3.0000000000001137E-2</v>
      </c>
      <c r="DH129" s="141">
        <f t="shared" si="154"/>
        <v>4.6063332912558144E-3</v>
      </c>
      <c r="DI129" s="142">
        <f t="shared" si="155"/>
        <v>3.4606333291256952E-2</v>
      </c>
      <c r="DJ129" s="104">
        <f t="shared" si="156"/>
        <v>3.4606333291256952E-2</v>
      </c>
      <c r="DK129" s="104">
        <f t="shared" si="157"/>
        <v>0</v>
      </c>
      <c r="DL129" s="104">
        <f t="shared" si="158"/>
        <v>6.2637463257175091E-2</v>
      </c>
      <c r="DM129" s="365">
        <f t="shared" si="159"/>
        <v>0</v>
      </c>
      <c r="DN129" s="366">
        <f t="shared" si="160"/>
        <v>6.2637463257175091E-2</v>
      </c>
      <c r="DO129" s="367">
        <f t="shared" si="161"/>
        <v>6.2637463257175091E-2</v>
      </c>
      <c r="DP129" s="367">
        <f t="shared" si="162"/>
        <v>6.0181866885436842E-2</v>
      </c>
      <c r="DQ129" s="368">
        <f t="shared" si="163"/>
        <v>4.3150135373422032E-3</v>
      </c>
      <c r="DR129" s="49">
        <f t="shared" si="164"/>
        <v>6.6952476794517296E-2</v>
      </c>
      <c r="DS129" s="369">
        <f t="shared" si="165"/>
        <v>-866.00477183574867</v>
      </c>
      <c r="DT129" s="139">
        <v>1</v>
      </c>
      <c r="DU129" s="1" t="s">
        <v>52</v>
      </c>
      <c r="DV129" s="1">
        <v>81</v>
      </c>
      <c r="DW129" s="1" t="s">
        <v>187</v>
      </c>
      <c r="DX129" s="1" t="s">
        <v>188</v>
      </c>
      <c r="DY129" s="89">
        <v>43982</v>
      </c>
      <c r="DZ129" s="90"/>
      <c r="EA129" s="1">
        <v>79.03</v>
      </c>
      <c r="EB129" s="1"/>
      <c r="EC129" s="1"/>
      <c r="ED129" s="1"/>
      <c r="EE129" s="1"/>
      <c r="EF129" s="98">
        <v>79.03</v>
      </c>
      <c r="EG129" s="138">
        <f t="shared" si="166"/>
        <v>0</v>
      </c>
      <c r="EH129" s="141">
        <f t="shared" si="167"/>
        <v>0</v>
      </c>
      <c r="EI129" s="96">
        <f t="shared" si="168"/>
        <v>0</v>
      </c>
      <c r="EJ129" s="104">
        <f t="shared" si="169"/>
        <v>0</v>
      </c>
      <c r="EK129" s="104">
        <f t="shared" si="170"/>
        <v>0</v>
      </c>
      <c r="EL129" s="104">
        <f t="shared" si="171"/>
        <v>0</v>
      </c>
      <c r="EM129" s="355">
        <f t="shared" si="172"/>
        <v>0</v>
      </c>
      <c r="EN129" s="143">
        <f t="shared" si="173"/>
        <v>0</v>
      </c>
      <c r="EO129" s="104">
        <f t="shared" si="174"/>
        <v>0</v>
      </c>
      <c r="EP129" s="379">
        <f t="shared" si="175"/>
        <v>0</v>
      </c>
      <c r="EQ129" s="380">
        <f t="shared" si="176"/>
        <v>-866.00477183574867</v>
      </c>
      <c r="ER129" s="285">
        <v>1</v>
      </c>
      <c r="ES129" s="104" t="s">
        <v>52</v>
      </c>
      <c r="ET129" s="1">
        <v>81</v>
      </c>
      <c r="EU129" s="1" t="s">
        <v>187</v>
      </c>
      <c r="EV129" s="1" t="s">
        <v>188</v>
      </c>
      <c r="EW129" s="398"/>
      <c r="EX129" s="89">
        <v>44013</v>
      </c>
      <c r="EY129" s="104">
        <v>79.12</v>
      </c>
      <c r="EZ129" s="104"/>
      <c r="FA129" s="104"/>
      <c r="FB129" s="104"/>
      <c r="FC129" s="104"/>
      <c r="FD129" s="137">
        <f t="shared" si="177"/>
        <v>79.12</v>
      </c>
      <c r="FE129" s="138">
        <f t="shared" si="227"/>
        <v>9.0000000000003411E-2</v>
      </c>
      <c r="FF129" s="141">
        <f t="shared" si="178"/>
        <v>4.2233167940316568E-3</v>
      </c>
      <c r="FG129" s="96">
        <f t="shared" si="179"/>
        <v>9.4223316794035061E-2</v>
      </c>
      <c r="FH129" s="104">
        <f t="shared" si="180"/>
        <v>9.4223316794035061E-2</v>
      </c>
      <c r="FI129" s="104">
        <f t="shared" si="181"/>
        <v>0</v>
      </c>
      <c r="FJ129" s="104">
        <f t="shared" si="182"/>
        <v>0.17054420339720347</v>
      </c>
      <c r="FK129" s="104"/>
      <c r="FL129" s="143">
        <f t="shared" si="183"/>
        <v>0.17054420339720347</v>
      </c>
      <c r="FM129" s="104">
        <f t="shared" si="184"/>
        <v>1.9541124913984326E-2</v>
      </c>
      <c r="FN129" s="379">
        <f t="shared" si="185"/>
        <v>0.1900853283111878</v>
      </c>
      <c r="FO129" s="234">
        <f t="shared" si="186"/>
        <v>-865.8146865074375</v>
      </c>
      <c r="FP129" s="139">
        <v>1</v>
      </c>
      <c r="FQ129" s="1" t="s">
        <v>52</v>
      </c>
      <c r="FR129" s="1">
        <v>81</v>
      </c>
      <c r="FS129" s="1" t="s">
        <v>187</v>
      </c>
      <c r="FT129" s="1" t="s">
        <v>188</v>
      </c>
      <c r="FU129" s="89">
        <v>44042</v>
      </c>
      <c r="FV129" s="90"/>
      <c r="FW129" s="104">
        <v>79.31</v>
      </c>
      <c r="FX129" s="104"/>
      <c r="FY129" s="104"/>
      <c r="FZ129" s="104"/>
      <c r="GA129" s="104"/>
      <c r="GB129" s="411">
        <f t="shared" si="187"/>
        <v>79.31</v>
      </c>
      <c r="GC129" s="138">
        <f t="shared" si="123"/>
        <v>0.18999999999999773</v>
      </c>
      <c r="GD129" s="141">
        <f t="shared" si="188"/>
        <v>5.9203303019465435E-2</v>
      </c>
      <c r="GE129" s="142">
        <f t="shared" si="189"/>
        <v>0.24920330301946317</v>
      </c>
      <c r="GF129" s="104">
        <f t="shared" si="190"/>
        <v>0.24920330301946317</v>
      </c>
      <c r="GG129" s="104">
        <v>0</v>
      </c>
      <c r="GH129" s="104">
        <f t="shared" si="191"/>
        <v>0.47348627573697999</v>
      </c>
      <c r="GI129" s="104"/>
      <c r="GJ129" s="143">
        <f t="shared" si="192"/>
        <v>0.47348627573697999</v>
      </c>
      <c r="GK129" s="103">
        <f t="shared" si="193"/>
        <v>0</v>
      </c>
      <c r="GL129" s="104">
        <f t="shared" si="124"/>
        <v>0</v>
      </c>
      <c r="GM129" s="90">
        <f t="shared" si="194"/>
        <v>0.47348627573697999</v>
      </c>
      <c r="GN129" s="380">
        <f t="shared" si="195"/>
        <v>-865.34120023170055</v>
      </c>
      <c r="GO129" s="139">
        <v>1</v>
      </c>
      <c r="GP129" s="415" t="s">
        <v>52</v>
      </c>
      <c r="GQ129" s="1">
        <v>81</v>
      </c>
      <c r="GR129" s="1" t="s">
        <v>187</v>
      </c>
      <c r="GS129" s="1" t="s">
        <v>188</v>
      </c>
      <c r="GT129" s="89">
        <v>44081</v>
      </c>
      <c r="GU129" s="90"/>
      <c r="GV129" s="104">
        <v>80.62</v>
      </c>
      <c r="GW129" s="104"/>
      <c r="GX129" s="104"/>
      <c r="GY129" s="104"/>
      <c r="GZ129" s="104"/>
      <c r="HA129" s="137">
        <v>80.62</v>
      </c>
      <c r="HB129" s="138">
        <f t="shared" si="228"/>
        <v>1.3100000000000023</v>
      </c>
      <c r="HC129" s="141">
        <f t="shared" si="196"/>
        <v>-0.47414759830037195</v>
      </c>
      <c r="HD129" s="142">
        <f t="shared" si="197"/>
        <v>0.83585240169963027</v>
      </c>
      <c r="HE129" s="104">
        <f t="shared" si="198"/>
        <v>0.83585240169963027</v>
      </c>
      <c r="HF129" s="104">
        <v>0</v>
      </c>
      <c r="HG129" s="104">
        <f t="shared" si="199"/>
        <v>1.5881195632292975</v>
      </c>
      <c r="HH129" s="104"/>
      <c r="HI129" s="143">
        <f t="shared" si="200"/>
        <v>1.5881195632292975</v>
      </c>
      <c r="HJ129" s="104">
        <f t="shared" si="201"/>
        <v>0</v>
      </c>
      <c r="HK129" s="104">
        <f t="shared" si="125"/>
        <v>0</v>
      </c>
      <c r="HL129" s="90">
        <f t="shared" si="202"/>
        <v>1.5881195632292975</v>
      </c>
      <c r="HM129" s="380">
        <f t="shared" si="203"/>
        <v>-863.75308066847128</v>
      </c>
      <c r="HN129" s="1">
        <v>1</v>
      </c>
      <c r="HO129" s="1" t="s">
        <v>52</v>
      </c>
      <c r="HP129" s="1">
        <v>81</v>
      </c>
      <c r="HQ129" s="1" t="s">
        <v>187</v>
      </c>
      <c r="HR129" s="1" t="s">
        <v>188</v>
      </c>
      <c r="HS129" s="89">
        <v>44104</v>
      </c>
      <c r="HT129" s="104">
        <v>91.18</v>
      </c>
      <c r="HU129" s="90"/>
      <c r="HV129" s="104"/>
      <c r="HW129" s="104"/>
      <c r="HX129" s="104"/>
      <c r="HY129" s="104"/>
      <c r="HZ129" s="137">
        <f t="shared" si="204"/>
        <v>91.18</v>
      </c>
      <c r="IA129" s="138">
        <f t="shared" si="205"/>
        <v>10.560000000000002</v>
      </c>
      <c r="IB129" s="141">
        <f t="shared" si="206"/>
        <v>1.9684426484301751</v>
      </c>
      <c r="IC129" s="142">
        <f t="shared" si="207"/>
        <v>12.528442648430177</v>
      </c>
      <c r="ID129" s="104">
        <f t="shared" si="208"/>
        <v>12.528442648430177</v>
      </c>
      <c r="IE129" s="104">
        <f t="shared" si="209"/>
        <v>0</v>
      </c>
      <c r="IF129" s="104">
        <f t="shared" si="210"/>
        <v>23.804041032017334</v>
      </c>
      <c r="IG129" s="425">
        <f t="shared" si="211"/>
        <v>0</v>
      </c>
      <c r="IH129" s="143">
        <f t="shared" si="212"/>
        <v>23.804041032017334</v>
      </c>
      <c r="II129" s="104">
        <f t="shared" si="213"/>
        <v>0</v>
      </c>
      <c r="IJ129" s="104">
        <f t="shared" si="214"/>
        <v>0</v>
      </c>
      <c r="IK129" s="90">
        <f t="shared" si="215"/>
        <v>23.804041032017334</v>
      </c>
      <c r="IL129" s="234">
        <f t="shared" si="216"/>
        <v>-839.9490396364539</v>
      </c>
      <c r="IM129" s="139">
        <v>1</v>
      </c>
      <c r="IN129" s="1" t="s">
        <v>52</v>
      </c>
      <c r="IO129" s="1">
        <v>81</v>
      </c>
      <c r="IP129" s="1" t="s">
        <v>187</v>
      </c>
      <c r="IQ129" s="1" t="s">
        <v>188</v>
      </c>
      <c r="IR129" s="89">
        <v>44143</v>
      </c>
      <c r="IS129" s="90"/>
      <c r="IT129" s="1">
        <v>145.36000000000001</v>
      </c>
      <c r="IU129" s="1"/>
      <c r="IV129" s="1"/>
      <c r="IW129" s="1"/>
      <c r="IX129" s="1"/>
      <c r="IY129" s="98">
        <v>145.36000000000001</v>
      </c>
      <c r="IZ129" s="138">
        <f t="shared" si="217"/>
        <v>54.180000000000007</v>
      </c>
      <c r="JA129" s="141">
        <f t="shared" si="218"/>
        <v>-14.568195111909048</v>
      </c>
      <c r="JB129" s="142">
        <f t="shared" si="219"/>
        <v>39.611804888090958</v>
      </c>
      <c r="JC129" s="104">
        <f t="shared" si="220"/>
        <v>39.611804888090958</v>
      </c>
      <c r="JD129" s="104">
        <f t="shared" si="221"/>
        <v>0</v>
      </c>
      <c r="JE129" s="104">
        <f t="shared" si="222"/>
        <v>75.262429287372811</v>
      </c>
      <c r="JF129" s="425">
        <f t="shared" si="126"/>
        <v>0</v>
      </c>
      <c r="JG129" s="143">
        <f t="shared" si="223"/>
        <v>75.262429287372811</v>
      </c>
      <c r="JH129" s="104">
        <f t="shared" si="224"/>
        <v>0</v>
      </c>
      <c r="JI129" s="104">
        <f t="shared" si="225"/>
        <v>0</v>
      </c>
      <c r="JJ129" s="90">
        <f t="shared" si="226"/>
        <v>75.262429287372811</v>
      </c>
      <c r="JK129" s="234">
        <f t="shared" si="127"/>
        <v>-764.68661034908109</v>
      </c>
      <c r="JL129" s="139">
        <v>1</v>
      </c>
      <c r="JM129" s="1" t="s">
        <v>52</v>
      </c>
    </row>
    <row r="130" spans="1:273" ht="30" customHeight="1" x14ac:dyDescent="0.25">
      <c r="A130" s="1">
        <v>82</v>
      </c>
      <c r="B130" s="1" t="s">
        <v>189</v>
      </c>
      <c r="C130" s="1" t="s">
        <v>190</v>
      </c>
      <c r="D130" s="89">
        <v>43830</v>
      </c>
      <c r="E130" s="153"/>
      <c r="F130" s="104">
        <v>412.74</v>
      </c>
      <c r="G130" s="104"/>
      <c r="H130" s="104"/>
      <c r="I130" s="104"/>
      <c r="J130" s="104"/>
      <c r="K130" s="137">
        <v>412.74</v>
      </c>
      <c r="L130" s="138">
        <v>0</v>
      </c>
      <c r="M130" s="141">
        <v>0</v>
      </c>
      <c r="N130" s="96">
        <v>0</v>
      </c>
      <c r="O130" s="104">
        <v>0</v>
      </c>
      <c r="P130" s="104">
        <v>0</v>
      </c>
      <c r="Q130" s="104">
        <v>0</v>
      </c>
      <c r="R130" s="104">
        <v>0</v>
      </c>
      <c r="S130" s="143">
        <v>0</v>
      </c>
      <c r="T130" s="104"/>
      <c r="U130" s="104"/>
      <c r="V130" s="104">
        <v>0</v>
      </c>
      <c r="W130" s="203">
        <v>0</v>
      </c>
      <c r="X130" s="144">
        <v>-331.50127735454066</v>
      </c>
      <c r="Y130" s="285">
        <v>1</v>
      </c>
      <c r="Z130" s="104" t="s">
        <v>52</v>
      </c>
      <c r="AA130" s="1">
        <v>82</v>
      </c>
      <c r="AB130" s="1" t="s">
        <v>189</v>
      </c>
      <c r="AC130" s="1" t="s">
        <v>190</v>
      </c>
      <c r="AD130" s="89">
        <v>43861</v>
      </c>
      <c r="AE130" s="284"/>
      <c r="AF130" s="1">
        <v>412.74</v>
      </c>
      <c r="AG130" s="1"/>
      <c r="AH130" s="1"/>
      <c r="AI130" s="1"/>
      <c r="AJ130" s="1"/>
      <c r="AK130" s="98">
        <f t="shared" si="121"/>
        <v>412.74</v>
      </c>
      <c r="AL130" s="138">
        <f t="shared" si="128"/>
        <v>0</v>
      </c>
      <c r="AM130" s="141">
        <f t="shared" si="129"/>
        <v>0</v>
      </c>
      <c r="AN130" s="96">
        <f t="shared" si="130"/>
        <v>0</v>
      </c>
      <c r="AO130" s="104">
        <f t="shared" si="131"/>
        <v>0</v>
      </c>
      <c r="AP130" s="104">
        <f t="shared" si="132"/>
        <v>0</v>
      </c>
      <c r="AQ130" s="104">
        <f t="shared" si="133"/>
        <v>0</v>
      </c>
      <c r="AR130" s="104"/>
      <c r="AS130" s="143">
        <f t="shared" si="134"/>
        <v>0</v>
      </c>
      <c r="AT130" s="104">
        <f t="shared" si="135"/>
        <v>0</v>
      </c>
      <c r="AU130" s="104">
        <f t="shared" si="122"/>
        <v>0</v>
      </c>
      <c r="AV130" s="203">
        <f t="shared" si="136"/>
        <v>0</v>
      </c>
      <c r="AW130" s="144">
        <f t="shared" si="137"/>
        <v>-331.50127735454066</v>
      </c>
      <c r="AX130" s="285">
        <v>1</v>
      </c>
      <c r="AY130" s="104" t="s">
        <v>52</v>
      </c>
      <c r="AZ130" s="1">
        <v>82</v>
      </c>
      <c r="BA130" s="1" t="s">
        <v>189</v>
      </c>
      <c r="BB130" s="1" t="s">
        <v>190</v>
      </c>
      <c r="BC130" s="89">
        <v>43890</v>
      </c>
      <c r="BD130" s="153"/>
      <c r="BE130" s="1">
        <v>412.74</v>
      </c>
      <c r="BF130" s="1"/>
      <c r="BG130" s="1"/>
      <c r="BH130" s="1"/>
      <c r="BI130" s="1"/>
      <c r="BJ130" s="98">
        <v>412.74</v>
      </c>
      <c r="BK130" s="138">
        <f t="shared" si="138"/>
        <v>0</v>
      </c>
      <c r="BL130" s="141">
        <f t="shared" si="139"/>
        <v>0</v>
      </c>
      <c r="BM130" s="96">
        <f t="shared" si="140"/>
        <v>0</v>
      </c>
      <c r="BN130" s="104">
        <f t="shared" si="141"/>
        <v>0</v>
      </c>
      <c r="BO130" s="104">
        <f t="shared" si="142"/>
        <v>0</v>
      </c>
      <c r="BP130" s="104">
        <f t="shared" si="143"/>
        <v>0</v>
      </c>
      <c r="BQ130" s="355">
        <f t="shared" si="144"/>
        <v>0</v>
      </c>
      <c r="BR130" s="143">
        <f t="shared" si="145"/>
        <v>0</v>
      </c>
      <c r="BS130" s="104">
        <f t="shared" si="146"/>
        <v>0</v>
      </c>
      <c r="BT130" s="203">
        <f t="shared" si="147"/>
        <v>0</v>
      </c>
      <c r="BU130" s="144">
        <f t="shared" si="148"/>
        <v>-331.50127735454066</v>
      </c>
      <c r="BV130" s="285">
        <v>1</v>
      </c>
      <c r="BW130" s="104" t="s">
        <v>52</v>
      </c>
      <c r="BX130" s="1">
        <v>82</v>
      </c>
      <c r="BY130" s="1" t="s">
        <v>189</v>
      </c>
      <c r="BZ130" s="1" t="s">
        <v>190</v>
      </c>
      <c r="CA130" s="89">
        <v>43890</v>
      </c>
      <c r="CB130" s="153"/>
      <c r="CC130" s="137">
        <v>412.74</v>
      </c>
      <c r="CD130" s="137"/>
      <c r="CE130" s="137"/>
      <c r="CF130" s="137"/>
      <c r="CG130" s="137"/>
      <c r="CH130" s="137">
        <v>412.74</v>
      </c>
      <c r="CI130" s="137">
        <v>0</v>
      </c>
      <c r="CJ130" s="137">
        <v>0</v>
      </c>
      <c r="CK130" s="137">
        <v>0</v>
      </c>
      <c r="CL130" s="137">
        <v>0</v>
      </c>
      <c r="CM130" s="137">
        <v>0</v>
      </c>
      <c r="CN130" s="137">
        <v>0</v>
      </c>
      <c r="CO130" s="137">
        <v>0</v>
      </c>
      <c r="CP130" s="143">
        <f t="shared" si="149"/>
        <v>0</v>
      </c>
      <c r="CQ130" s="104">
        <f t="shared" si="150"/>
        <v>0</v>
      </c>
      <c r="CR130" s="203">
        <f t="shared" si="151"/>
        <v>0</v>
      </c>
      <c r="CS130" s="144">
        <f t="shared" si="152"/>
        <v>-331.50127735454066</v>
      </c>
      <c r="CT130" s="139" t="s">
        <v>251</v>
      </c>
      <c r="CU130" s="1" t="s">
        <v>422</v>
      </c>
      <c r="CV130" s="1">
        <v>82</v>
      </c>
      <c r="CW130" s="1" t="s">
        <v>189</v>
      </c>
      <c r="CX130" s="1" t="s">
        <v>190</v>
      </c>
      <c r="CY130" s="89">
        <v>43951</v>
      </c>
      <c r="CZ130" s="153"/>
      <c r="DA130" s="104">
        <v>413.65000000000003</v>
      </c>
      <c r="DB130" s="104"/>
      <c r="DC130" s="104"/>
      <c r="DD130" s="104"/>
      <c r="DE130" s="104"/>
      <c r="DF130" s="137">
        <v>413.65000000000003</v>
      </c>
      <c r="DG130" s="138">
        <f t="shared" si="153"/>
        <v>0.91000000000002501</v>
      </c>
      <c r="DH130" s="141">
        <f t="shared" si="154"/>
        <v>0.13972544316809157</v>
      </c>
      <c r="DI130" s="142">
        <f t="shared" si="155"/>
        <v>1.0497254431681167</v>
      </c>
      <c r="DJ130" s="104">
        <f t="shared" si="156"/>
        <v>1.0497254431681167</v>
      </c>
      <c r="DK130" s="104">
        <f t="shared" si="157"/>
        <v>0</v>
      </c>
      <c r="DL130" s="104">
        <f t="shared" si="158"/>
        <v>1.9000030521342912</v>
      </c>
      <c r="DM130" s="365">
        <f t="shared" si="159"/>
        <v>0</v>
      </c>
      <c r="DN130" s="366">
        <f t="shared" si="160"/>
        <v>1.9000030521342912</v>
      </c>
      <c r="DO130" s="367">
        <f t="shared" si="161"/>
        <v>1.9000030521342912</v>
      </c>
      <c r="DP130" s="367">
        <f t="shared" si="162"/>
        <v>1.8255166288582318</v>
      </c>
      <c r="DQ130" s="368">
        <f t="shared" si="163"/>
        <v>0.13088874396604544</v>
      </c>
      <c r="DR130" s="49">
        <f t="shared" si="164"/>
        <v>2.0308917961003368</v>
      </c>
      <c r="DS130" s="369">
        <f t="shared" si="165"/>
        <v>-329.47038555844034</v>
      </c>
      <c r="DT130" s="139">
        <v>1</v>
      </c>
      <c r="DU130" s="1" t="s">
        <v>52</v>
      </c>
      <c r="DV130" s="1">
        <v>82</v>
      </c>
      <c r="DW130" s="1" t="s">
        <v>189</v>
      </c>
      <c r="DX130" s="1" t="s">
        <v>190</v>
      </c>
      <c r="DY130" s="89">
        <v>43982</v>
      </c>
      <c r="DZ130" s="90"/>
      <c r="EA130" s="1">
        <v>413.93</v>
      </c>
      <c r="EB130" s="1"/>
      <c r="EC130" s="1"/>
      <c r="ED130" s="1"/>
      <c r="EE130" s="1"/>
      <c r="EF130" s="98">
        <v>413.93</v>
      </c>
      <c r="EG130" s="138">
        <f t="shared" si="166"/>
        <v>0.27999999999997272</v>
      </c>
      <c r="EH130" s="141">
        <f t="shared" si="167"/>
        <v>1.1505646826351771E-2</v>
      </c>
      <c r="EI130" s="96">
        <f t="shared" si="168"/>
        <v>0.29150564682632446</v>
      </c>
      <c r="EJ130" s="104">
        <f t="shared" si="169"/>
        <v>0.29150564682632446</v>
      </c>
      <c r="EK130" s="104">
        <f t="shared" si="170"/>
        <v>0</v>
      </c>
      <c r="EL130" s="104">
        <f t="shared" si="171"/>
        <v>0.52762522075564733</v>
      </c>
      <c r="EM130" s="355">
        <f t="shared" si="172"/>
        <v>0</v>
      </c>
      <c r="EN130" s="143">
        <f t="shared" si="173"/>
        <v>0.52762522075564733</v>
      </c>
      <c r="EO130" s="104">
        <f t="shared" si="174"/>
        <v>5.5193201837324693E-2</v>
      </c>
      <c r="EP130" s="379">
        <f t="shared" si="175"/>
        <v>0.58281842259297201</v>
      </c>
      <c r="EQ130" s="380">
        <f t="shared" si="176"/>
        <v>-328.88756713584735</v>
      </c>
      <c r="ER130" s="285">
        <v>1</v>
      </c>
      <c r="ES130" s="104" t="s">
        <v>52</v>
      </c>
      <c r="ET130" s="1">
        <v>82</v>
      </c>
      <c r="EU130" s="1" t="s">
        <v>189</v>
      </c>
      <c r="EV130" s="1" t="s">
        <v>190</v>
      </c>
      <c r="EW130" s="398"/>
      <c r="EX130" s="89">
        <v>44013</v>
      </c>
      <c r="EY130" s="104">
        <v>414.06</v>
      </c>
      <c r="EZ130" s="104"/>
      <c r="FA130" s="104"/>
      <c r="FB130" s="104"/>
      <c r="FC130" s="104"/>
      <c r="FD130" s="137">
        <f t="shared" si="177"/>
        <v>414.06</v>
      </c>
      <c r="FE130" s="138">
        <f t="shared" si="227"/>
        <v>0.12999999999999545</v>
      </c>
      <c r="FF130" s="141">
        <f t="shared" si="178"/>
        <v>6.1003464802675041E-3</v>
      </c>
      <c r="FG130" s="96">
        <f t="shared" si="179"/>
        <v>0.13610034648026295</v>
      </c>
      <c r="FH130" s="104">
        <f t="shared" si="180"/>
        <v>0.13610034648026295</v>
      </c>
      <c r="FI130" s="104">
        <f t="shared" si="181"/>
        <v>0</v>
      </c>
      <c r="FJ130" s="104">
        <f t="shared" si="182"/>
        <v>0.24634162712927596</v>
      </c>
      <c r="FK130" s="104"/>
      <c r="FL130" s="143">
        <f t="shared" si="183"/>
        <v>0.24634162712927596</v>
      </c>
      <c r="FM130" s="104">
        <f t="shared" si="184"/>
        <v>2.8226069320197524E-2</v>
      </c>
      <c r="FN130" s="379">
        <f t="shared" si="185"/>
        <v>0.27456769644947349</v>
      </c>
      <c r="FO130" s="234">
        <f t="shared" si="186"/>
        <v>-328.61299943939787</v>
      </c>
      <c r="FP130" s="139">
        <v>1</v>
      </c>
      <c r="FQ130" s="1" t="s">
        <v>52</v>
      </c>
      <c r="FR130" s="1">
        <v>82</v>
      </c>
      <c r="FS130" s="1" t="s">
        <v>491</v>
      </c>
      <c r="FT130" s="1" t="s">
        <v>190</v>
      </c>
      <c r="FU130" s="89">
        <v>44042</v>
      </c>
      <c r="FV130" s="90">
        <v>200</v>
      </c>
      <c r="FW130" s="104">
        <v>414.53000000000003</v>
      </c>
      <c r="FX130" s="104"/>
      <c r="FY130" s="104"/>
      <c r="FZ130" s="104"/>
      <c r="GA130" s="104"/>
      <c r="GB130" s="411">
        <f t="shared" si="187"/>
        <v>414.53000000000003</v>
      </c>
      <c r="GC130" s="138">
        <f t="shared" si="123"/>
        <v>0.47000000000002728</v>
      </c>
      <c r="GD130" s="141">
        <f t="shared" si="188"/>
        <v>0.14645027589026688</v>
      </c>
      <c r="GE130" s="142">
        <f t="shared" si="189"/>
        <v>0.61645027589029411</v>
      </c>
      <c r="GF130" s="104">
        <f t="shared" si="190"/>
        <v>0.61645027589029411</v>
      </c>
      <c r="GG130" s="104">
        <v>0</v>
      </c>
      <c r="GH130" s="104">
        <f t="shared" si="191"/>
        <v>1.1712555241915588</v>
      </c>
      <c r="GI130" s="104"/>
      <c r="GJ130" s="143">
        <f t="shared" si="192"/>
        <v>1.1712555241915588</v>
      </c>
      <c r="GK130" s="103">
        <f t="shared" si="193"/>
        <v>0</v>
      </c>
      <c r="GL130" s="104">
        <f t="shared" si="124"/>
        <v>0</v>
      </c>
      <c r="GM130" s="90">
        <f t="shared" si="194"/>
        <v>1.1712555241915588</v>
      </c>
      <c r="GN130" s="380">
        <f t="shared" si="195"/>
        <v>-527.4417439152063</v>
      </c>
      <c r="GO130" s="139">
        <v>1</v>
      </c>
      <c r="GP130" s="415" t="s">
        <v>52</v>
      </c>
      <c r="GQ130" s="1">
        <v>82</v>
      </c>
      <c r="GR130" s="1" t="s">
        <v>491</v>
      </c>
      <c r="GS130" s="1" t="s">
        <v>190</v>
      </c>
      <c r="GT130" s="89">
        <v>44081</v>
      </c>
      <c r="GU130" s="90"/>
      <c r="GV130" s="104">
        <v>415.09000000000003</v>
      </c>
      <c r="GW130" s="104"/>
      <c r="GX130" s="104"/>
      <c r="GY130" s="104"/>
      <c r="GZ130" s="104"/>
      <c r="HA130" s="137">
        <v>415.09000000000003</v>
      </c>
      <c r="HB130" s="138">
        <f t="shared" si="228"/>
        <v>0.56000000000000227</v>
      </c>
      <c r="HC130" s="141">
        <f t="shared" si="196"/>
        <v>-0.2026890496551213</v>
      </c>
      <c r="HD130" s="142">
        <f t="shared" si="197"/>
        <v>0.35731095034488097</v>
      </c>
      <c r="HE130" s="104">
        <f t="shared" si="198"/>
        <v>0.35731095034488097</v>
      </c>
      <c r="HF130" s="104">
        <v>0</v>
      </c>
      <c r="HG130" s="104">
        <f t="shared" si="199"/>
        <v>0.67889080565527382</v>
      </c>
      <c r="HH130" s="104"/>
      <c r="HI130" s="143">
        <f t="shared" si="200"/>
        <v>0.67889080565527382</v>
      </c>
      <c r="HJ130" s="104">
        <f t="shared" si="201"/>
        <v>0</v>
      </c>
      <c r="HK130" s="104">
        <f t="shared" si="125"/>
        <v>0</v>
      </c>
      <c r="HL130" s="90">
        <f t="shared" si="202"/>
        <v>0.67889080565527382</v>
      </c>
      <c r="HM130" s="380">
        <f t="shared" si="203"/>
        <v>-526.76285310955097</v>
      </c>
      <c r="HN130" s="1">
        <v>1</v>
      </c>
      <c r="HO130" s="1" t="s">
        <v>52</v>
      </c>
      <c r="HP130" s="1">
        <v>82</v>
      </c>
      <c r="HQ130" s="1" t="s">
        <v>491</v>
      </c>
      <c r="HR130" s="1" t="s">
        <v>190</v>
      </c>
      <c r="HS130" s="89">
        <v>44104</v>
      </c>
      <c r="HT130" s="104">
        <v>415.89</v>
      </c>
      <c r="HU130" s="90"/>
      <c r="HV130" s="104"/>
      <c r="HW130" s="104"/>
      <c r="HX130" s="104"/>
      <c r="HY130" s="104"/>
      <c r="HZ130" s="137">
        <f t="shared" si="204"/>
        <v>415.89</v>
      </c>
      <c r="IA130" s="138">
        <f t="shared" si="205"/>
        <v>0.79999999999995453</v>
      </c>
      <c r="IB130" s="141">
        <f t="shared" si="206"/>
        <v>0.14912444306288355</v>
      </c>
      <c r="IC130" s="142">
        <f t="shared" si="207"/>
        <v>0.94912444306283805</v>
      </c>
      <c r="ID130" s="104">
        <f t="shared" si="208"/>
        <v>0.94912444306283805</v>
      </c>
      <c r="IE130" s="104">
        <f t="shared" si="209"/>
        <v>0</v>
      </c>
      <c r="IF130" s="104">
        <f t="shared" si="210"/>
        <v>1.8033364418193922</v>
      </c>
      <c r="IG130" s="425">
        <f t="shared" si="211"/>
        <v>0</v>
      </c>
      <c r="IH130" s="143">
        <f t="shared" si="212"/>
        <v>1.8033364418193922</v>
      </c>
      <c r="II130" s="104">
        <f t="shared" si="213"/>
        <v>0</v>
      </c>
      <c r="IJ130" s="104">
        <f t="shared" si="214"/>
        <v>0</v>
      </c>
      <c r="IK130" s="90">
        <f t="shared" si="215"/>
        <v>1.8033364418193922</v>
      </c>
      <c r="IL130" s="234">
        <f t="shared" si="216"/>
        <v>-524.95951666773158</v>
      </c>
      <c r="IM130" s="139">
        <v>1</v>
      </c>
      <c r="IN130" s="1" t="s">
        <v>52</v>
      </c>
      <c r="IO130" s="1">
        <v>82</v>
      </c>
      <c r="IP130" s="1" t="s">
        <v>491</v>
      </c>
      <c r="IQ130" s="1" t="s">
        <v>190</v>
      </c>
      <c r="IR130" s="89">
        <v>44143</v>
      </c>
      <c r="IS130" s="90"/>
      <c r="IT130" s="1">
        <v>416.31</v>
      </c>
      <c r="IU130" s="1"/>
      <c r="IV130" s="1"/>
      <c r="IW130" s="1"/>
      <c r="IX130" s="1"/>
      <c r="IY130" s="98">
        <v>416.31</v>
      </c>
      <c r="IZ130" s="138">
        <f t="shared" si="217"/>
        <v>0.42000000000001592</v>
      </c>
      <c r="JA130" s="141">
        <f t="shared" si="218"/>
        <v>-0.11293174505356279</v>
      </c>
      <c r="JB130" s="142">
        <f t="shared" si="219"/>
        <v>0.30706825494645312</v>
      </c>
      <c r="JC130" s="104">
        <f t="shared" si="220"/>
        <v>0.30706825494645312</v>
      </c>
      <c r="JD130" s="104">
        <f t="shared" si="221"/>
        <v>0</v>
      </c>
      <c r="JE130" s="104">
        <f t="shared" si="222"/>
        <v>0.58342968439826093</v>
      </c>
      <c r="JF130" s="425">
        <f t="shared" si="126"/>
        <v>0</v>
      </c>
      <c r="JG130" s="143">
        <f t="shared" si="223"/>
        <v>0.58342968439826093</v>
      </c>
      <c r="JH130" s="104">
        <f t="shared" si="224"/>
        <v>0</v>
      </c>
      <c r="JI130" s="104">
        <f t="shared" si="225"/>
        <v>0</v>
      </c>
      <c r="JJ130" s="90">
        <f t="shared" si="226"/>
        <v>0.58342968439826093</v>
      </c>
      <c r="JK130" s="234">
        <f t="shared" si="127"/>
        <v>-524.37608698333327</v>
      </c>
      <c r="JL130" s="139">
        <v>1</v>
      </c>
      <c r="JM130" s="1" t="s">
        <v>52</v>
      </c>
    </row>
    <row r="131" spans="1:273" ht="30" customHeight="1" x14ac:dyDescent="0.25">
      <c r="A131" s="1">
        <v>83</v>
      </c>
      <c r="B131" s="1" t="s">
        <v>191</v>
      </c>
      <c r="C131" s="1" t="s">
        <v>192</v>
      </c>
      <c r="D131" s="89">
        <v>43830</v>
      </c>
      <c r="E131" s="153"/>
      <c r="F131" s="104">
        <v>28.71</v>
      </c>
      <c r="G131" s="104"/>
      <c r="H131" s="104"/>
      <c r="I131" s="104"/>
      <c r="J131" s="104"/>
      <c r="K131" s="137">
        <v>28.71</v>
      </c>
      <c r="L131" s="138">
        <v>0</v>
      </c>
      <c r="M131" s="141">
        <v>0</v>
      </c>
      <c r="N131" s="96">
        <v>0</v>
      </c>
      <c r="O131" s="104">
        <v>0</v>
      </c>
      <c r="P131" s="104">
        <v>0</v>
      </c>
      <c r="Q131" s="104">
        <v>0</v>
      </c>
      <c r="R131" s="104">
        <v>0</v>
      </c>
      <c r="S131" s="143">
        <v>0</v>
      </c>
      <c r="T131" s="104"/>
      <c r="U131" s="104"/>
      <c r="V131" s="104">
        <v>0</v>
      </c>
      <c r="W131" s="203">
        <v>0</v>
      </c>
      <c r="X131" s="144">
        <v>53.576572222538445</v>
      </c>
      <c r="Y131" s="285">
        <v>1</v>
      </c>
      <c r="Z131" s="104" t="s">
        <v>52</v>
      </c>
      <c r="AA131" s="1">
        <v>83</v>
      </c>
      <c r="AB131" s="1" t="s">
        <v>191</v>
      </c>
      <c r="AC131" s="1" t="s">
        <v>192</v>
      </c>
      <c r="AD131" s="89">
        <v>43861</v>
      </c>
      <c r="AE131" s="284"/>
      <c r="AF131" s="1">
        <v>28.71</v>
      </c>
      <c r="AG131" s="1"/>
      <c r="AH131" s="1"/>
      <c r="AI131" s="1"/>
      <c r="AJ131" s="1"/>
      <c r="AK131" s="98">
        <f t="shared" si="121"/>
        <v>28.71</v>
      </c>
      <c r="AL131" s="138">
        <f t="shared" si="128"/>
        <v>0</v>
      </c>
      <c r="AM131" s="141">
        <f t="shared" si="129"/>
        <v>0</v>
      </c>
      <c r="AN131" s="96">
        <f t="shared" si="130"/>
        <v>0</v>
      </c>
      <c r="AO131" s="104">
        <f t="shared" si="131"/>
        <v>0</v>
      </c>
      <c r="AP131" s="104">
        <f t="shared" si="132"/>
        <v>0</v>
      </c>
      <c r="AQ131" s="104">
        <f t="shared" si="133"/>
        <v>0</v>
      </c>
      <c r="AR131" s="104"/>
      <c r="AS131" s="143">
        <f t="shared" si="134"/>
        <v>0</v>
      </c>
      <c r="AT131" s="104">
        <f t="shared" si="135"/>
        <v>0</v>
      </c>
      <c r="AU131" s="104">
        <f t="shared" si="122"/>
        <v>0</v>
      </c>
      <c r="AV131" s="203">
        <f t="shared" si="136"/>
        <v>0</v>
      </c>
      <c r="AW131" s="144">
        <f t="shared" si="137"/>
        <v>53.576572222538445</v>
      </c>
      <c r="AX131" s="285">
        <v>1</v>
      </c>
      <c r="AY131" s="104" t="s">
        <v>52</v>
      </c>
      <c r="AZ131" s="1">
        <v>83</v>
      </c>
      <c r="BA131" s="1" t="s">
        <v>191</v>
      </c>
      <c r="BB131" s="1" t="s">
        <v>192</v>
      </c>
      <c r="BC131" s="89">
        <v>43890</v>
      </c>
      <c r="BD131" s="153"/>
      <c r="BE131" s="1">
        <v>28.71</v>
      </c>
      <c r="BF131" s="1"/>
      <c r="BG131" s="1"/>
      <c r="BH131" s="1"/>
      <c r="BI131" s="1"/>
      <c r="BJ131" s="98">
        <v>28.71</v>
      </c>
      <c r="BK131" s="138">
        <f t="shared" si="138"/>
        <v>0</v>
      </c>
      <c r="BL131" s="141">
        <f t="shared" si="139"/>
        <v>0</v>
      </c>
      <c r="BM131" s="96">
        <f t="shared" si="140"/>
        <v>0</v>
      </c>
      <c r="BN131" s="104">
        <f t="shared" si="141"/>
        <v>0</v>
      </c>
      <c r="BO131" s="104">
        <f t="shared" si="142"/>
        <v>0</v>
      </c>
      <c r="BP131" s="104">
        <f t="shared" si="143"/>
        <v>0</v>
      </c>
      <c r="BQ131" s="355">
        <f t="shared" si="144"/>
        <v>0</v>
      </c>
      <c r="BR131" s="143">
        <f t="shared" si="145"/>
        <v>0</v>
      </c>
      <c r="BS131" s="104">
        <f t="shared" si="146"/>
        <v>0</v>
      </c>
      <c r="BT131" s="203">
        <f t="shared" si="147"/>
        <v>0</v>
      </c>
      <c r="BU131" s="144">
        <f t="shared" si="148"/>
        <v>53.576572222538445</v>
      </c>
      <c r="BV131" s="285">
        <v>1</v>
      </c>
      <c r="BW131" s="104" t="s">
        <v>52</v>
      </c>
      <c r="BX131" s="1">
        <v>83</v>
      </c>
      <c r="BY131" s="1" t="s">
        <v>191</v>
      </c>
      <c r="BZ131" s="1" t="s">
        <v>192</v>
      </c>
      <c r="CA131" s="89">
        <v>43890</v>
      </c>
      <c r="CB131" s="153"/>
      <c r="CC131" s="137">
        <v>28.71</v>
      </c>
      <c r="CD131" s="137"/>
      <c r="CE131" s="137"/>
      <c r="CF131" s="137"/>
      <c r="CG131" s="137"/>
      <c r="CH131" s="137">
        <v>28.71</v>
      </c>
      <c r="CI131" s="137">
        <v>0</v>
      </c>
      <c r="CJ131" s="137">
        <v>0</v>
      </c>
      <c r="CK131" s="137">
        <v>0</v>
      </c>
      <c r="CL131" s="137">
        <v>0</v>
      </c>
      <c r="CM131" s="137">
        <v>0</v>
      </c>
      <c r="CN131" s="137">
        <v>0</v>
      </c>
      <c r="CO131" s="137">
        <v>0</v>
      </c>
      <c r="CP131" s="143">
        <f t="shared" si="149"/>
        <v>0</v>
      </c>
      <c r="CQ131" s="104">
        <f t="shared" si="150"/>
        <v>0</v>
      </c>
      <c r="CR131" s="203">
        <f t="shared" si="151"/>
        <v>0</v>
      </c>
      <c r="CS131" s="144">
        <f t="shared" si="152"/>
        <v>53.576572222538445</v>
      </c>
      <c r="CT131" s="139" t="s">
        <v>251</v>
      </c>
      <c r="CU131" s="1" t="s">
        <v>422</v>
      </c>
      <c r="CV131" s="1">
        <v>83</v>
      </c>
      <c r="CW131" s="1" t="s">
        <v>191</v>
      </c>
      <c r="CX131" s="1" t="s">
        <v>192</v>
      </c>
      <c r="CY131" s="89">
        <v>43951</v>
      </c>
      <c r="CZ131" s="153"/>
      <c r="DA131" s="104">
        <v>28.71</v>
      </c>
      <c r="DB131" s="104"/>
      <c r="DC131" s="104"/>
      <c r="DD131" s="104"/>
      <c r="DE131" s="104"/>
      <c r="DF131" s="137">
        <v>28.71</v>
      </c>
      <c r="DG131" s="138">
        <f t="shared" si="153"/>
        <v>0</v>
      </c>
      <c r="DH131" s="141">
        <f t="shared" si="154"/>
        <v>0</v>
      </c>
      <c r="DI131" s="142">
        <f t="shared" si="155"/>
        <v>0</v>
      </c>
      <c r="DJ131" s="104">
        <f t="shared" si="156"/>
        <v>0</v>
      </c>
      <c r="DK131" s="104">
        <f t="shared" si="157"/>
        <v>0</v>
      </c>
      <c r="DL131" s="104">
        <f t="shared" si="158"/>
        <v>0</v>
      </c>
      <c r="DM131" s="365">
        <f t="shared" si="159"/>
        <v>0</v>
      </c>
      <c r="DN131" s="366">
        <f t="shared" si="160"/>
        <v>0</v>
      </c>
      <c r="DO131" s="367">
        <f t="shared" si="161"/>
        <v>0</v>
      </c>
      <c r="DP131" s="367">
        <f t="shared" si="162"/>
        <v>0</v>
      </c>
      <c r="DQ131" s="368">
        <f t="shared" si="163"/>
        <v>0</v>
      </c>
      <c r="DR131" s="49">
        <f t="shared" si="164"/>
        <v>0</v>
      </c>
      <c r="DS131" s="369">
        <f t="shared" si="165"/>
        <v>53.576572222538445</v>
      </c>
      <c r="DT131" s="139">
        <v>1</v>
      </c>
      <c r="DU131" s="1" t="s">
        <v>52</v>
      </c>
      <c r="DV131" s="1">
        <v>83</v>
      </c>
      <c r="DW131" s="1" t="s">
        <v>191</v>
      </c>
      <c r="DX131" s="1" t="s">
        <v>192</v>
      </c>
      <c r="DY131" s="89">
        <v>43982</v>
      </c>
      <c r="DZ131" s="90"/>
      <c r="EA131" s="1">
        <v>28.71</v>
      </c>
      <c r="EB131" s="1"/>
      <c r="EC131" s="1"/>
      <c r="ED131" s="1"/>
      <c r="EE131" s="1"/>
      <c r="EF131" s="98">
        <v>28.71</v>
      </c>
      <c r="EG131" s="138">
        <f t="shared" si="166"/>
        <v>0</v>
      </c>
      <c r="EH131" s="141">
        <f t="shared" si="167"/>
        <v>0</v>
      </c>
      <c r="EI131" s="96">
        <f t="shared" si="168"/>
        <v>0</v>
      </c>
      <c r="EJ131" s="104">
        <f t="shared" si="169"/>
        <v>0</v>
      </c>
      <c r="EK131" s="104">
        <f t="shared" si="170"/>
        <v>0</v>
      </c>
      <c r="EL131" s="104">
        <f t="shared" si="171"/>
        <v>0</v>
      </c>
      <c r="EM131" s="355">
        <f t="shared" si="172"/>
        <v>0</v>
      </c>
      <c r="EN131" s="143">
        <f t="shared" si="173"/>
        <v>0</v>
      </c>
      <c r="EO131" s="104">
        <f t="shared" si="174"/>
        <v>0</v>
      </c>
      <c r="EP131" s="379">
        <f t="shared" si="175"/>
        <v>0</v>
      </c>
      <c r="EQ131" s="380">
        <f t="shared" si="176"/>
        <v>53.576572222538445</v>
      </c>
      <c r="ER131" s="285">
        <v>1</v>
      </c>
      <c r="ES131" s="104" t="s">
        <v>52</v>
      </c>
      <c r="ET131" s="1">
        <v>83</v>
      </c>
      <c r="EU131" s="1" t="s">
        <v>191</v>
      </c>
      <c r="EV131" s="1" t="s">
        <v>192</v>
      </c>
      <c r="EW131" s="398"/>
      <c r="EX131" s="89">
        <v>44013</v>
      </c>
      <c r="EY131" s="104">
        <v>29.490000000000002</v>
      </c>
      <c r="EZ131" s="104"/>
      <c r="FA131" s="104"/>
      <c r="FB131" s="104"/>
      <c r="FC131" s="104"/>
      <c r="FD131" s="137">
        <f t="shared" si="177"/>
        <v>29.490000000000002</v>
      </c>
      <c r="FE131" s="138">
        <f t="shared" si="227"/>
        <v>0.78000000000000114</v>
      </c>
      <c r="FF131" s="141">
        <f t="shared" si="178"/>
        <v>3.6602078881606354E-2</v>
      </c>
      <c r="FG131" s="96">
        <f t="shared" si="179"/>
        <v>0.81660207888160752</v>
      </c>
      <c r="FH131" s="104">
        <f t="shared" si="180"/>
        <v>0.81660207888160752</v>
      </c>
      <c r="FI131" s="104">
        <f t="shared" si="181"/>
        <v>0</v>
      </c>
      <c r="FJ131" s="104">
        <f t="shared" si="182"/>
        <v>1.4780497627757097</v>
      </c>
      <c r="FK131" s="104"/>
      <c r="FL131" s="143">
        <f t="shared" si="183"/>
        <v>1.4780497627757097</v>
      </c>
      <c r="FM131" s="104">
        <f t="shared" si="184"/>
        <v>0.16935641592119133</v>
      </c>
      <c r="FN131" s="379">
        <f t="shared" si="185"/>
        <v>1.647406178696901</v>
      </c>
      <c r="FO131" s="234">
        <f t="shared" si="186"/>
        <v>55.223978401235343</v>
      </c>
      <c r="FP131" s="139">
        <v>1</v>
      </c>
      <c r="FQ131" s="1" t="s">
        <v>52</v>
      </c>
      <c r="FR131" s="1">
        <v>83</v>
      </c>
      <c r="FS131" s="1" t="s">
        <v>191</v>
      </c>
      <c r="FT131" s="1" t="s">
        <v>192</v>
      </c>
      <c r="FU131" s="89">
        <v>44042</v>
      </c>
      <c r="FV131" s="90"/>
      <c r="FW131" s="104">
        <v>51.51</v>
      </c>
      <c r="FX131" s="104"/>
      <c r="FY131" s="104"/>
      <c r="FZ131" s="104"/>
      <c r="GA131" s="104"/>
      <c r="GB131" s="411">
        <f t="shared" si="187"/>
        <v>51.51</v>
      </c>
      <c r="GC131" s="138">
        <f t="shared" si="123"/>
        <v>22.019999999999996</v>
      </c>
      <c r="GD131" s="141">
        <f t="shared" si="188"/>
        <v>6.8613512236244434</v>
      </c>
      <c r="GE131" s="142">
        <f t="shared" si="189"/>
        <v>28.881351223624439</v>
      </c>
      <c r="GF131" s="104">
        <f t="shared" si="190"/>
        <v>28.881351223624439</v>
      </c>
      <c r="GG131" s="104">
        <v>0</v>
      </c>
      <c r="GH131" s="104">
        <f t="shared" si="191"/>
        <v>54.874567324886428</v>
      </c>
      <c r="GI131" s="104"/>
      <c r="GJ131" s="143">
        <f t="shared" si="192"/>
        <v>54.874567324886428</v>
      </c>
      <c r="GK131" s="103">
        <f t="shared" si="193"/>
        <v>0</v>
      </c>
      <c r="GL131" s="104">
        <f t="shared" si="124"/>
        <v>0</v>
      </c>
      <c r="GM131" s="90">
        <f t="shared" si="194"/>
        <v>54.874567324886428</v>
      </c>
      <c r="GN131" s="380">
        <f t="shared" si="195"/>
        <v>110.09854572612177</v>
      </c>
      <c r="GO131" s="139">
        <v>1</v>
      </c>
      <c r="GP131" s="415" t="s">
        <v>52</v>
      </c>
      <c r="GQ131" s="1">
        <v>83</v>
      </c>
      <c r="GR131" s="1" t="s">
        <v>501</v>
      </c>
      <c r="GS131" s="1" t="s">
        <v>192</v>
      </c>
      <c r="GT131" s="89">
        <v>44081</v>
      </c>
      <c r="GU131" s="90">
        <v>500</v>
      </c>
      <c r="GV131" s="104">
        <v>57.25</v>
      </c>
      <c r="GW131" s="104"/>
      <c r="GX131" s="104"/>
      <c r="GY131" s="104"/>
      <c r="GZ131" s="104"/>
      <c r="HA131" s="137">
        <v>57.25</v>
      </c>
      <c r="HB131" s="138">
        <f t="shared" si="228"/>
        <v>5.740000000000002</v>
      </c>
      <c r="HC131" s="141">
        <f t="shared" si="196"/>
        <v>-2.0775627589649854</v>
      </c>
      <c r="HD131" s="142">
        <f t="shared" si="197"/>
        <v>3.6624372410350166</v>
      </c>
      <c r="HE131" s="104">
        <f t="shared" si="198"/>
        <v>3.6624372410350166</v>
      </c>
      <c r="HF131" s="104">
        <v>0</v>
      </c>
      <c r="HG131" s="104">
        <f t="shared" si="199"/>
        <v>6.9586307579665307</v>
      </c>
      <c r="HH131" s="104"/>
      <c r="HI131" s="143">
        <f t="shared" si="200"/>
        <v>6.9586307579665307</v>
      </c>
      <c r="HJ131" s="104">
        <f t="shared" si="201"/>
        <v>0</v>
      </c>
      <c r="HK131" s="104">
        <f t="shared" si="125"/>
        <v>0</v>
      </c>
      <c r="HL131" s="90">
        <f t="shared" si="202"/>
        <v>6.9586307579665307</v>
      </c>
      <c r="HM131" s="380">
        <f t="shared" si="203"/>
        <v>-382.9428235159117</v>
      </c>
      <c r="HN131" s="1">
        <v>1</v>
      </c>
      <c r="HO131" s="1" t="s">
        <v>52</v>
      </c>
      <c r="HP131" s="1">
        <v>83</v>
      </c>
      <c r="HQ131" s="1" t="s">
        <v>501</v>
      </c>
      <c r="HR131" s="1" t="s">
        <v>192</v>
      </c>
      <c r="HS131" s="89">
        <v>44104</v>
      </c>
      <c r="HT131" s="104">
        <v>57.27</v>
      </c>
      <c r="HU131" s="90"/>
      <c r="HV131" s="104"/>
      <c r="HW131" s="104"/>
      <c r="HX131" s="104"/>
      <c r="HY131" s="104"/>
      <c r="HZ131" s="137">
        <f t="shared" si="204"/>
        <v>57.27</v>
      </c>
      <c r="IA131" s="138">
        <f t="shared" si="205"/>
        <v>2.0000000000003126E-2</v>
      </c>
      <c r="IB131" s="141">
        <f t="shared" si="206"/>
        <v>3.7281110765728835E-3</v>
      </c>
      <c r="IC131" s="142">
        <f t="shared" si="207"/>
        <v>2.3728111076576009E-2</v>
      </c>
      <c r="ID131" s="104">
        <f t="shared" si="208"/>
        <v>2.3728111076576009E-2</v>
      </c>
      <c r="IE131" s="104">
        <f t="shared" si="209"/>
        <v>0</v>
      </c>
      <c r="IF131" s="104">
        <f t="shared" si="210"/>
        <v>4.5083411045494418E-2</v>
      </c>
      <c r="IG131" s="425">
        <f t="shared" si="211"/>
        <v>0</v>
      </c>
      <c r="IH131" s="143">
        <f t="shared" si="212"/>
        <v>4.5083411045494418E-2</v>
      </c>
      <c r="II131" s="104">
        <f t="shared" si="213"/>
        <v>0</v>
      </c>
      <c r="IJ131" s="104">
        <f t="shared" si="214"/>
        <v>0</v>
      </c>
      <c r="IK131" s="90">
        <f t="shared" si="215"/>
        <v>4.5083411045494418E-2</v>
      </c>
      <c r="IL131" s="234">
        <f t="shared" si="216"/>
        <v>-382.89774010486622</v>
      </c>
      <c r="IM131" s="139">
        <v>1</v>
      </c>
      <c r="IN131" s="1" t="s">
        <v>52</v>
      </c>
      <c r="IO131" s="1">
        <v>83</v>
      </c>
      <c r="IP131" s="1" t="s">
        <v>501</v>
      </c>
      <c r="IQ131" s="1" t="s">
        <v>192</v>
      </c>
      <c r="IR131" s="89">
        <v>44143</v>
      </c>
      <c r="IS131" s="90"/>
      <c r="IT131" s="1">
        <v>57.27</v>
      </c>
      <c r="IU131" s="1"/>
      <c r="IV131" s="1"/>
      <c r="IW131" s="1"/>
      <c r="IX131" s="1"/>
      <c r="IY131" s="98">
        <v>57.27</v>
      </c>
      <c r="IZ131" s="138">
        <f t="shared" si="217"/>
        <v>0</v>
      </c>
      <c r="JA131" s="141">
        <f t="shared" si="218"/>
        <v>0</v>
      </c>
      <c r="JB131" s="142">
        <f t="shared" si="219"/>
        <v>0</v>
      </c>
      <c r="JC131" s="104">
        <f t="shared" si="220"/>
        <v>0</v>
      </c>
      <c r="JD131" s="104">
        <f t="shared" si="221"/>
        <v>0</v>
      </c>
      <c r="JE131" s="104">
        <f t="shared" si="222"/>
        <v>0</v>
      </c>
      <c r="JF131" s="425">
        <f t="shared" si="126"/>
        <v>0</v>
      </c>
      <c r="JG131" s="143">
        <f t="shared" si="223"/>
        <v>0</v>
      </c>
      <c r="JH131" s="104">
        <f t="shared" si="224"/>
        <v>0</v>
      </c>
      <c r="JI131" s="104">
        <f t="shared" si="225"/>
        <v>0</v>
      </c>
      <c r="JJ131" s="90">
        <f t="shared" si="226"/>
        <v>0</v>
      </c>
      <c r="JK131" s="234">
        <f t="shared" si="127"/>
        <v>-382.89774010486622</v>
      </c>
      <c r="JL131" s="139">
        <v>1</v>
      </c>
      <c r="JM131" s="1" t="s">
        <v>52</v>
      </c>
    </row>
    <row r="132" spans="1:273" ht="30" customHeight="1" x14ac:dyDescent="0.25">
      <c r="A132" s="1">
        <v>84</v>
      </c>
      <c r="B132" s="1" t="s">
        <v>193</v>
      </c>
      <c r="C132" s="1" t="s">
        <v>194</v>
      </c>
      <c r="D132" s="89">
        <v>43830</v>
      </c>
      <c r="E132" s="153"/>
      <c r="F132" s="104">
        <v>659.58</v>
      </c>
      <c r="G132" s="104"/>
      <c r="H132" s="104"/>
      <c r="I132" s="104"/>
      <c r="J132" s="104"/>
      <c r="K132" s="137">
        <v>659.58</v>
      </c>
      <c r="L132" s="138">
        <v>6.8000000000000682</v>
      </c>
      <c r="M132" s="141">
        <v>0.81599941677352805</v>
      </c>
      <c r="N132" s="96">
        <v>7.6159994167735965</v>
      </c>
      <c r="O132" s="104">
        <v>7.6159994167735965</v>
      </c>
      <c r="P132" s="104">
        <v>0</v>
      </c>
      <c r="Q132" s="104">
        <v>13.784958944360209</v>
      </c>
      <c r="R132" s="104">
        <v>0</v>
      </c>
      <c r="S132" s="143">
        <v>13.784958944360209</v>
      </c>
      <c r="T132" s="104"/>
      <c r="U132" s="104"/>
      <c r="V132" s="104">
        <v>0.69269015704568471</v>
      </c>
      <c r="W132" s="203">
        <v>14.477649101405895</v>
      </c>
      <c r="X132" s="144">
        <v>-601.58048009727474</v>
      </c>
      <c r="Y132" s="285">
        <v>1</v>
      </c>
      <c r="Z132" s="104" t="s">
        <v>52</v>
      </c>
      <c r="AA132" s="1">
        <v>84</v>
      </c>
      <c r="AB132" s="1" t="s">
        <v>193</v>
      </c>
      <c r="AC132" s="1" t="s">
        <v>194</v>
      </c>
      <c r="AD132" s="89">
        <v>43861</v>
      </c>
      <c r="AE132" s="284"/>
      <c r="AF132" s="1">
        <v>672.52</v>
      </c>
      <c r="AG132" s="1"/>
      <c r="AH132" s="1"/>
      <c r="AI132" s="1"/>
      <c r="AJ132" s="1"/>
      <c r="AK132" s="98">
        <f t="shared" si="121"/>
        <v>672.52</v>
      </c>
      <c r="AL132" s="138">
        <f t="shared" si="128"/>
        <v>12.939999999999941</v>
      </c>
      <c r="AM132" s="141">
        <f t="shared" si="129"/>
        <v>-11.504336644180434</v>
      </c>
      <c r="AN132" s="96">
        <f t="shared" si="130"/>
        <v>1.4356633558195071</v>
      </c>
      <c r="AO132" s="104">
        <f t="shared" si="131"/>
        <v>1.4356633558195071</v>
      </c>
      <c r="AP132" s="104">
        <f t="shared" si="132"/>
        <v>0</v>
      </c>
      <c r="AQ132" s="104">
        <f t="shared" si="133"/>
        <v>2.5985506740333078</v>
      </c>
      <c r="AR132" s="104"/>
      <c r="AS132" s="143">
        <f t="shared" si="134"/>
        <v>2.5985506740333078</v>
      </c>
      <c r="AT132" s="104">
        <f t="shared" si="135"/>
        <v>9.3135415499403109</v>
      </c>
      <c r="AU132" s="104">
        <f t="shared" si="122"/>
        <v>1.6557857294553608</v>
      </c>
      <c r="AV132" s="203">
        <f t="shared" si="136"/>
        <v>13.56787795342898</v>
      </c>
      <c r="AW132" s="144">
        <f t="shared" si="137"/>
        <v>-588.01260214384581</v>
      </c>
      <c r="AX132" s="285">
        <v>1</v>
      </c>
      <c r="AY132" s="104" t="s">
        <v>52</v>
      </c>
      <c r="AZ132" s="1">
        <v>84</v>
      </c>
      <c r="BA132" s="1" t="s">
        <v>193</v>
      </c>
      <c r="BB132" s="1" t="s">
        <v>194</v>
      </c>
      <c r="BC132" s="89">
        <v>43890</v>
      </c>
      <c r="BD132" s="153"/>
      <c r="BE132" s="1">
        <v>685.42</v>
      </c>
      <c r="BF132" s="1"/>
      <c r="BG132" s="1"/>
      <c r="BH132" s="1"/>
      <c r="BI132" s="1"/>
      <c r="BJ132" s="98">
        <v>685.42</v>
      </c>
      <c r="BK132" s="138">
        <f t="shared" si="138"/>
        <v>12.899999999999977</v>
      </c>
      <c r="BL132" s="141">
        <f t="shared" si="139"/>
        <v>0.24409630903906068</v>
      </c>
      <c r="BM132" s="96">
        <f t="shared" si="140"/>
        <v>13.144096309039037</v>
      </c>
      <c r="BN132" s="104">
        <f t="shared" si="141"/>
        <v>13.144096309039037</v>
      </c>
      <c r="BO132" s="104">
        <f t="shared" si="142"/>
        <v>0</v>
      </c>
      <c r="BP132" s="104">
        <f t="shared" si="143"/>
        <v>23.79081431936066</v>
      </c>
      <c r="BQ132" s="355">
        <f t="shared" si="144"/>
        <v>0</v>
      </c>
      <c r="BR132" s="143">
        <f t="shared" si="145"/>
        <v>23.79081431936066</v>
      </c>
      <c r="BS132" s="104">
        <f t="shared" si="146"/>
        <v>1.6006770984817336</v>
      </c>
      <c r="BT132" s="203">
        <f t="shared" si="147"/>
        <v>25.391491417842392</v>
      </c>
      <c r="BU132" s="144">
        <f t="shared" si="148"/>
        <v>-562.62111072600339</v>
      </c>
      <c r="BV132" s="285">
        <v>1</v>
      </c>
      <c r="BW132" s="104" t="s">
        <v>52</v>
      </c>
      <c r="BX132" s="1">
        <v>84</v>
      </c>
      <c r="BY132" s="1" t="s">
        <v>193</v>
      </c>
      <c r="BZ132" s="1" t="s">
        <v>194</v>
      </c>
      <c r="CA132" s="89">
        <v>43890</v>
      </c>
      <c r="CB132" s="153"/>
      <c r="CC132" s="137">
        <v>685.42</v>
      </c>
      <c r="CD132" s="137"/>
      <c r="CE132" s="137"/>
      <c r="CF132" s="137"/>
      <c r="CG132" s="137"/>
      <c r="CH132" s="137">
        <v>685.42</v>
      </c>
      <c r="CI132" s="137">
        <v>12.899999999999977</v>
      </c>
      <c r="CJ132" s="137">
        <v>0.24409630903906068</v>
      </c>
      <c r="CK132" s="137">
        <v>13.144096309039037</v>
      </c>
      <c r="CL132" s="137">
        <v>13.144096309039037</v>
      </c>
      <c r="CM132" s="137">
        <v>0</v>
      </c>
      <c r="CN132" s="137">
        <v>23.79081431936066</v>
      </c>
      <c r="CO132" s="137">
        <v>0</v>
      </c>
      <c r="CP132" s="143">
        <f t="shared" si="149"/>
        <v>26.43914600699372</v>
      </c>
      <c r="CQ132" s="104">
        <f t="shared" si="150"/>
        <v>1.6006770984817333</v>
      </c>
      <c r="CR132" s="203">
        <f t="shared" si="151"/>
        <v>28.039823105475453</v>
      </c>
      <c r="CS132" s="144">
        <f t="shared" si="152"/>
        <v>-534.58128762052797</v>
      </c>
      <c r="CT132" s="139" t="s">
        <v>251</v>
      </c>
      <c r="CU132" s="1" t="s">
        <v>422</v>
      </c>
      <c r="CV132" s="1">
        <v>84</v>
      </c>
      <c r="CW132" s="1" t="s">
        <v>193</v>
      </c>
      <c r="CX132" s="1" t="s">
        <v>194</v>
      </c>
      <c r="CY132" s="89">
        <v>43951</v>
      </c>
      <c r="CZ132" s="153"/>
      <c r="DA132" s="104">
        <v>1126.97</v>
      </c>
      <c r="DB132" s="104"/>
      <c r="DC132" s="104"/>
      <c r="DD132" s="104"/>
      <c r="DE132" s="104"/>
      <c r="DF132" s="137">
        <v>1126.97</v>
      </c>
      <c r="DG132" s="138">
        <f t="shared" si="153"/>
        <v>441.55000000000007</v>
      </c>
      <c r="DH132" s="141">
        <f t="shared" si="154"/>
        <v>67.797548825130932</v>
      </c>
      <c r="DI132" s="142">
        <f t="shared" si="155"/>
        <v>509.34754882513101</v>
      </c>
      <c r="DJ132" s="104">
        <f t="shared" si="156"/>
        <v>110</v>
      </c>
      <c r="DK132" s="104">
        <f t="shared" si="157"/>
        <v>399.34754882513101</v>
      </c>
      <c r="DL132" s="104">
        <f t="shared" si="158"/>
        <v>199.1</v>
      </c>
      <c r="DM132" s="365">
        <f t="shared" si="159"/>
        <v>889.057603500916</v>
      </c>
      <c r="DN132" s="366">
        <f t="shared" si="160"/>
        <v>1088.1576035009159</v>
      </c>
      <c r="DO132" s="367">
        <f t="shared" si="161"/>
        <v>1061.7184574939222</v>
      </c>
      <c r="DP132" s="367">
        <f t="shared" si="162"/>
        <v>1020.0955715011539</v>
      </c>
      <c r="DQ132" s="368">
        <f t="shared" si="163"/>
        <v>73.140406375054908</v>
      </c>
      <c r="DR132" s="49">
        <f t="shared" si="164"/>
        <v>1134.8588638689771</v>
      </c>
      <c r="DS132" s="369">
        <f t="shared" si="165"/>
        <v>600.27757624844912</v>
      </c>
      <c r="DT132" s="139">
        <v>1</v>
      </c>
      <c r="DU132" s="1" t="s">
        <v>52</v>
      </c>
      <c r="DV132" s="1">
        <v>84</v>
      </c>
      <c r="DW132" s="1" t="s">
        <v>193</v>
      </c>
      <c r="DX132" s="1" t="s">
        <v>194</v>
      </c>
      <c r="DY132" s="89">
        <v>43982</v>
      </c>
      <c r="DZ132" s="90"/>
      <c r="EA132" s="1">
        <v>1325.63</v>
      </c>
      <c r="EB132" s="1"/>
      <c r="EC132" s="1"/>
      <c r="ED132" s="1"/>
      <c r="EE132" s="1"/>
      <c r="EF132" s="98">
        <v>1325.63</v>
      </c>
      <c r="EG132" s="138">
        <f t="shared" si="166"/>
        <v>198.66000000000008</v>
      </c>
      <c r="EH132" s="141">
        <f t="shared" si="167"/>
        <v>8.1632564232973799</v>
      </c>
      <c r="EI132" s="96">
        <f t="shared" si="168"/>
        <v>206.82325642329747</v>
      </c>
      <c r="EJ132" s="104">
        <f t="shared" si="169"/>
        <v>110</v>
      </c>
      <c r="EK132" s="104">
        <f t="shared" si="170"/>
        <v>96.823256423297465</v>
      </c>
      <c r="EL132" s="104">
        <f t="shared" si="171"/>
        <v>199.1</v>
      </c>
      <c r="EM132" s="355">
        <f t="shared" si="172"/>
        <v>187.36774004770078</v>
      </c>
      <c r="EN132" s="143">
        <f t="shared" si="173"/>
        <v>386.46774004770077</v>
      </c>
      <c r="EO132" s="104">
        <f t="shared" si="174"/>
        <v>40.427165232016016</v>
      </c>
      <c r="EP132" s="379">
        <f t="shared" si="175"/>
        <v>426.8949052797168</v>
      </c>
      <c r="EQ132" s="380">
        <f t="shared" si="176"/>
        <v>1027.1724815281659</v>
      </c>
      <c r="ER132" s="285">
        <v>1</v>
      </c>
      <c r="ES132" s="104" t="s">
        <v>52</v>
      </c>
      <c r="ET132" s="1">
        <v>84</v>
      </c>
      <c r="EU132" s="1" t="s">
        <v>193</v>
      </c>
      <c r="EV132" s="1" t="s">
        <v>194</v>
      </c>
      <c r="EW132" s="398"/>
      <c r="EX132" s="89">
        <v>44013</v>
      </c>
      <c r="EY132" s="104">
        <v>1577.04</v>
      </c>
      <c r="EZ132" s="104"/>
      <c r="FA132" s="104"/>
      <c r="FB132" s="104"/>
      <c r="FC132" s="104"/>
      <c r="FD132" s="137">
        <f t="shared" si="177"/>
        <v>1577.04</v>
      </c>
      <c r="FE132" s="138">
        <f t="shared" si="227"/>
        <v>251.40999999999985</v>
      </c>
      <c r="FF132" s="141">
        <f t="shared" si="178"/>
        <v>11.797600835416199</v>
      </c>
      <c r="FG132" s="96">
        <f t="shared" si="179"/>
        <v>263.20760083541603</v>
      </c>
      <c r="FH132" s="104">
        <f t="shared" si="180"/>
        <v>263.20760083541603</v>
      </c>
      <c r="FI132" s="104">
        <f t="shared" si="181"/>
        <v>0</v>
      </c>
      <c r="FJ132" s="104">
        <f t="shared" si="182"/>
        <v>476.40575751210304</v>
      </c>
      <c r="FK132" s="104"/>
      <c r="FL132" s="143">
        <f t="shared" si="183"/>
        <v>476.40575751210304</v>
      </c>
      <c r="FM132" s="104">
        <f t="shared" si="184"/>
        <v>54.587046829162333</v>
      </c>
      <c r="FN132" s="379">
        <f t="shared" si="185"/>
        <v>530.99280434126536</v>
      </c>
      <c r="FO132" s="234">
        <f t="shared" si="186"/>
        <v>1558.1652858694313</v>
      </c>
      <c r="FP132" s="139">
        <v>1</v>
      </c>
      <c r="FQ132" s="1" t="s">
        <v>52</v>
      </c>
      <c r="FR132" s="1">
        <v>84</v>
      </c>
      <c r="FS132" s="1" t="s">
        <v>193</v>
      </c>
      <c r="FT132" s="1" t="s">
        <v>194</v>
      </c>
      <c r="FU132" s="89">
        <v>44042</v>
      </c>
      <c r="FV132" s="90"/>
      <c r="FW132" s="104">
        <v>1874.43</v>
      </c>
      <c r="FX132" s="104"/>
      <c r="FY132" s="104"/>
      <c r="FZ132" s="104"/>
      <c r="GA132" s="104"/>
      <c r="GB132" s="411">
        <f t="shared" si="187"/>
        <v>1874.43</v>
      </c>
      <c r="GC132" s="138">
        <f t="shared" si="123"/>
        <v>297.3900000000001</v>
      </c>
      <c r="GD132" s="141">
        <f t="shared" si="188"/>
        <v>92.665633078731801</v>
      </c>
      <c r="GE132" s="142">
        <f t="shared" si="189"/>
        <v>390.05563307873189</v>
      </c>
      <c r="GF132" s="104">
        <f t="shared" si="190"/>
        <v>390.05563307873189</v>
      </c>
      <c r="GG132" s="104">
        <v>0</v>
      </c>
      <c r="GH132" s="104">
        <f t="shared" si="191"/>
        <v>741.10570284959056</v>
      </c>
      <c r="GI132" s="104"/>
      <c r="GJ132" s="143">
        <f t="shared" si="192"/>
        <v>741.10570284959056</v>
      </c>
      <c r="GK132" s="103">
        <f t="shared" si="193"/>
        <v>390.05563307873189</v>
      </c>
      <c r="GL132" s="104">
        <f t="shared" si="124"/>
        <v>108.42971732827117</v>
      </c>
      <c r="GM132" s="90">
        <f t="shared" si="194"/>
        <v>849.53542017786174</v>
      </c>
      <c r="GN132" s="380">
        <f t="shared" si="195"/>
        <v>2407.7007060472929</v>
      </c>
      <c r="GO132" s="139">
        <v>1</v>
      </c>
      <c r="GP132" s="415" t="s">
        <v>52</v>
      </c>
      <c r="GQ132" s="1">
        <v>84</v>
      </c>
      <c r="GR132" s="1" t="s">
        <v>193</v>
      </c>
      <c r="GS132" s="1" t="s">
        <v>194</v>
      </c>
      <c r="GT132" s="89">
        <v>44081</v>
      </c>
      <c r="GU132" s="90"/>
      <c r="GV132" s="104">
        <v>2106.77</v>
      </c>
      <c r="GW132" s="104"/>
      <c r="GX132" s="104"/>
      <c r="GY132" s="104"/>
      <c r="GZ132" s="104"/>
      <c r="HA132" s="137">
        <v>2106.77</v>
      </c>
      <c r="HB132" s="138">
        <f t="shared" si="228"/>
        <v>232.33999999999992</v>
      </c>
      <c r="HC132" s="141">
        <f t="shared" si="196"/>
        <v>-84.094238922983351</v>
      </c>
      <c r="HD132" s="142">
        <f t="shared" si="197"/>
        <v>148.24576107701657</v>
      </c>
      <c r="HE132" s="104">
        <f t="shared" si="198"/>
        <v>148.24576107701657</v>
      </c>
      <c r="HF132" s="104">
        <v>0</v>
      </c>
      <c r="HG132" s="104">
        <f t="shared" si="199"/>
        <v>281.66694604633147</v>
      </c>
      <c r="HH132" s="104"/>
      <c r="HI132" s="143">
        <f t="shared" si="200"/>
        <v>281.66694604633147</v>
      </c>
      <c r="HJ132" s="104">
        <f t="shared" si="201"/>
        <v>148.24576107701657</v>
      </c>
      <c r="HK132" s="104">
        <f t="shared" si="125"/>
        <v>67.09830949472294</v>
      </c>
      <c r="HL132" s="90">
        <f t="shared" si="202"/>
        <v>348.76525554105444</v>
      </c>
      <c r="HM132" s="380">
        <f t="shared" si="203"/>
        <v>2756.4659615883475</v>
      </c>
      <c r="HN132" s="1">
        <v>1</v>
      </c>
      <c r="HO132" s="1" t="s">
        <v>52</v>
      </c>
      <c r="HP132" s="1">
        <v>84</v>
      </c>
      <c r="HQ132" s="1" t="s">
        <v>193</v>
      </c>
      <c r="HR132" s="1" t="s">
        <v>194</v>
      </c>
      <c r="HS132" s="89">
        <v>44104</v>
      </c>
      <c r="HT132" s="104">
        <v>2242.48</v>
      </c>
      <c r="HU132" s="90"/>
      <c r="HV132" s="104"/>
      <c r="HW132" s="104"/>
      <c r="HX132" s="104"/>
      <c r="HY132" s="104"/>
      <c r="HZ132" s="137">
        <f t="shared" si="204"/>
        <v>2242.48</v>
      </c>
      <c r="IA132" s="138">
        <f t="shared" si="205"/>
        <v>135.71000000000004</v>
      </c>
      <c r="IB132" s="141">
        <f t="shared" si="206"/>
        <v>25.297097710081353</v>
      </c>
      <c r="IC132" s="142">
        <f t="shared" si="207"/>
        <v>161.00709771008138</v>
      </c>
      <c r="ID132" s="104">
        <f t="shared" si="208"/>
        <v>110</v>
      </c>
      <c r="IE132" s="104">
        <f t="shared" si="209"/>
        <v>51.007097710081382</v>
      </c>
      <c r="IF132" s="104">
        <f t="shared" si="210"/>
        <v>209</v>
      </c>
      <c r="IG132" s="425">
        <f t="shared" si="211"/>
        <v>99.376449442919338</v>
      </c>
      <c r="IH132" s="143">
        <f t="shared" si="212"/>
        <v>308.37644944291935</v>
      </c>
      <c r="II132" s="104">
        <f t="shared" si="213"/>
        <v>161.00709771008138</v>
      </c>
      <c r="IJ132" s="104">
        <f t="shared" si="214"/>
        <v>43.349912029504544</v>
      </c>
      <c r="IK132" s="90">
        <f t="shared" si="215"/>
        <v>351.72636147242389</v>
      </c>
      <c r="IL132" s="234">
        <f t="shared" si="216"/>
        <v>3108.1923230607713</v>
      </c>
      <c r="IM132" s="139">
        <v>1</v>
      </c>
      <c r="IN132" s="1" t="s">
        <v>52</v>
      </c>
      <c r="IO132" s="1">
        <v>84</v>
      </c>
      <c r="IP132" s="1" t="s">
        <v>193</v>
      </c>
      <c r="IQ132" s="1" t="s">
        <v>194</v>
      </c>
      <c r="IR132" s="89">
        <v>44143</v>
      </c>
      <c r="IS132" s="90"/>
      <c r="IT132" s="1">
        <v>2331.0700000000002</v>
      </c>
      <c r="IU132" s="1"/>
      <c r="IV132" s="1"/>
      <c r="IW132" s="1"/>
      <c r="IX132" s="1"/>
      <c r="IY132" s="98">
        <v>2331.0700000000002</v>
      </c>
      <c r="IZ132" s="138">
        <f t="shared" si="217"/>
        <v>88.590000000000146</v>
      </c>
      <c r="JA132" s="141">
        <f t="shared" si="218"/>
        <v>-23.820531653082774</v>
      </c>
      <c r="JB132" s="142">
        <f t="shared" si="219"/>
        <v>64.769468346917364</v>
      </c>
      <c r="JC132" s="104">
        <f t="shared" si="220"/>
        <v>64.769468346917364</v>
      </c>
      <c r="JD132" s="104">
        <f t="shared" si="221"/>
        <v>0</v>
      </c>
      <c r="JE132" s="104">
        <f t="shared" si="222"/>
        <v>123.06198985914298</v>
      </c>
      <c r="JF132" s="425">
        <f t="shared" si="126"/>
        <v>0</v>
      </c>
      <c r="JG132" s="143">
        <f t="shared" si="223"/>
        <v>123.06198985914298</v>
      </c>
      <c r="JH132" s="104">
        <f t="shared" si="224"/>
        <v>123.06198985914298</v>
      </c>
      <c r="JI132" s="104">
        <f t="shared" si="225"/>
        <v>9.579361221526062</v>
      </c>
      <c r="JJ132" s="90">
        <f t="shared" si="226"/>
        <v>132.64135108066904</v>
      </c>
      <c r="JK132" s="234">
        <f t="shared" si="127"/>
        <v>3240.8336741414405</v>
      </c>
      <c r="JL132" s="139">
        <v>1</v>
      </c>
      <c r="JM132" s="1" t="s">
        <v>52</v>
      </c>
    </row>
    <row r="133" spans="1:273" ht="30" customHeight="1" x14ac:dyDescent="0.25">
      <c r="A133" s="1">
        <v>85</v>
      </c>
      <c r="B133" s="1" t="s">
        <v>225</v>
      </c>
      <c r="C133" s="1" t="s">
        <v>186</v>
      </c>
      <c r="D133" s="89">
        <v>43830</v>
      </c>
      <c r="E133" s="153"/>
      <c r="F133" s="104">
        <v>1299.56</v>
      </c>
      <c r="G133" s="104"/>
      <c r="H133" s="104"/>
      <c r="I133" s="104"/>
      <c r="J133" s="104"/>
      <c r="K133" s="137">
        <v>1299.56</v>
      </c>
      <c r="L133" s="138">
        <v>0</v>
      </c>
      <c r="M133" s="141">
        <v>0</v>
      </c>
      <c r="N133" s="96">
        <v>0</v>
      </c>
      <c r="O133" s="104">
        <v>0</v>
      </c>
      <c r="P133" s="104">
        <v>0</v>
      </c>
      <c r="Q133" s="104">
        <v>0</v>
      </c>
      <c r="R133" s="104">
        <v>0</v>
      </c>
      <c r="S133" s="143">
        <v>0</v>
      </c>
      <c r="T133" s="104"/>
      <c r="U133" s="104"/>
      <c r="V133" s="104">
        <v>0</v>
      </c>
      <c r="W133" s="203">
        <v>0</v>
      </c>
      <c r="X133" s="144">
        <v>-16.884021520697686</v>
      </c>
      <c r="Y133" s="285">
        <v>1</v>
      </c>
      <c r="Z133" s="104" t="s">
        <v>52</v>
      </c>
      <c r="AA133" s="1">
        <v>85</v>
      </c>
      <c r="AB133" s="1" t="s">
        <v>225</v>
      </c>
      <c r="AC133" s="1" t="s">
        <v>186</v>
      </c>
      <c r="AD133" s="89">
        <v>43861</v>
      </c>
      <c r="AE133" s="284"/>
      <c r="AF133" s="1">
        <v>1299.56</v>
      </c>
      <c r="AG133" s="1"/>
      <c r="AH133" s="1"/>
      <c r="AI133" s="1"/>
      <c r="AJ133" s="1"/>
      <c r="AK133" s="98">
        <f t="shared" si="121"/>
        <v>1299.56</v>
      </c>
      <c r="AL133" s="138">
        <f t="shared" si="128"/>
        <v>0</v>
      </c>
      <c r="AM133" s="141">
        <f t="shared" si="129"/>
        <v>0</v>
      </c>
      <c r="AN133" s="96">
        <f t="shared" si="130"/>
        <v>0</v>
      </c>
      <c r="AO133" s="104">
        <f t="shared" si="131"/>
        <v>0</v>
      </c>
      <c r="AP133" s="104">
        <f t="shared" si="132"/>
        <v>0</v>
      </c>
      <c r="AQ133" s="104">
        <f t="shared" si="133"/>
        <v>0</v>
      </c>
      <c r="AR133" s="104"/>
      <c r="AS133" s="143">
        <f t="shared" si="134"/>
        <v>0</v>
      </c>
      <c r="AT133" s="104">
        <f t="shared" si="135"/>
        <v>0</v>
      </c>
      <c r="AU133" s="104">
        <f t="shared" si="122"/>
        <v>0</v>
      </c>
      <c r="AV133" s="203">
        <f t="shared" si="136"/>
        <v>0</v>
      </c>
      <c r="AW133" s="144">
        <f t="shared" si="137"/>
        <v>-16.884021520697686</v>
      </c>
      <c r="AX133" s="285">
        <v>1</v>
      </c>
      <c r="AY133" s="104" t="s">
        <v>52</v>
      </c>
      <c r="AZ133" s="1">
        <v>85</v>
      </c>
      <c r="BA133" s="1" t="s">
        <v>225</v>
      </c>
      <c r="BB133" s="1" t="s">
        <v>186</v>
      </c>
      <c r="BC133" s="89">
        <v>43890</v>
      </c>
      <c r="BD133" s="153"/>
      <c r="BE133" s="1">
        <v>1299.56</v>
      </c>
      <c r="BF133" s="1"/>
      <c r="BG133" s="1"/>
      <c r="BH133" s="1"/>
      <c r="BI133" s="1"/>
      <c r="BJ133" s="98">
        <v>1299.56</v>
      </c>
      <c r="BK133" s="138">
        <f t="shared" si="138"/>
        <v>0</v>
      </c>
      <c r="BL133" s="141">
        <f t="shared" si="139"/>
        <v>0</v>
      </c>
      <c r="BM133" s="96">
        <f t="shared" si="140"/>
        <v>0</v>
      </c>
      <c r="BN133" s="104">
        <f t="shared" si="141"/>
        <v>0</v>
      </c>
      <c r="BO133" s="104">
        <f t="shared" si="142"/>
        <v>0</v>
      </c>
      <c r="BP133" s="104">
        <f t="shared" si="143"/>
        <v>0</v>
      </c>
      <c r="BQ133" s="355">
        <f t="shared" si="144"/>
        <v>0</v>
      </c>
      <c r="BR133" s="143">
        <f t="shared" si="145"/>
        <v>0</v>
      </c>
      <c r="BS133" s="104">
        <f t="shared" si="146"/>
        <v>0</v>
      </c>
      <c r="BT133" s="203">
        <f t="shared" si="147"/>
        <v>0</v>
      </c>
      <c r="BU133" s="144">
        <f t="shared" si="148"/>
        <v>-16.884021520697686</v>
      </c>
      <c r="BV133" s="285">
        <v>1</v>
      </c>
      <c r="BW133" s="104" t="s">
        <v>52</v>
      </c>
      <c r="BX133" s="1">
        <v>85</v>
      </c>
      <c r="BY133" s="1" t="s">
        <v>225</v>
      </c>
      <c r="BZ133" s="1" t="s">
        <v>186</v>
      </c>
      <c r="CA133" s="89">
        <v>43890</v>
      </c>
      <c r="CB133" s="153"/>
      <c r="CC133" s="137">
        <v>1299.56</v>
      </c>
      <c r="CD133" s="137"/>
      <c r="CE133" s="137"/>
      <c r="CF133" s="137"/>
      <c r="CG133" s="137"/>
      <c r="CH133" s="137">
        <v>1299.56</v>
      </c>
      <c r="CI133" s="137">
        <v>0</v>
      </c>
      <c r="CJ133" s="137">
        <v>0</v>
      </c>
      <c r="CK133" s="137">
        <v>0</v>
      </c>
      <c r="CL133" s="137">
        <v>0</v>
      </c>
      <c r="CM133" s="137">
        <v>0</v>
      </c>
      <c r="CN133" s="137">
        <v>0</v>
      </c>
      <c r="CO133" s="137">
        <v>0</v>
      </c>
      <c r="CP133" s="143">
        <f t="shared" si="149"/>
        <v>0</v>
      </c>
      <c r="CQ133" s="104">
        <f t="shared" si="150"/>
        <v>0</v>
      </c>
      <c r="CR133" s="203">
        <f t="shared" si="151"/>
        <v>0</v>
      </c>
      <c r="CS133" s="144">
        <f t="shared" si="152"/>
        <v>-16.884021520697686</v>
      </c>
      <c r="CT133" s="139" t="s">
        <v>251</v>
      </c>
      <c r="CU133" s="1" t="s">
        <v>422</v>
      </c>
      <c r="CV133" s="1">
        <v>85</v>
      </c>
      <c r="CW133" s="1" t="s">
        <v>225</v>
      </c>
      <c r="CX133" s="1" t="s">
        <v>186</v>
      </c>
      <c r="CY133" s="89">
        <v>43951</v>
      </c>
      <c r="CZ133" s="153"/>
      <c r="DA133" s="104">
        <v>1299.56</v>
      </c>
      <c r="DB133" s="104"/>
      <c r="DC133" s="104"/>
      <c r="DD133" s="104"/>
      <c r="DE133" s="104"/>
      <c r="DF133" s="137">
        <v>1299.56</v>
      </c>
      <c r="DG133" s="138">
        <f t="shared" si="153"/>
        <v>0</v>
      </c>
      <c r="DH133" s="141">
        <f t="shared" si="154"/>
        <v>0</v>
      </c>
      <c r="DI133" s="142">
        <f t="shared" si="155"/>
        <v>0</v>
      </c>
      <c r="DJ133" s="104">
        <f t="shared" si="156"/>
        <v>0</v>
      </c>
      <c r="DK133" s="104">
        <f t="shared" si="157"/>
        <v>0</v>
      </c>
      <c r="DL133" s="104">
        <f t="shared" si="158"/>
        <v>0</v>
      </c>
      <c r="DM133" s="365">
        <f t="shared" si="159"/>
        <v>0</v>
      </c>
      <c r="DN133" s="366">
        <f t="shared" si="160"/>
        <v>0</v>
      </c>
      <c r="DO133" s="367">
        <f t="shared" si="161"/>
        <v>0</v>
      </c>
      <c r="DP133" s="367">
        <f t="shared" si="162"/>
        <v>0</v>
      </c>
      <c r="DQ133" s="368">
        <f t="shared" si="163"/>
        <v>0</v>
      </c>
      <c r="DR133" s="49">
        <f t="shared" si="164"/>
        <v>0</v>
      </c>
      <c r="DS133" s="369">
        <f t="shared" si="165"/>
        <v>-16.884021520697686</v>
      </c>
      <c r="DT133" s="139">
        <v>1</v>
      </c>
      <c r="DU133" s="1" t="s">
        <v>52</v>
      </c>
      <c r="DV133" s="1">
        <v>85</v>
      </c>
      <c r="DW133" s="1" t="s">
        <v>225</v>
      </c>
      <c r="DX133" s="1" t="s">
        <v>186</v>
      </c>
      <c r="DY133" s="89">
        <v>43982</v>
      </c>
      <c r="DZ133" s="90"/>
      <c r="EA133" s="1">
        <v>1305.3700000000001</v>
      </c>
      <c r="EB133" s="1"/>
      <c r="EC133" s="1"/>
      <c r="ED133" s="1"/>
      <c r="EE133" s="1"/>
      <c r="EF133" s="98">
        <v>1305.3700000000001</v>
      </c>
      <c r="EG133" s="138">
        <f t="shared" si="166"/>
        <v>5.8100000000001728</v>
      </c>
      <c r="EH133" s="141">
        <f t="shared" si="167"/>
        <v>0.23874217164682962</v>
      </c>
      <c r="EI133" s="96">
        <f t="shared" si="168"/>
        <v>6.0487421716470022</v>
      </c>
      <c r="EJ133" s="104">
        <f t="shared" si="169"/>
        <v>6.0487421716470022</v>
      </c>
      <c r="EK133" s="104">
        <f t="shared" si="170"/>
        <v>0</v>
      </c>
      <c r="EL133" s="104">
        <f t="shared" si="171"/>
        <v>10.948223330681074</v>
      </c>
      <c r="EM133" s="355">
        <f t="shared" si="172"/>
        <v>0</v>
      </c>
      <c r="EN133" s="143">
        <f t="shared" si="173"/>
        <v>10.948223330681074</v>
      </c>
      <c r="EO133" s="104">
        <f t="shared" si="174"/>
        <v>1.145258938124633</v>
      </c>
      <c r="EP133" s="379">
        <f t="shared" si="175"/>
        <v>12.093482268805706</v>
      </c>
      <c r="EQ133" s="380">
        <f t="shared" si="176"/>
        <v>-4.79053925189198</v>
      </c>
      <c r="ER133" s="285">
        <v>1</v>
      </c>
      <c r="ES133" s="104" t="s">
        <v>52</v>
      </c>
      <c r="ET133" s="1">
        <v>85</v>
      </c>
      <c r="EU133" s="1" t="s">
        <v>225</v>
      </c>
      <c r="EV133" s="1" t="s">
        <v>186</v>
      </c>
      <c r="EW133" s="398"/>
      <c r="EX133" s="89">
        <v>44013</v>
      </c>
      <c r="EY133" s="104">
        <v>1308.3900000000001</v>
      </c>
      <c r="EZ133" s="104"/>
      <c r="FA133" s="104"/>
      <c r="FB133" s="104"/>
      <c r="FC133" s="104"/>
      <c r="FD133" s="137">
        <f t="shared" si="177"/>
        <v>1308.3900000000001</v>
      </c>
      <c r="FE133" s="138">
        <f t="shared" si="227"/>
        <v>3.0199999999999818</v>
      </c>
      <c r="FF133" s="141">
        <f t="shared" si="178"/>
        <v>0.14171574131083381</v>
      </c>
      <c r="FG133" s="96">
        <f t="shared" si="179"/>
        <v>3.1617157413108155</v>
      </c>
      <c r="FH133" s="104">
        <f t="shared" si="180"/>
        <v>3.1617157413108155</v>
      </c>
      <c r="FI133" s="104">
        <f t="shared" si="181"/>
        <v>0</v>
      </c>
      <c r="FJ133" s="104">
        <f t="shared" si="182"/>
        <v>5.7227054917725759</v>
      </c>
      <c r="FK133" s="104"/>
      <c r="FL133" s="143">
        <f t="shared" si="183"/>
        <v>5.7227054917725759</v>
      </c>
      <c r="FM133" s="104">
        <f t="shared" si="184"/>
        <v>0.6557133026692229</v>
      </c>
      <c r="FN133" s="379">
        <f t="shared" si="185"/>
        <v>6.3784187944417985</v>
      </c>
      <c r="FO133" s="234">
        <f t="shared" si="186"/>
        <v>1.5878795425498184</v>
      </c>
      <c r="FP133" s="139">
        <v>1</v>
      </c>
      <c r="FQ133" s="1" t="s">
        <v>52</v>
      </c>
      <c r="FR133" s="1">
        <v>85</v>
      </c>
      <c r="FS133" s="1" t="s">
        <v>225</v>
      </c>
      <c r="FT133" s="1" t="s">
        <v>186</v>
      </c>
      <c r="FU133" s="89">
        <v>44042</v>
      </c>
      <c r="FV133" s="90"/>
      <c r="FW133" s="104">
        <v>1308.3900000000001</v>
      </c>
      <c r="FX133" s="104"/>
      <c r="FY133" s="104"/>
      <c r="FZ133" s="104"/>
      <c r="GA133" s="104"/>
      <c r="GB133" s="411">
        <f t="shared" si="187"/>
        <v>1308.3900000000001</v>
      </c>
      <c r="GC133" s="138">
        <f t="shared" si="123"/>
        <v>0</v>
      </c>
      <c r="GD133" s="141">
        <f t="shared" si="188"/>
        <v>0</v>
      </c>
      <c r="GE133" s="142">
        <f t="shared" si="189"/>
        <v>0</v>
      </c>
      <c r="GF133" s="104">
        <f t="shared" si="190"/>
        <v>0</v>
      </c>
      <c r="GG133" s="104">
        <v>0</v>
      </c>
      <c r="GH133" s="104">
        <f t="shared" si="191"/>
        <v>0</v>
      </c>
      <c r="GI133" s="104"/>
      <c r="GJ133" s="143">
        <f t="shared" si="192"/>
        <v>0</v>
      </c>
      <c r="GK133" s="103">
        <f t="shared" si="193"/>
        <v>0</v>
      </c>
      <c r="GL133" s="104">
        <f t="shared" si="124"/>
        <v>0</v>
      </c>
      <c r="GM133" s="90">
        <f t="shared" si="194"/>
        <v>0</v>
      </c>
      <c r="GN133" s="380">
        <f t="shared" si="195"/>
        <v>1.5878795425498184</v>
      </c>
      <c r="GO133" s="139">
        <v>1</v>
      </c>
      <c r="GP133" s="415" t="s">
        <v>52</v>
      </c>
      <c r="GQ133" s="1">
        <v>85</v>
      </c>
      <c r="GR133" s="1" t="s">
        <v>225</v>
      </c>
      <c r="GS133" s="1" t="s">
        <v>186</v>
      </c>
      <c r="GT133" s="89">
        <v>44081</v>
      </c>
      <c r="GU133" s="90"/>
      <c r="GV133" s="104">
        <v>1308.3900000000001</v>
      </c>
      <c r="GW133" s="104"/>
      <c r="GX133" s="104"/>
      <c r="GY133" s="104"/>
      <c r="GZ133" s="104"/>
      <c r="HA133" s="137">
        <v>1308.3900000000001</v>
      </c>
      <c r="HB133" s="138">
        <f t="shared" si="228"/>
        <v>0</v>
      </c>
      <c r="HC133" s="141">
        <f t="shared" si="196"/>
        <v>0</v>
      </c>
      <c r="HD133" s="142">
        <f t="shared" si="197"/>
        <v>0</v>
      </c>
      <c r="HE133" s="104">
        <f t="shared" si="198"/>
        <v>0</v>
      </c>
      <c r="HF133" s="104">
        <v>0</v>
      </c>
      <c r="HG133" s="104">
        <f t="shared" si="199"/>
        <v>0</v>
      </c>
      <c r="HH133" s="104"/>
      <c r="HI133" s="143">
        <f t="shared" si="200"/>
        <v>0</v>
      </c>
      <c r="HJ133" s="104">
        <f t="shared" si="201"/>
        <v>0</v>
      </c>
      <c r="HK133" s="104">
        <f t="shared" si="125"/>
        <v>0</v>
      </c>
      <c r="HL133" s="90">
        <f t="shared" si="202"/>
        <v>0</v>
      </c>
      <c r="HM133" s="380">
        <f t="shared" si="203"/>
        <v>1.5878795425498184</v>
      </c>
      <c r="HN133" s="1">
        <v>1</v>
      </c>
      <c r="HO133" s="1" t="s">
        <v>52</v>
      </c>
      <c r="HP133" s="1">
        <v>85</v>
      </c>
      <c r="HQ133" s="1" t="s">
        <v>225</v>
      </c>
      <c r="HR133" s="1" t="s">
        <v>186</v>
      </c>
      <c r="HS133" s="89">
        <v>44104</v>
      </c>
      <c r="HT133" s="104">
        <v>1308.3900000000001</v>
      </c>
      <c r="HU133" s="90"/>
      <c r="HV133" s="104"/>
      <c r="HW133" s="104"/>
      <c r="HX133" s="104"/>
      <c r="HY133" s="104"/>
      <c r="HZ133" s="137">
        <f t="shared" si="204"/>
        <v>1308.3900000000001</v>
      </c>
      <c r="IA133" s="138">
        <f t="shared" si="205"/>
        <v>0</v>
      </c>
      <c r="IB133" s="141">
        <f t="shared" si="206"/>
        <v>0</v>
      </c>
      <c r="IC133" s="142">
        <f t="shared" si="207"/>
        <v>0</v>
      </c>
      <c r="ID133" s="104">
        <f t="shared" si="208"/>
        <v>0</v>
      </c>
      <c r="IE133" s="104">
        <f t="shared" si="209"/>
        <v>0</v>
      </c>
      <c r="IF133" s="104">
        <f t="shared" si="210"/>
        <v>0</v>
      </c>
      <c r="IG133" s="425">
        <f t="shared" si="211"/>
        <v>0</v>
      </c>
      <c r="IH133" s="143">
        <f t="shared" si="212"/>
        <v>0</v>
      </c>
      <c r="II133" s="104">
        <f t="shared" si="213"/>
        <v>0</v>
      </c>
      <c r="IJ133" s="104">
        <f t="shared" si="214"/>
        <v>0</v>
      </c>
      <c r="IK133" s="90">
        <f t="shared" si="215"/>
        <v>0</v>
      </c>
      <c r="IL133" s="234">
        <f t="shared" si="216"/>
        <v>1.5878795425498184</v>
      </c>
      <c r="IM133" s="139">
        <v>1</v>
      </c>
      <c r="IN133" s="1" t="s">
        <v>52</v>
      </c>
      <c r="IO133" s="1">
        <v>85</v>
      </c>
      <c r="IP133" s="1" t="s">
        <v>225</v>
      </c>
      <c r="IQ133" s="1" t="s">
        <v>186</v>
      </c>
      <c r="IR133" s="89">
        <v>44143</v>
      </c>
      <c r="IS133" s="90"/>
      <c r="IT133" s="1">
        <v>1308.3900000000001</v>
      </c>
      <c r="IU133" s="1"/>
      <c r="IV133" s="1"/>
      <c r="IW133" s="1"/>
      <c r="IX133" s="1"/>
      <c r="IY133" s="98">
        <v>1308.3900000000001</v>
      </c>
      <c r="IZ133" s="138">
        <f t="shared" si="217"/>
        <v>0</v>
      </c>
      <c r="JA133" s="141">
        <f t="shared" si="218"/>
        <v>0</v>
      </c>
      <c r="JB133" s="142">
        <f t="shared" si="219"/>
        <v>0</v>
      </c>
      <c r="JC133" s="104">
        <f t="shared" si="220"/>
        <v>0</v>
      </c>
      <c r="JD133" s="104">
        <f t="shared" si="221"/>
        <v>0</v>
      </c>
      <c r="JE133" s="104">
        <f t="shared" si="222"/>
        <v>0</v>
      </c>
      <c r="JF133" s="425">
        <f t="shared" si="126"/>
        <v>0</v>
      </c>
      <c r="JG133" s="143">
        <f t="shared" si="223"/>
        <v>0</v>
      </c>
      <c r="JH133" s="104">
        <f t="shared" si="224"/>
        <v>0</v>
      </c>
      <c r="JI133" s="104">
        <f t="shared" si="225"/>
        <v>0</v>
      </c>
      <c r="JJ133" s="90">
        <f t="shared" si="226"/>
        <v>0</v>
      </c>
      <c r="JK133" s="234">
        <f t="shared" si="127"/>
        <v>1.5878795425498184</v>
      </c>
      <c r="JL133" s="139">
        <v>1</v>
      </c>
      <c r="JM133" s="1" t="s">
        <v>52</v>
      </c>
    </row>
    <row r="134" spans="1:273" ht="30" customHeight="1" x14ac:dyDescent="0.25">
      <c r="A134" s="1">
        <v>86</v>
      </c>
      <c r="B134" s="1" t="s">
        <v>195</v>
      </c>
      <c r="C134" s="1" t="s">
        <v>196</v>
      </c>
      <c r="D134" s="89">
        <v>43830</v>
      </c>
      <c r="E134" s="153"/>
      <c r="F134" s="104">
        <v>1766.65</v>
      </c>
      <c r="G134" s="104"/>
      <c r="H134" s="104"/>
      <c r="I134" s="104"/>
      <c r="J134" s="104"/>
      <c r="K134" s="137">
        <v>1766.65</v>
      </c>
      <c r="L134" s="138">
        <v>779.13000000000011</v>
      </c>
      <c r="M134" s="141">
        <v>93.49553317511068</v>
      </c>
      <c r="N134" s="96">
        <v>872.62553317511083</v>
      </c>
      <c r="O134" s="104">
        <v>110</v>
      </c>
      <c r="P134" s="104">
        <v>762.62553317511083</v>
      </c>
      <c r="Q134" s="104">
        <v>199.1</v>
      </c>
      <c r="R134" s="104">
        <v>1786.6094091613977</v>
      </c>
      <c r="S134" s="143">
        <v>1985.7094091613976</v>
      </c>
      <c r="T134" s="104"/>
      <c r="U134" s="104"/>
      <c r="V134" s="104">
        <v>99.781317306124294</v>
      </c>
      <c r="W134" s="203">
        <v>2085.4907264675221</v>
      </c>
      <c r="X134" s="144">
        <v>2815.1145414363327</v>
      </c>
      <c r="Y134" s="285">
        <v>1</v>
      </c>
      <c r="Z134" s="104" t="s">
        <v>52</v>
      </c>
      <c r="AA134" s="1">
        <v>86</v>
      </c>
      <c r="AB134" s="1" t="s">
        <v>195</v>
      </c>
      <c r="AC134" s="1" t="s">
        <v>196</v>
      </c>
      <c r="AD134" s="89">
        <v>43861</v>
      </c>
      <c r="AE134" s="284"/>
      <c r="AF134" s="1">
        <v>2307.86</v>
      </c>
      <c r="AG134" s="1"/>
      <c r="AH134" s="1"/>
      <c r="AI134" s="1"/>
      <c r="AJ134" s="1"/>
      <c r="AK134" s="98">
        <f t="shared" si="121"/>
        <v>2307.86</v>
      </c>
      <c r="AL134" s="138">
        <f t="shared" si="128"/>
        <v>541.21</v>
      </c>
      <c r="AM134" s="141">
        <f t="shared" si="129"/>
        <v>-481.16399035524893</v>
      </c>
      <c r="AN134" s="96">
        <f t="shared" si="130"/>
        <v>60.046009644751109</v>
      </c>
      <c r="AO134" s="104">
        <f t="shared" si="131"/>
        <v>60.046009644751109</v>
      </c>
      <c r="AP134" s="104">
        <f t="shared" si="132"/>
        <v>0</v>
      </c>
      <c r="AQ134" s="104">
        <f t="shared" si="133"/>
        <v>108.68327745699951</v>
      </c>
      <c r="AR134" s="104"/>
      <c r="AS134" s="143">
        <f t="shared" si="134"/>
        <v>108.68327745699951</v>
      </c>
      <c r="AT134" s="104">
        <f t="shared" si="135"/>
        <v>389.53491671122265</v>
      </c>
      <c r="AU134" s="104">
        <f t="shared" si="122"/>
        <v>69.252534361556442</v>
      </c>
      <c r="AV134" s="203">
        <f t="shared" si="136"/>
        <v>567.47072852977863</v>
      </c>
      <c r="AW134" s="144">
        <f t="shared" si="137"/>
        <v>3382.5852699661114</v>
      </c>
      <c r="AX134" s="285">
        <v>1</v>
      </c>
      <c r="AY134" s="104" t="s">
        <v>52</v>
      </c>
      <c r="AZ134" s="1">
        <v>86</v>
      </c>
      <c r="BA134" s="1" t="s">
        <v>195</v>
      </c>
      <c r="BB134" s="1" t="s">
        <v>196</v>
      </c>
      <c r="BC134" s="89">
        <v>43890</v>
      </c>
      <c r="BD134" s="153"/>
      <c r="BE134" s="1">
        <v>2377.3000000000002</v>
      </c>
      <c r="BF134" s="1"/>
      <c r="BG134" s="1"/>
      <c r="BH134" s="1"/>
      <c r="BI134" s="1"/>
      <c r="BJ134" s="98">
        <v>2377.3000000000002</v>
      </c>
      <c r="BK134" s="138">
        <f t="shared" si="138"/>
        <v>69.440000000000055</v>
      </c>
      <c r="BL134" s="141">
        <f t="shared" si="139"/>
        <v>1.3139571860211177</v>
      </c>
      <c r="BM134" s="96">
        <f t="shared" si="140"/>
        <v>70.753957186021168</v>
      </c>
      <c r="BN134" s="104">
        <f t="shared" si="141"/>
        <v>70.753957186021168</v>
      </c>
      <c r="BO134" s="104">
        <f t="shared" si="142"/>
        <v>0</v>
      </c>
      <c r="BP134" s="104">
        <f t="shared" si="143"/>
        <v>128.06466250669831</v>
      </c>
      <c r="BQ134" s="355">
        <f t="shared" si="144"/>
        <v>0</v>
      </c>
      <c r="BR134" s="143">
        <f t="shared" si="145"/>
        <v>128.06466250669831</v>
      </c>
      <c r="BS134" s="104">
        <f t="shared" si="146"/>
        <v>8.616357962679988</v>
      </c>
      <c r="BT134" s="203">
        <f t="shared" si="147"/>
        <v>136.6810204693783</v>
      </c>
      <c r="BU134" s="144">
        <f t="shared" si="148"/>
        <v>3519.2662904354897</v>
      </c>
      <c r="BV134" s="285">
        <v>1</v>
      </c>
      <c r="BW134" s="104" t="s">
        <v>52</v>
      </c>
      <c r="BX134" s="1">
        <v>86</v>
      </c>
      <c r="BY134" s="1" t="s">
        <v>195</v>
      </c>
      <c r="BZ134" s="1" t="s">
        <v>196</v>
      </c>
      <c r="CA134" s="89">
        <v>43890</v>
      </c>
      <c r="CB134" s="153"/>
      <c r="CC134" s="137">
        <v>2377.3000000000002</v>
      </c>
      <c r="CD134" s="137"/>
      <c r="CE134" s="137"/>
      <c r="CF134" s="137"/>
      <c r="CG134" s="137"/>
      <c r="CH134" s="137">
        <v>2377.3000000000002</v>
      </c>
      <c r="CI134" s="137">
        <v>69.440000000000055</v>
      </c>
      <c r="CJ134" s="137">
        <v>1.3139571860211177</v>
      </c>
      <c r="CK134" s="137">
        <v>70.753957186021168</v>
      </c>
      <c r="CL134" s="137">
        <v>70.753957186021168</v>
      </c>
      <c r="CM134" s="137">
        <v>0</v>
      </c>
      <c r="CN134" s="137">
        <v>128.06466250669831</v>
      </c>
      <c r="CO134" s="137">
        <v>0</v>
      </c>
      <c r="CP134" s="143">
        <f t="shared" si="149"/>
        <v>142.32048827330607</v>
      </c>
      <c r="CQ134" s="104">
        <f t="shared" si="150"/>
        <v>8.6163579626799862</v>
      </c>
      <c r="CR134" s="203">
        <f t="shared" si="151"/>
        <v>150.93684623598605</v>
      </c>
      <c r="CS134" s="144">
        <f t="shared" si="152"/>
        <v>3670.2031366714759</v>
      </c>
      <c r="CT134" s="139" t="s">
        <v>251</v>
      </c>
      <c r="CU134" s="1" t="s">
        <v>422</v>
      </c>
      <c r="CV134" s="1">
        <v>86</v>
      </c>
      <c r="CW134" s="1" t="s">
        <v>195</v>
      </c>
      <c r="CX134" s="1" t="s">
        <v>196</v>
      </c>
      <c r="CY134" s="89">
        <v>43951</v>
      </c>
      <c r="CZ134" s="153"/>
      <c r="DA134" s="104">
        <v>2464.29</v>
      </c>
      <c r="DB134" s="104"/>
      <c r="DC134" s="104"/>
      <c r="DD134" s="104"/>
      <c r="DE134" s="104"/>
      <c r="DF134" s="137">
        <v>2464.29</v>
      </c>
      <c r="DG134" s="138">
        <f t="shared" si="153"/>
        <v>86.989999999999782</v>
      </c>
      <c r="DH134" s="141">
        <f t="shared" si="154"/>
        <v>13.356831100210904</v>
      </c>
      <c r="DI134" s="142">
        <f t="shared" si="155"/>
        <v>100.34683110021069</v>
      </c>
      <c r="DJ134" s="104">
        <f t="shared" si="156"/>
        <v>100.34683110021069</v>
      </c>
      <c r="DK134" s="104">
        <f t="shared" si="157"/>
        <v>0</v>
      </c>
      <c r="DL134" s="104">
        <f t="shared" si="158"/>
        <v>181.62776429138137</v>
      </c>
      <c r="DM134" s="365">
        <f t="shared" si="159"/>
        <v>0</v>
      </c>
      <c r="DN134" s="366">
        <f t="shared" si="160"/>
        <v>181.62776429138137</v>
      </c>
      <c r="DO134" s="367">
        <f t="shared" si="161"/>
        <v>39.307276018075299</v>
      </c>
      <c r="DP134" s="367">
        <f t="shared" si="162"/>
        <v>37.766300388577037</v>
      </c>
      <c r="DQ134" s="368">
        <f t="shared" si="163"/>
        <v>2.7078272221474826</v>
      </c>
      <c r="DR134" s="49">
        <f t="shared" si="164"/>
        <v>42.015103240222786</v>
      </c>
      <c r="DS134" s="369">
        <f t="shared" si="165"/>
        <v>3712.2182399116987</v>
      </c>
      <c r="DT134" s="139">
        <v>1</v>
      </c>
      <c r="DU134" s="1" t="s">
        <v>52</v>
      </c>
      <c r="DV134" s="1">
        <v>86</v>
      </c>
      <c r="DW134" s="1" t="s">
        <v>195</v>
      </c>
      <c r="DX134" s="1" t="s">
        <v>196</v>
      </c>
      <c r="DY134" s="89">
        <v>43982</v>
      </c>
      <c r="DZ134" s="90"/>
      <c r="EA134" s="1">
        <v>2507.16</v>
      </c>
      <c r="EB134" s="1"/>
      <c r="EC134" s="1"/>
      <c r="ED134" s="1"/>
      <c r="EE134" s="1"/>
      <c r="EF134" s="98">
        <v>2507.16</v>
      </c>
      <c r="EG134" s="138">
        <f t="shared" si="166"/>
        <v>42.869999999999891</v>
      </c>
      <c r="EH134" s="141">
        <f t="shared" si="167"/>
        <v>1.7615967123062402</v>
      </c>
      <c r="EI134" s="96">
        <f t="shared" si="168"/>
        <v>44.631596712306134</v>
      </c>
      <c r="EJ134" s="104">
        <f t="shared" si="169"/>
        <v>44.631596712306134</v>
      </c>
      <c r="EK134" s="104">
        <f t="shared" si="170"/>
        <v>0</v>
      </c>
      <c r="EL134" s="104">
        <f t="shared" si="171"/>
        <v>80.783190049274111</v>
      </c>
      <c r="EM134" s="355">
        <f t="shared" si="172"/>
        <v>0</v>
      </c>
      <c r="EN134" s="143">
        <f t="shared" si="173"/>
        <v>80.783190049274111</v>
      </c>
      <c r="EO134" s="104">
        <f t="shared" si="174"/>
        <v>8.4504734384511941</v>
      </c>
      <c r="EP134" s="379">
        <f t="shared" si="175"/>
        <v>89.233663487725309</v>
      </c>
      <c r="EQ134" s="380">
        <f t="shared" si="176"/>
        <v>3801.4519033994238</v>
      </c>
      <c r="ER134" s="285">
        <v>1</v>
      </c>
      <c r="ES134" s="104" t="s">
        <v>52</v>
      </c>
      <c r="ET134" s="1">
        <v>86</v>
      </c>
      <c r="EU134" s="1" t="s">
        <v>195</v>
      </c>
      <c r="EV134" s="1" t="s">
        <v>196</v>
      </c>
      <c r="EW134" s="398">
        <v>5000</v>
      </c>
      <c r="EX134" s="89">
        <v>44013</v>
      </c>
      <c r="EY134" s="104">
        <v>2565.46</v>
      </c>
      <c r="EZ134" s="104"/>
      <c r="FA134" s="104"/>
      <c r="FB134" s="104"/>
      <c r="FC134" s="104"/>
      <c r="FD134" s="137">
        <f t="shared" si="177"/>
        <v>2565.46</v>
      </c>
      <c r="FE134" s="138">
        <f t="shared" si="227"/>
        <v>58.300000000000182</v>
      </c>
      <c r="FF134" s="141">
        <f t="shared" si="178"/>
        <v>2.7357707676893002</v>
      </c>
      <c r="FG134" s="96">
        <f t="shared" si="179"/>
        <v>61.035770767689485</v>
      </c>
      <c r="FH134" s="104">
        <f t="shared" si="180"/>
        <v>61.035770767689485</v>
      </c>
      <c r="FI134" s="104">
        <f t="shared" si="181"/>
        <v>0</v>
      </c>
      <c r="FJ134" s="104">
        <f t="shared" si="182"/>
        <v>110.47474508951797</v>
      </c>
      <c r="FK134" s="104"/>
      <c r="FL134" s="143">
        <f t="shared" si="183"/>
        <v>110.47474508951797</v>
      </c>
      <c r="FM134" s="104">
        <f t="shared" si="184"/>
        <v>12.658306472058294</v>
      </c>
      <c r="FN134" s="379">
        <f t="shared" si="185"/>
        <v>123.13305156157627</v>
      </c>
      <c r="FO134" s="234">
        <f t="shared" si="186"/>
        <v>-1075.415045039</v>
      </c>
      <c r="FP134" s="139">
        <v>1</v>
      </c>
      <c r="FQ134" s="1" t="s">
        <v>52</v>
      </c>
      <c r="FR134" s="1">
        <v>86</v>
      </c>
      <c r="FS134" s="1" t="s">
        <v>195</v>
      </c>
      <c r="FT134" s="1" t="s">
        <v>196</v>
      </c>
      <c r="FU134" s="89">
        <v>44042</v>
      </c>
      <c r="FV134" s="90"/>
      <c r="FW134" s="104">
        <v>2602.12</v>
      </c>
      <c r="FX134" s="104"/>
      <c r="FY134" s="104"/>
      <c r="FZ134" s="104"/>
      <c r="GA134" s="104"/>
      <c r="GB134" s="411">
        <f t="shared" si="187"/>
        <v>2602.12</v>
      </c>
      <c r="GC134" s="138">
        <f t="shared" si="123"/>
        <v>36.659999999999854</v>
      </c>
      <c r="GD134" s="141">
        <f t="shared" si="188"/>
        <v>11.423121519440107</v>
      </c>
      <c r="GE134" s="142">
        <f t="shared" si="189"/>
        <v>48.083121519439963</v>
      </c>
      <c r="GF134" s="104">
        <f t="shared" si="190"/>
        <v>48.083121519439963</v>
      </c>
      <c r="GG134" s="104">
        <v>0</v>
      </c>
      <c r="GH134" s="104">
        <f t="shared" si="191"/>
        <v>91.357930886935932</v>
      </c>
      <c r="GI134" s="104"/>
      <c r="GJ134" s="143">
        <f t="shared" si="192"/>
        <v>91.357930886935932</v>
      </c>
      <c r="GK134" s="103">
        <f t="shared" si="193"/>
        <v>0</v>
      </c>
      <c r="GL134" s="104">
        <f t="shared" si="124"/>
        <v>0</v>
      </c>
      <c r="GM134" s="90">
        <f t="shared" si="194"/>
        <v>91.357930886935932</v>
      </c>
      <c r="GN134" s="380">
        <f t="shared" si="195"/>
        <v>-984.05711415206406</v>
      </c>
      <c r="GO134" s="139">
        <v>1</v>
      </c>
      <c r="GP134" s="415" t="s">
        <v>52</v>
      </c>
      <c r="GQ134" s="1">
        <v>86</v>
      </c>
      <c r="GR134" s="1" t="s">
        <v>195</v>
      </c>
      <c r="GS134" s="1" t="s">
        <v>196</v>
      </c>
      <c r="GT134" s="89">
        <v>44081</v>
      </c>
      <c r="GU134" s="90"/>
      <c r="GV134" s="104">
        <v>2678.4500000000003</v>
      </c>
      <c r="GW134" s="104"/>
      <c r="GX134" s="104"/>
      <c r="GY134" s="104"/>
      <c r="GZ134" s="104"/>
      <c r="HA134" s="137">
        <v>2678.4500000000003</v>
      </c>
      <c r="HB134" s="138">
        <f t="shared" si="228"/>
        <v>76.330000000000382</v>
      </c>
      <c r="HC134" s="141">
        <f t="shared" si="196"/>
        <v>-27.627241357456114</v>
      </c>
      <c r="HD134" s="142">
        <f t="shared" si="197"/>
        <v>48.702758642544268</v>
      </c>
      <c r="HE134" s="104">
        <f t="shared" si="198"/>
        <v>48.702758642544268</v>
      </c>
      <c r="HF134" s="104">
        <v>0</v>
      </c>
      <c r="HG134" s="104">
        <f t="shared" si="199"/>
        <v>92.535241420834097</v>
      </c>
      <c r="HH134" s="104"/>
      <c r="HI134" s="143">
        <f t="shared" si="200"/>
        <v>92.535241420834097</v>
      </c>
      <c r="HJ134" s="104">
        <f t="shared" si="201"/>
        <v>0</v>
      </c>
      <c r="HK134" s="104">
        <f t="shared" si="125"/>
        <v>0</v>
      </c>
      <c r="HL134" s="90">
        <f t="shared" si="202"/>
        <v>92.535241420834097</v>
      </c>
      <c r="HM134" s="380">
        <f t="shared" si="203"/>
        <v>-891.52187273122991</v>
      </c>
      <c r="HN134" s="1">
        <v>1</v>
      </c>
      <c r="HO134" s="1" t="s">
        <v>52</v>
      </c>
      <c r="HP134" s="1">
        <v>86</v>
      </c>
      <c r="HQ134" s="1" t="s">
        <v>195</v>
      </c>
      <c r="HR134" s="1" t="s">
        <v>196</v>
      </c>
      <c r="HS134" s="89">
        <v>44104</v>
      </c>
      <c r="HT134" s="104">
        <v>2729.05</v>
      </c>
      <c r="HU134" s="90"/>
      <c r="HV134" s="104"/>
      <c r="HW134" s="104"/>
      <c r="HX134" s="104"/>
      <c r="HY134" s="104"/>
      <c r="HZ134" s="137">
        <f t="shared" si="204"/>
        <v>2729.05</v>
      </c>
      <c r="IA134" s="138">
        <f t="shared" si="205"/>
        <v>50.599999999999909</v>
      </c>
      <c r="IB134" s="141">
        <f t="shared" si="206"/>
        <v>9.4321210237279036</v>
      </c>
      <c r="IC134" s="142">
        <f t="shared" si="207"/>
        <v>60.032121023727811</v>
      </c>
      <c r="ID134" s="104">
        <f t="shared" si="208"/>
        <v>60.032121023727811</v>
      </c>
      <c r="IE134" s="104">
        <f t="shared" si="209"/>
        <v>0</v>
      </c>
      <c r="IF134" s="104">
        <f t="shared" si="210"/>
        <v>114.06102994508284</v>
      </c>
      <c r="IG134" s="425">
        <f t="shared" si="211"/>
        <v>0</v>
      </c>
      <c r="IH134" s="143">
        <f t="shared" si="212"/>
        <v>114.06102994508284</v>
      </c>
      <c r="II134" s="104">
        <f t="shared" si="213"/>
        <v>0</v>
      </c>
      <c r="IJ134" s="104">
        <f t="shared" si="214"/>
        <v>0</v>
      </c>
      <c r="IK134" s="90">
        <f t="shared" si="215"/>
        <v>114.06102994508284</v>
      </c>
      <c r="IL134" s="234">
        <f t="shared" si="216"/>
        <v>-777.46084278614705</v>
      </c>
      <c r="IM134" s="139">
        <v>1</v>
      </c>
      <c r="IN134" s="1" t="s">
        <v>52</v>
      </c>
      <c r="IO134" s="1">
        <v>86</v>
      </c>
      <c r="IP134" s="1" t="s">
        <v>195</v>
      </c>
      <c r="IQ134" s="1" t="s">
        <v>196</v>
      </c>
      <c r="IR134" s="89">
        <v>44143</v>
      </c>
      <c r="IS134" s="90">
        <v>1300</v>
      </c>
      <c r="IT134" s="1">
        <v>2789.06</v>
      </c>
      <c r="IU134" s="1"/>
      <c r="IV134" s="1"/>
      <c r="IW134" s="1"/>
      <c r="IX134" s="1"/>
      <c r="IY134" s="98">
        <v>2789.06</v>
      </c>
      <c r="IZ134" s="138">
        <f t="shared" si="217"/>
        <v>60.009999999999764</v>
      </c>
      <c r="JA134" s="141">
        <f t="shared" si="218"/>
        <v>-16.135795287295284</v>
      </c>
      <c r="JB134" s="142">
        <f t="shared" si="219"/>
        <v>43.874204712704483</v>
      </c>
      <c r="JC134" s="104">
        <f t="shared" si="220"/>
        <v>43.874204712704483</v>
      </c>
      <c r="JD134" s="104">
        <f t="shared" si="221"/>
        <v>0</v>
      </c>
      <c r="JE134" s="104">
        <f t="shared" si="222"/>
        <v>83.36098895413852</v>
      </c>
      <c r="JF134" s="425">
        <f t="shared" si="126"/>
        <v>0</v>
      </c>
      <c r="JG134" s="143">
        <f t="shared" si="223"/>
        <v>83.36098895413852</v>
      </c>
      <c r="JH134" s="104">
        <f t="shared" si="224"/>
        <v>0</v>
      </c>
      <c r="JI134" s="104">
        <f t="shared" si="225"/>
        <v>0</v>
      </c>
      <c r="JJ134" s="90">
        <f t="shared" si="226"/>
        <v>83.36098895413852</v>
      </c>
      <c r="JK134" s="234">
        <f t="shared" si="127"/>
        <v>-1994.0998538320086</v>
      </c>
      <c r="JL134" s="139">
        <v>1</v>
      </c>
      <c r="JM134" s="1" t="s">
        <v>52</v>
      </c>
    </row>
    <row r="135" spans="1:273" ht="30" customHeight="1" x14ac:dyDescent="0.25">
      <c r="A135" s="1">
        <v>87</v>
      </c>
      <c r="B135" s="1" t="s">
        <v>197</v>
      </c>
      <c r="C135" s="1" t="s">
        <v>198</v>
      </c>
      <c r="D135" s="89">
        <v>43830</v>
      </c>
      <c r="E135" s="153"/>
      <c r="F135" s="104">
        <v>83.33</v>
      </c>
      <c r="G135" s="104"/>
      <c r="H135" s="104"/>
      <c r="I135" s="104"/>
      <c r="J135" s="104"/>
      <c r="K135" s="137">
        <v>83.33</v>
      </c>
      <c r="L135" s="138">
        <v>0</v>
      </c>
      <c r="M135" s="141">
        <v>0</v>
      </c>
      <c r="N135" s="96">
        <v>0</v>
      </c>
      <c r="O135" s="104">
        <v>0</v>
      </c>
      <c r="P135" s="104">
        <v>0</v>
      </c>
      <c r="Q135" s="104">
        <v>0</v>
      </c>
      <c r="R135" s="104">
        <v>0</v>
      </c>
      <c r="S135" s="143">
        <v>0</v>
      </c>
      <c r="T135" s="104"/>
      <c r="U135" s="104"/>
      <c r="V135" s="104">
        <v>0</v>
      </c>
      <c r="W135" s="203">
        <v>0</v>
      </c>
      <c r="X135" s="144">
        <v>-741.33685556410762</v>
      </c>
      <c r="Y135" s="285">
        <v>1</v>
      </c>
      <c r="Z135" s="104" t="s">
        <v>52</v>
      </c>
      <c r="AA135" s="1">
        <v>87</v>
      </c>
      <c r="AB135" s="1" t="s">
        <v>197</v>
      </c>
      <c r="AC135" s="1" t="s">
        <v>198</v>
      </c>
      <c r="AD135" s="89">
        <v>43861</v>
      </c>
      <c r="AE135" s="284"/>
      <c r="AF135" s="1">
        <v>83.33</v>
      </c>
      <c r="AG135" s="1"/>
      <c r="AH135" s="1"/>
      <c r="AI135" s="1"/>
      <c r="AJ135" s="1"/>
      <c r="AK135" s="98">
        <f t="shared" si="121"/>
        <v>83.33</v>
      </c>
      <c r="AL135" s="138">
        <f t="shared" si="128"/>
        <v>0</v>
      </c>
      <c r="AM135" s="141">
        <f t="shared" si="129"/>
        <v>0</v>
      </c>
      <c r="AN135" s="96">
        <f t="shared" si="130"/>
        <v>0</v>
      </c>
      <c r="AO135" s="104">
        <f t="shared" si="131"/>
        <v>0</v>
      </c>
      <c r="AP135" s="104">
        <f t="shared" si="132"/>
        <v>0</v>
      </c>
      <c r="AQ135" s="104">
        <f t="shared" si="133"/>
        <v>0</v>
      </c>
      <c r="AR135" s="104"/>
      <c r="AS135" s="143">
        <f t="shared" si="134"/>
        <v>0</v>
      </c>
      <c r="AT135" s="104">
        <f t="shared" si="135"/>
        <v>0</v>
      </c>
      <c r="AU135" s="104">
        <f t="shared" si="122"/>
        <v>0</v>
      </c>
      <c r="AV135" s="203">
        <f t="shared" si="136"/>
        <v>0</v>
      </c>
      <c r="AW135" s="144">
        <f t="shared" si="137"/>
        <v>-741.33685556410762</v>
      </c>
      <c r="AX135" s="285">
        <v>1</v>
      </c>
      <c r="AY135" s="104" t="s">
        <v>52</v>
      </c>
      <c r="AZ135" s="1">
        <v>87</v>
      </c>
      <c r="BA135" s="1" t="s">
        <v>197</v>
      </c>
      <c r="BB135" s="1" t="s">
        <v>198</v>
      </c>
      <c r="BC135" s="89">
        <v>43890</v>
      </c>
      <c r="BD135" s="153"/>
      <c r="BE135" s="1">
        <v>83.33</v>
      </c>
      <c r="BF135" s="1"/>
      <c r="BG135" s="1"/>
      <c r="BH135" s="1"/>
      <c r="BI135" s="1"/>
      <c r="BJ135" s="98">
        <v>83.33</v>
      </c>
      <c r="BK135" s="138">
        <f t="shared" si="138"/>
        <v>0</v>
      </c>
      <c r="BL135" s="141">
        <f t="shared" si="139"/>
        <v>0</v>
      </c>
      <c r="BM135" s="96">
        <f t="shared" si="140"/>
        <v>0</v>
      </c>
      <c r="BN135" s="104">
        <f t="shared" si="141"/>
        <v>0</v>
      </c>
      <c r="BO135" s="104">
        <f t="shared" si="142"/>
        <v>0</v>
      </c>
      <c r="BP135" s="104">
        <f t="shared" si="143"/>
        <v>0</v>
      </c>
      <c r="BQ135" s="355">
        <f t="shared" si="144"/>
        <v>0</v>
      </c>
      <c r="BR135" s="143">
        <f t="shared" si="145"/>
        <v>0</v>
      </c>
      <c r="BS135" s="104">
        <f t="shared" si="146"/>
        <v>0</v>
      </c>
      <c r="BT135" s="203">
        <f t="shared" si="147"/>
        <v>0</v>
      </c>
      <c r="BU135" s="144">
        <f t="shared" si="148"/>
        <v>-741.33685556410762</v>
      </c>
      <c r="BV135" s="285">
        <v>1</v>
      </c>
      <c r="BW135" s="104" t="s">
        <v>52</v>
      </c>
      <c r="BX135" s="1">
        <v>87</v>
      </c>
      <c r="BY135" s="1" t="s">
        <v>197</v>
      </c>
      <c r="BZ135" s="1" t="s">
        <v>198</v>
      </c>
      <c r="CA135" s="89">
        <v>43890</v>
      </c>
      <c r="CB135" s="153"/>
      <c r="CC135" s="137">
        <v>83.33</v>
      </c>
      <c r="CD135" s="137"/>
      <c r="CE135" s="137"/>
      <c r="CF135" s="137"/>
      <c r="CG135" s="137"/>
      <c r="CH135" s="137">
        <v>83.33</v>
      </c>
      <c r="CI135" s="137">
        <v>0</v>
      </c>
      <c r="CJ135" s="137">
        <v>0</v>
      </c>
      <c r="CK135" s="137">
        <v>0</v>
      </c>
      <c r="CL135" s="137">
        <v>0</v>
      </c>
      <c r="CM135" s="137">
        <v>0</v>
      </c>
      <c r="CN135" s="137">
        <v>0</v>
      </c>
      <c r="CO135" s="137">
        <v>0</v>
      </c>
      <c r="CP135" s="143">
        <f t="shared" si="149"/>
        <v>0</v>
      </c>
      <c r="CQ135" s="104">
        <f t="shared" si="150"/>
        <v>0</v>
      </c>
      <c r="CR135" s="203">
        <f t="shared" si="151"/>
        <v>0</v>
      </c>
      <c r="CS135" s="144">
        <f t="shared" si="152"/>
        <v>-741.33685556410762</v>
      </c>
      <c r="CT135" s="139" t="s">
        <v>251</v>
      </c>
      <c r="CU135" s="1" t="s">
        <v>422</v>
      </c>
      <c r="CV135" s="1">
        <v>87</v>
      </c>
      <c r="CW135" s="1" t="s">
        <v>197</v>
      </c>
      <c r="CX135" s="1" t="s">
        <v>198</v>
      </c>
      <c r="CY135" s="89">
        <v>43951</v>
      </c>
      <c r="CZ135" s="153"/>
      <c r="DA135" s="104">
        <v>83.33</v>
      </c>
      <c r="DB135" s="104"/>
      <c r="DC135" s="104"/>
      <c r="DD135" s="104"/>
      <c r="DE135" s="104"/>
      <c r="DF135" s="137">
        <v>83.33</v>
      </c>
      <c r="DG135" s="138">
        <f t="shared" si="153"/>
        <v>0</v>
      </c>
      <c r="DH135" s="141">
        <f t="shared" si="154"/>
        <v>0</v>
      </c>
      <c r="DI135" s="142">
        <f t="shared" si="155"/>
        <v>0</v>
      </c>
      <c r="DJ135" s="104">
        <f t="shared" si="156"/>
        <v>0</v>
      </c>
      <c r="DK135" s="104">
        <f t="shared" si="157"/>
        <v>0</v>
      </c>
      <c r="DL135" s="104">
        <f t="shared" si="158"/>
        <v>0</v>
      </c>
      <c r="DM135" s="365">
        <f t="shared" si="159"/>
        <v>0</v>
      </c>
      <c r="DN135" s="366">
        <f t="shared" si="160"/>
        <v>0</v>
      </c>
      <c r="DO135" s="367">
        <f t="shared" si="161"/>
        <v>0</v>
      </c>
      <c r="DP135" s="367">
        <f t="shared" si="162"/>
        <v>0</v>
      </c>
      <c r="DQ135" s="368">
        <f t="shared" si="163"/>
        <v>0</v>
      </c>
      <c r="DR135" s="49">
        <f t="shared" si="164"/>
        <v>0</v>
      </c>
      <c r="DS135" s="369">
        <f t="shared" si="165"/>
        <v>-741.33685556410762</v>
      </c>
      <c r="DT135" s="139">
        <v>1</v>
      </c>
      <c r="DU135" s="1" t="s">
        <v>52</v>
      </c>
      <c r="DV135" s="1">
        <v>87</v>
      </c>
      <c r="DW135" s="1" t="s">
        <v>197</v>
      </c>
      <c r="DX135" s="1" t="s">
        <v>198</v>
      </c>
      <c r="DY135" s="89">
        <v>43982</v>
      </c>
      <c r="DZ135" s="90"/>
      <c r="EA135" s="1">
        <v>103.02</v>
      </c>
      <c r="EB135" s="1"/>
      <c r="EC135" s="1"/>
      <c r="ED135" s="1"/>
      <c r="EE135" s="1"/>
      <c r="EF135" s="98">
        <v>103.02</v>
      </c>
      <c r="EG135" s="138">
        <f t="shared" si="166"/>
        <v>19.689999999999998</v>
      </c>
      <c r="EH135" s="141">
        <f t="shared" si="167"/>
        <v>0.80909352146745861</v>
      </c>
      <c r="EI135" s="96">
        <f t="shared" si="168"/>
        <v>20.499093521467458</v>
      </c>
      <c r="EJ135" s="104">
        <f t="shared" si="169"/>
        <v>20.499093521467458</v>
      </c>
      <c r="EK135" s="104">
        <f t="shared" si="170"/>
        <v>0</v>
      </c>
      <c r="EL135" s="104">
        <f t="shared" si="171"/>
        <v>37.1033592738561</v>
      </c>
      <c r="EM135" s="355">
        <f t="shared" si="172"/>
        <v>0</v>
      </c>
      <c r="EN135" s="143">
        <f t="shared" si="173"/>
        <v>37.1033592738561</v>
      </c>
      <c r="EO135" s="104">
        <f t="shared" si="174"/>
        <v>3.8812648006322465</v>
      </c>
      <c r="EP135" s="379">
        <f t="shared" si="175"/>
        <v>40.984624074488345</v>
      </c>
      <c r="EQ135" s="380">
        <f t="shared" si="176"/>
        <v>-700.35223148961927</v>
      </c>
      <c r="ER135" s="285">
        <v>1</v>
      </c>
      <c r="ES135" s="104" t="s">
        <v>52</v>
      </c>
      <c r="ET135" s="1">
        <v>87</v>
      </c>
      <c r="EU135" s="1" t="s">
        <v>197</v>
      </c>
      <c r="EV135" s="1" t="s">
        <v>198</v>
      </c>
      <c r="EW135" s="398"/>
      <c r="EX135" s="89">
        <v>44013</v>
      </c>
      <c r="EY135" s="104">
        <v>146.17000000000002</v>
      </c>
      <c r="EZ135" s="104"/>
      <c r="FA135" s="104"/>
      <c r="FB135" s="104"/>
      <c r="FC135" s="104"/>
      <c r="FD135" s="137">
        <f t="shared" si="177"/>
        <v>146.17000000000002</v>
      </c>
      <c r="FE135" s="138">
        <f t="shared" si="227"/>
        <v>43.15000000000002</v>
      </c>
      <c r="FF135" s="141">
        <f t="shared" si="178"/>
        <v>2.024845774027324</v>
      </c>
      <c r="FG135" s="96">
        <f t="shared" si="179"/>
        <v>45.174845774027347</v>
      </c>
      <c r="FH135" s="104">
        <f t="shared" si="180"/>
        <v>45.174845774027347</v>
      </c>
      <c r="FI135" s="104">
        <f t="shared" si="181"/>
        <v>0</v>
      </c>
      <c r="FJ135" s="104">
        <f t="shared" si="182"/>
        <v>81.766470850989506</v>
      </c>
      <c r="FK135" s="104"/>
      <c r="FL135" s="143">
        <f t="shared" si="183"/>
        <v>81.766470850989506</v>
      </c>
      <c r="FM135" s="104">
        <f t="shared" si="184"/>
        <v>9.3688837782043581</v>
      </c>
      <c r="FN135" s="379">
        <f t="shared" si="185"/>
        <v>91.13535462919387</v>
      </c>
      <c r="FO135" s="234">
        <f t="shared" si="186"/>
        <v>-609.21687686042537</v>
      </c>
      <c r="FP135" s="139">
        <v>1</v>
      </c>
      <c r="FQ135" s="1" t="s">
        <v>52</v>
      </c>
      <c r="FR135" s="1">
        <v>87</v>
      </c>
      <c r="FS135" s="1" t="s">
        <v>197</v>
      </c>
      <c r="FT135" s="1" t="s">
        <v>198</v>
      </c>
      <c r="FU135" s="89">
        <v>44042</v>
      </c>
      <c r="FV135" s="90"/>
      <c r="FW135" s="104">
        <v>166.05</v>
      </c>
      <c r="FX135" s="104"/>
      <c r="FY135" s="104"/>
      <c r="FZ135" s="104"/>
      <c r="GA135" s="104"/>
      <c r="GB135" s="411">
        <f t="shared" si="187"/>
        <v>166.05</v>
      </c>
      <c r="GC135" s="138">
        <f t="shared" si="123"/>
        <v>19.879999999999995</v>
      </c>
      <c r="GD135" s="141">
        <f t="shared" si="188"/>
        <v>6.1945350738262457</v>
      </c>
      <c r="GE135" s="142">
        <f t="shared" si="189"/>
        <v>26.07453507382624</v>
      </c>
      <c r="GF135" s="104">
        <f t="shared" si="190"/>
        <v>26.07453507382624</v>
      </c>
      <c r="GG135" s="104">
        <v>0</v>
      </c>
      <c r="GH135" s="104">
        <f t="shared" si="191"/>
        <v>49.541616640269851</v>
      </c>
      <c r="GI135" s="104"/>
      <c r="GJ135" s="143">
        <f t="shared" si="192"/>
        <v>49.541616640269851</v>
      </c>
      <c r="GK135" s="103">
        <f t="shared" si="193"/>
        <v>0</v>
      </c>
      <c r="GL135" s="104">
        <f t="shared" si="124"/>
        <v>0</v>
      </c>
      <c r="GM135" s="90">
        <f t="shared" si="194"/>
        <v>49.541616640269851</v>
      </c>
      <c r="GN135" s="380">
        <f t="shared" si="195"/>
        <v>-559.67526022015556</v>
      </c>
      <c r="GO135" s="139">
        <v>1</v>
      </c>
      <c r="GP135" s="415" t="s">
        <v>52</v>
      </c>
      <c r="GQ135" s="1">
        <v>87</v>
      </c>
      <c r="GR135" s="1" t="s">
        <v>197</v>
      </c>
      <c r="GS135" s="1" t="s">
        <v>198</v>
      </c>
      <c r="GT135" s="89">
        <v>44081</v>
      </c>
      <c r="GU135" s="90"/>
      <c r="GV135" s="104">
        <v>183.95000000000002</v>
      </c>
      <c r="GW135" s="104"/>
      <c r="GX135" s="104"/>
      <c r="GY135" s="104"/>
      <c r="GZ135" s="104"/>
      <c r="HA135" s="137">
        <v>183.95000000000002</v>
      </c>
      <c r="HB135" s="138">
        <f t="shared" si="228"/>
        <v>17.900000000000006</v>
      </c>
      <c r="HC135" s="141">
        <f t="shared" si="196"/>
        <v>-6.4788106943333172</v>
      </c>
      <c r="HD135" s="142">
        <f t="shared" si="197"/>
        <v>11.421189305666688</v>
      </c>
      <c r="HE135" s="104">
        <f t="shared" si="198"/>
        <v>11.421189305666688</v>
      </c>
      <c r="HF135" s="104">
        <v>0</v>
      </c>
      <c r="HG135" s="104">
        <f t="shared" si="199"/>
        <v>21.700259680766706</v>
      </c>
      <c r="HH135" s="104"/>
      <c r="HI135" s="143">
        <f t="shared" si="200"/>
        <v>21.700259680766706</v>
      </c>
      <c r="HJ135" s="104">
        <f t="shared" si="201"/>
        <v>0</v>
      </c>
      <c r="HK135" s="104">
        <f t="shared" si="125"/>
        <v>0</v>
      </c>
      <c r="HL135" s="90">
        <f t="shared" si="202"/>
        <v>21.700259680766706</v>
      </c>
      <c r="HM135" s="380">
        <f t="shared" si="203"/>
        <v>-537.97500053938882</v>
      </c>
      <c r="HN135" s="1">
        <v>1</v>
      </c>
      <c r="HO135" s="1" t="s">
        <v>52</v>
      </c>
      <c r="HP135" s="1">
        <v>87</v>
      </c>
      <c r="HQ135" s="1" t="s">
        <v>197</v>
      </c>
      <c r="HR135" s="1" t="s">
        <v>198</v>
      </c>
      <c r="HS135" s="89">
        <v>44104</v>
      </c>
      <c r="HT135" s="104">
        <v>195.23000000000002</v>
      </c>
      <c r="HU135" s="90"/>
      <c r="HV135" s="104"/>
      <c r="HW135" s="104"/>
      <c r="HX135" s="104"/>
      <c r="HY135" s="104"/>
      <c r="HZ135" s="137">
        <f t="shared" si="204"/>
        <v>195.23000000000002</v>
      </c>
      <c r="IA135" s="138">
        <f t="shared" si="205"/>
        <v>11.280000000000001</v>
      </c>
      <c r="IB135" s="141">
        <f t="shared" si="206"/>
        <v>2.1026546471867777</v>
      </c>
      <c r="IC135" s="142">
        <f t="shared" si="207"/>
        <v>13.382654647186779</v>
      </c>
      <c r="ID135" s="104">
        <f t="shared" si="208"/>
        <v>13.382654647186779</v>
      </c>
      <c r="IE135" s="104">
        <f t="shared" si="209"/>
        <v>0</v>
      </c>
      <c r="IF135" s="104">
        <f t="shared" si="210"/>
        <v>25.427043829654881</v>
      </c>
      <c r="IG135" s="425">
        <f t="shared" si="211"/>
        <v>0</v>
      </c>
      <c r="IH135" s="143">
        <f t="shared" si="212"/>
        <v>25.427043829654881</v>
      </c>
      <c r="II135" s="104">
        <f t="shared" si="213"/>
        <v>0</v>
      </c>
      <c r="IJ135" s="104">
        <f t="shared" si="214"/>
        <v>0</v>
      </c>
      <c r="IK135" s="90">
        <f t="shared" si="215"/>
        <v>25.427043829654881</v>
      </c>
      <c r="IL135" s="234">
        <f t="shared" si="216"/>
        <v>-512.54795670973397</v>
      </c>
      <c r="IM135" s="139">
        <v>1</v>
      </c>
      <c r="IN135" s="1" t="s">
        <v>52</v>
      </c>
      <c r="IO135" s="1">
        <v>87</v>
      </c>
      <c r="IP135" s="1" t="s">
        <v>197</v>
      </c>
      <c r="IQ135" s="1" t="s">
        <v>198</v>
      </c>
      <c r="IR135" s="89">
        <v>44143</v>
      </c>
      <c r="IS135" s="90"/>
      <c r="IT135" s="1">
        <v>215.33</v>
      </c>
      <c r="IU135" s="1"/>
      <c r="IV135" s="1"/>
      <c r="IW135" s="1"/>
      <c r="IX135" s="1"/>
      <c r="IY135" s="98">
        <v>215.33</v>
      </c>
      <c r="IZ135" s="138">
        <f t="shared" si="217"/>
        <v>20.099999999999994</v>
      </c>
      <c r="JA135" s="141">
        <f t="shared" si="218"/>
        <v>-5.4045906561345838</v>
      </c>
      <c r="JB135" s="142">
        <f t="shared" si="219"/>
        <v>14.695409343865411</v>
      </c>
      <c r="JC135" s="104">
        <f t="shared" si="220"/>
        <v>14.695409343865411</v>
      </c>
      <c r="JD135" s="104">
        <f t="shared" si="221"/>
        <v>0</v>
      </c>
      <c r="JE135" s="104">
        <f t="shared" si="222"/>
        <v>27.921277753344278</v>
      </c>
      <c r="JF135" s="425">
        <f t="shared" si="126"/>
        <v>0</v>
      </c>
      <c r="JG135" s="143">
        <f t="shared" si="223"/>
        <v>27.921277753344278</v>
      </c>
      <c r="JH135" s="104">
        <f t="shared" si="224"/>
        <v>0</v>
      </c>
      <c r="JI135" s="104">
        <f t="shared" si="225"/>
        <v>0</v>
      </c>
      <c r="JJ135" s="90">
        <f t="shared" si="226"/>
        <v>27.921277753344278</v>
      </c>
      <c r="JK135" s="234">
        <f t="shared" si="127"/>
        <v>-484.6266789563897</v>
      </c>
      <c r="JL135" s="139">
        <v>1</v>
      </c>
      <c r="JM135" s="1" t="s">
        <v>52</v>
      </c>
    </row>
    <row r="136" spans="1:273" ht="30" customHeight="1" x14ac:dyDescent="0.25">
      <c r="A136" s="1">
        <v>88</v>
      </c>
      <c r="B136" s="1" t="s">
        <v>199</v>
      </c>
      <c r="C136" s="1" t="s">
        <v>200</v>
      </c>
      <c r="D136" s="89">
        <v>43830</v>
      </c>
      <c r="E136" s="153"/>
      <c r="F136" s="104">
        <v>4.2</v>
      </c>
      <c r="G136" s="104"/>
      <c r="H136" s="104"/>
      <c r="I136" s="104"/>
      <c r="J136" s="104"/>
      <c r="K136" s="137">
        <v>4.2</v>
      </c>
      <c r="L136" s="138">
        <v>0</v>
      </c>
      <c r="M136" s="141">
        <v>0</v>
      </c>
      <c r="N136" s="96">
        <v>0</v>
      </c>
      <c r="O136" s="104">
        <v>0</v>
      </c>
      <c r="P136" s="104">
        <v>0</v>
      </c>
      <c r="Q136" s="104">
        <v>0</v>
      </c>
      <c r="R136" s="104">
        <v>0</v>
      </c>
      <c r="S136" s="143">
        <v>0</v>
      </c>
      <c r="T136" s="104"/>
      <c r="U136" s="104"/>
      <c r="V136" s="104">
        <v>0</v>
      </c>
      <c r="W136" s="203">
        <v>0</v>
      </c>
      <c r="X136" s="144">
        <v>4.7188634716671416</v>
      </c>
      <c r="Y136" s="285">
        <v>1</v>
      </c>
      <c r="Z136" s="104" t="s">
        <v>52</v>
      </c>
      <c r="AA136" s="1">
        <v>88</v>
      </c>
      <c r="AB136" s="1" t="s">
        <v>199</v>
      </c>
      <c r="AC136" s="1" t="s">
        <v>200</v>
      </c>
      <c r="AD136" s="89">
        <v>43861</v>
      </c>
      <c r="AE136" s="284"/>
      <c r="AF136" s="1">
        <v>4.2</v>
      </c>
      <c r="AG136" s="1"/>
      <c r="AH136" s="1"/>
      <c r="AI136" s="1"/>
      <c r="AJ136" s="1"/>
      <c r="AK136" s="98">
        <f t="shared" si="121"/>
        <v>4.2</v>
      </c>
      <c r="AL136" s="138">
        <f t="shared" si="128"/>
        <v>0</v>
      </c>
      <c r="AM136" s="141">
        <f t="shared" si="129"/>
        <v>0</v>
      </c>
      <c r="AN136" s="96">
        <f t="shared" si="130"/>
        <v>0</v>
      </c>
      <c r="AO136" s="104">
        <f t="shared" si="131"/>
        <v>0</v>
      </c>
      <c r="AP136" s="104">
        <f t="shared" si="132"/>
        <v>0</v>
      </c>
      <c r="AQ136" s="104">
        <f t="shared" si="133"/>
        <v>0</v>
      </c>
      <c r="AR136" s="104"/>
      <c r="AS136" s="143">
        <f t="shared" si="134"/>
        <v>0</v>
      </c>
      <c r="AT136" s="104">
        <f t="shared" si="135"/>
        <v>0</v>
      </c>
      <c r="AU136" s="104">
        <f t="shared" si="122"/>
        <v>0</v>
      </c>
      <c r="AV136" s="203">
        <f t="shared" si="136"/>
        <v>0</v>
      </c>
      <c r="AW136" s="144">
        <f t="shared" si="137"/>
        <v>4.7188634716671416</v>
      </c>
      <c r="AX136" s="285">
        <v>1</v>
      </c>
      <c r="AY136" s="104" t="s">
        <v>52</v>
      </c>
      <c r="AZ136" s="1">
        <v>88</v>
      </c>
      <c r="BA136" s="1" t="s">
        <v>199</v>
      </c>
      <c r="BB136" s="1" t="s">
        <v>200</v>
      </c>
      <c r="BC136" s="89">
        <v>43890</v>
      </c>
      <c r="BD136" s="153"/>
      <c r="BE136" s="1">
        <v>4.2</v>
      </c>
      <c r="BF136" s="1"/>
      <c r="BG136" s="1"/>
      <c r="BH136" s="1"/>
      <c r="BI136" s="1"/>
      <c r="BJ136" s="98">
        <v>4.2</v>
      </c>
      <c r="BK136" s="138">
        <f t="shared" si="138"/>
        <v>0</v>
      </c>
      <c r="BL136" s="141">
        <f t="shared" si="139"/>
        <v>0</v>
      </c>
      <c r="BM136" s="96">
        <f t="shared" si="140"/>
        <v>0</v>
      </c>
      <c r="BN136" s="104">
        <f t="shared" si="141"/>
        <v>0</v>
      </c>
      <c r="BO136" s="104">
        <f t="shared" si="142"/>
        <v>0</v>
      </c>
      <c r="BP136" s="104">
        <f t="shared" si="143"/>
        <v>0</v>
      </c>
      <c r="BQ136" s="355">
        <f t="shared" si="144"/>
        <v>0</v>
      </c>
      <c r="BR136" s="143">
        <f t="shared" si="145"/>
        <v>0</v>
      </c>
      <c r="BS136" s="104">
        <f t="shared" si="146"/>
        <v>0</v>
      </c>
      <c r="BT136" s="203">
        <f t="shared" si="147"/>
        <v>0</v>
      </c>
      <c r="BU136" s="144">
        <f t="shared" si="148"/>
        <v>4.7188634716671416</v>
      </c>
      <c r="BV136" s="285">
        <v>1</v>
      </c>
      <c r="BW136" s="104" t="s">
        <v>52</v>
      </c>
      <c r="BX136" s="1">
        <v>88</v>
      </c>
      <c r="BY136" s="1" t="s">
        <v>199</v>
      </c>
      <c r="BZ136" s="1" t="s">
        <v>200</v>
      </c>
      <c r="CA136" s="89">
        <v>43890</v>
      </c>
      <c r="CB136" s="153"/>
      <c r="CC136" s="137">
        <v>4.2</v>
      </c>
      <c r="CD136" s="137"/>
      <c r="CE136" s="137"/>
      <c r="CF136" s="137"/>
      <c r="CG136" s="137"/>
      <c r="CH136" s="137">
        <v>4.2</v>
      </c>
      <c r="CI136" s="137">
        <v>0</v>
      </c>
      <c r="CJ136" s="137">
        <v>0</v>
      </c>
      <c r="CK136" s="137">
        <v>0</v>
      </c>
      <c r="CL136" s="137">
        <v>0</v>
      </c>
      <c r="CM136" s="137">
        <v>0</v>
      </c>
      <c r="CN136" s="137">
        <v>0</v>
      </c>
      <c r="CO136" s="137">
        <v>0</v>
      </c>
      <c r="CP136" s="143">
        <f t="shared" si="149"/>
        <v>0</v>
      </c>
      <c r="CQ136" s="104">
        <f t="shared" si="150"/>
        <v>0</v>
      </c>
      <c r="CR136" s="203">
        <f t="shared" si="151"/>
        <v>0</v>
      </c>
      <c r="CS136" s="144">
        <f t="shared" si="152"/>
        <v>4.7188634716671416</v>
      </c>
      <c r="CT136" s="139" t="s">
        <v>251</v>
      </c>
      <c r="CU136" s="1" t="s">
        <v>422</v>
      </c>
      <c r="CV136" s="1">
        <v>88</v>
      </c>
      <c r="CW136" s="1" t="s">
        <v>199</v>
      </c>
      <c r="CX136" s="1" t="s">
        <v>200</v>
      </c>
      <c r="CY136" s="89">
        <v>43951</v>
      </c>
      <c r="CZ136" s="153"/>
      <c r="DA136" s="104">
        <v>4.2</v>
      </c>
      <c r="DB136" s="104"/>
      <c r="DC136" s="104"/>
      <c r="DD136" s="104"/>
      <c r="DE136" s="104"/>
      <c r="DF136" s="137">
        <v>4.2</v>
      </c>
      <c r="DG136" s="138">
        <f t="shared" si="153"/>
        <v>0</v>
      </c>
      <c r="DH136" s="141">
        <f t="shared" si="154"/>
        <v>0</v>
      </c>
      <c r="DI136" s="142">
        <f t="shared" si="155"/>
        <v>0</v>
      </c>
      <c r="DJ136" s="104">
        <f t="shared" si="156"/>
        <v>0</v>
      </c>
      <c r="DK136" s="104">
        <f t="shared" si="157"/>
        <v>0</v>
      </c>
      <c r="DL136" s="104">
        <f t="shared" si="158"/>
        <v>0</v>
      </c>
      <c r="DM136" s="365">
        <f t="shared" si="159"/>
        <v>0</v>
      </c>
      <c r="DN136" s="366">
        <f t="shared" si="160"/>
        <v>0</v>
      </c>
      <c r="DO136" s="367">
        <f t="shared" si="161"/>
        <v>0</v>
      </c>
      <c r="DP136" s="367">
        <f t="shared" si="162"/>
        <v>0</v>
      </c>
      <c r="DQ136" s="368">
        <f t="shared" si="163"/>
        <v>0</v>
      </c>
      <c r="DR136" s="49">
        <f t="shared" si="164"/>
        <v>0</v>
      </c>
      <c r="DS136" s="369">
        <f t="shared" si="165"/>
        <v>4.7188634716671416</v>
      </c>
      <c r="DT136" s="139">
        <v>1</v>
      </c>
      <c r="DU136" s="1" t="s">
        <v>52</v>
      </c>
      <c r="DV136" s="1">
        <v>88</v>
      </c>
      <c r="DW136" s="1" t="s">
        <v>199</v>
      </c>
      <c r="DX136" s="1" t="s">
        <v>200</v>
      </c>
      <c r="DY136" s="89">
        <v>43982</v>
      </c>
      <c r="DZ136" s="90"/>
      <c r="EA136" s="1">
        <v>4.2</v>
      </c>
      <c r="EB136" s="1"/>
      <c r="EC136" s="1"/>
      <c r="ED136" s="1"/>
      <c r="EE136" s="1"/>
      <c r="EF136" s="98">
        <v>4.2</v>
      </c>
      <c r="EG136" s="138">
        <f t="shared" si="166"/>
        <v>0</v>
      </c>
      <c r="EH136" s="141">
        <f t="shared" si="167"/>
        <v>0</v>
      </c>
      <c r="EI136" s="96">
        <f t="shared" si="168"/>
        <v>0</v>
      </c>
      <c r="EJ136" s="104">
        <f t="shared" si="169"/>
        <v>0</v>
      </c>
      <c r="EK136" s="104">
        <f t="shared" si="170"/>
        <v>0</v>
      </c>
      <c r="EL136" s="104">
        <f t="shared" si="171"/>
        <v>0</v>
      </c>
      <c r="EM136" s="355">
        <f t="shared" si="172"/>
        <v>0</v>
      </c>
      <c r="EN136" s="143">
        <f t="shared" si="173"/>
        <v>0</v>
      </c>
      <c r="EO136" s="104">
        <f t="shared" si="174"/>
        <v>0</v>
      </c>
      <c r="EP136" s="379">
        <f t="shared" si="175"/>
        <v>0</v>
      </c>
      <c r="EQ136" s="380">
        <f t="shared" si="176"/>
        <v>4.7188634716671416</v>
      </c>
      <c r="ER136" s="285">
        <v>1</v>
      </c>
      <c r="ES136" s="104" t="s">
        <v>52</v>
      </c>
      <c r="ET136" s="1">
        <v>88</v>
      </c>
      <c r="EU136" s="1" t="s">
        <v>199</v>
      </c>
      <c r="EV136" s="1" t="s">
        <v>200</v>
      </c>
      <c r="EW136" s="398"/>
      <c r="EX136" s="89">
        <v>44013</v>
      </c>
      <c r="EY136" s="104">
        <v>4.2</v>
      </c>
      <c r="EZ136" s="104"/>
      <c r="FA136" s="104"/>
      <c r="FB136" s="104"/>
      <c r="FC136" s="104"/>
      <c r="FD136" s="137">
        <f t="shared" si="177"/>
        <v>4.2</v>
      </c>
      <c r="FE136" s="138">
        <f t="shared" si="227"/>
        <v>0</v>
      </c>
      <c r="FF136" s="141">
        <f t="shared" si="178"/>
        <v>0</v>
      </c>
      <c r="FG136" s="96">
        <f t="shared" si="179"/>
        <v>0</v>
      </c>
      <c r="FH136" s="104">
        <f t="shared" si="180"/>
        <v>0</v>
      </c>
      <c r="FI136" s="104">
        <f t="shared" si="181"/>
        <v>0</v>
      </c>
      <c r="FJ136" s="104">
        <f t="shared" si="182"/>
        <v>0</v>
      </c>
      <c r="FK136" s="104"/>
      <c r="FL136" s="143">
        <f t="shared" si="183"/>
        <v>0</v>
      </c>
      <c r="FM136" s="104">
        <f t="shared" si="184"/>
        <v>0</v>
      </c>
      <c r="FN136" s="379">
        <f t="shared" si="185"/>
        <v>0</v>
      </c>
      <c r="FO136" s="234">
        <f t="shared" si="186"/>
        <v>4.7188634716671416</v>
      </c>
      <c r="FP136" s="139">
        <v>1</v>
      </c>
      <c r="FQ136" s="1" t="s">
        <v>52</v>
      </c>
      <c r="FR136" s="1">
        <v>88</v>
      </c>
      <c r="FS136" s="1" t="s">
        <v>199</v>
      </c>
      <c r="FT136" s="1" t="s">
        <v>200</v>
      </c>
      <c r="FU136" s="89">
        <v>44042</v>
      </c>
      <c r="FV136" s="90"/>
      <c r="FW136" s="104">
        <v>4.2</v>
      </c>
      <c r="FX136" s="104"/>
      <c r="FY136" s="104"/>
      <c r="FZ136" s="104"/>
      <c r="GA136" s="104"/>
      <c r="GB136" s="411">
        <f t="shared" si="187"/>
        <v>4.2</v>
      </c>
      <c r="GC136" s="138">
        <f t="shared" si="123"/>
        <v>0</v>
      </c>
      <c r="GD136" s="141">
        <f t="shared" si="188"/>
        <v>0</v>
      </c>
      <c r="GE136" s="142">
        <f t="shared" si="189"/>
        <v>0</v>
      </c>
      <c r="GF136" s="104">
        <f t="shared" si="190"/>
        <v>0</v>
      </c>
      <c r="GG136" s="104">
        <v>0</v>
      </c>
      <c r="GH136" s="104">
        <f t="shared" si="191"/>
        <v>0</v>
      </c>
      <c r="GI136" s="104"/>
      <c r="GJ136" s="143">
        <f t="shared" si="192"/>
        <v>0</v>
      </c>
      <c r="GK136" s="103">
        <f t="shared" si="193"/>
        <v>0</v>
      </c>
      <c r="GL136" s="104">
        <f t="shared" si="124"/>
        <v>0</v>
      </c>
      <c r="GM136" s="90">
        <f t="shared" si="194"/>
        <v>0</v>
      </c>
      <c r="GN136" s="380">
        <f t="shared" si="195"/>
        <v>4.7188634716671416</v>
      </c>
      <c r="GO136" s="139">
        <v>1</v>
      </c>
      <c r="GP136" s="415" t="s">
        <v>52</v>
      </c>
      <c r="GQ136" s="1">
        <v>88</v>
      </c>
      <c r="GR136" s="1" t="s">
        <v>199</v>
      </c>
      <c r="GS136" s="1" t="s">
        <v>200</v>
      </c>
      <c r="GT136" s="89">
        <v>44081</v>
      </c>
      <c r="GU136" s="90"/>
      <c r="GV136" s="104">
        <v>4.2</v>
      </c>
      <c r="GW136" s="104"/>
      <c r="GX136" s="104"/>
      <c r="GY136" s="104"/>
      <c r="GZ136" s="104"/>
      <c r="HA136" s="137">
        <v>4.2</v>
      </c>
      <c r="HB136" s="138">
        <f t="shared" si="228"/>
        <v>0</v>
      </c>
      <c r="HC136" s="141">
        <f t="shared" si="196"/>
        <v>0</v>
      </c>
      <c r="HD136" s="142">
        <f t="shared" si="197"/>
        <v>0</v>
      </c>
      <c r="HE136" s="104">
        <f t="shared" si="198"/>
        <v>0</v>
      </c>
      <c r="HF136" s="104">
        <v>0</v>
      </c>
      <c r="HG136" s="104">
        <f t="shared" si="199"/>
        <v>0</v>
      </c>
      <c r="HH136" s="104"/>
      <c r="HI136" s="143">
        <f t="shared" si="200"/>
        <v>0</v>
      </c>
      <c r="HJ136" s="104">
        <f t="shared" si="201"/>
        <v>0</v>
      </c>
      <c r="HK136" s="104">
        <f t="shared" si="125"/>
        <v>0</v>
      </c>
      <c r="HL136" s="90">
        <f t="shared" si="202"/>
        <v>0</v>
      </c>
      <c r="HM136" s="380">
        <f t="shared" si="203"/>
        <v>4.7188634716671416</v>
      </c>
      <c r="HN136" s="1">
        <v>1</v>
      </c>
      <c r="HO136" s="1" t="s">
        <v>52</v>
      </c>
      <c r="HP136" s="1">
        <v>88</v>
      </c>
      <c r="HQ136" s="1" t="s">
        <v>199</v>
      </c>
      <c r="HR136" s="1" t="s">
        <v>200</v>
      </c>
      <c r="HS136" s="89">
        <v>44104</v>
      </c>
      <c r="HT136" s="104">
        <v>4.2</v>
      </c>
      <c r="HU136" s="90"/>
      <c r="HV136" s="104"/>
      <c r="HW136" s="104"/>
      <c r="HX136" s="104"/>
      <c r="HY136" s="104"/>
      <c r="HZ136" s="137">
        <f t="shared" si="204"/>
        <v>4.2</v>
      </c>
      <c r="IA136" s="138">
        <f t="shared" si="205"/>
        <v>0</v>
      </c>
      <c r="IB136" s="141">
        <f t="shared" si="206"/>
        <v>0</v>
      </c>
      <c r="IC136" s="142">
        <f t="shared" si="207"/>
        <v>0</v>
      </c>
      <c r="ID136" s="104">
        <f t="shared" si="208"/>
        <v>0</v>
      </c>
      <c r="IE136" s="104">
        <f t="shared" si="209"/>
        <v>0</v>
      </c>
      <c r="IF136" s="104">
        <f t="shared" si="210"/>
        <v>0</v>
      </c>
      <c r="IG136" s="425">
        <f t="shared" si="211"/>
        <v>0</v>
      </c>
      <c r="IH136" s="143">
        <f t="shared" si="212"/>
        <v>0</v>
      </c>
      <c r="II136" s="104">
        <f t="shared" si="213"/>
        <v>0</v>
      </c>
      <c r="IJ136" s="104">
        <f t="shared" si="214"/>
        <v>0</v>
      </c>
      <c r="IK136" s="90">
        <f t="shared" si="215"/>
        <v>0</v>
      </c>
      <c r="IL136" s="234">
        <f t="shared" si="216"/>
        <v>4.7188634716671416</v>
      </c>
      <c r="IM136" s="139">
        <v>1</v>
      </c>
      <c r="IN136" s="1" t="s">
        <v>52</v>
      </c>
      <c r="IO136" s="1">
        <v>88</v>
      </c>
      <c r="IP136" s="1" t="s">
        <v>199</v>
      </c>
      <c r="IQ136" s="1" t="s">
        <v>200</v>
      </c>
      <c r="IR136" s="89">
        <v>44143</v>
      </c>
      <c r="IS136" s="90"/>
      <c r="IT136" s="1">
        <v>4.2</v>
      </c>
      <c r="IU136" s="1"/>
      <c r="IV136" s="1"/>
      <c r="IW136" s="1"/>
      <c r="IX136" s="1"/>
      <c r="IY136" s="98">
        <v>4.2</v>
      </c>
      <c r="IZ136" s="138">
        <f t="shared" si="217"/>
        <v>0</v>
      </c>
      <c r="JA136" s="141">
        <f t="shared" si="218"/>
        <v>0</v>
      </c>
      <c r="JB136" s="142">
        <f t="shared" si="219"/>
        <v>0</v>
      </c>
      <c r="JC136" s="104">
        <f t="shared" si="220"/>
        <v>0</v>
      </c>
      <c r="JD136" s="104">
        <f t="shared" si="221"/>
        <v>0</v>
      </c>
      <c r="JE136" s="104">
        <f t="shared" si="222"/>
        <v>0</v>
      </c>
      <c r="JF136" s="425">
        <f t="shared" si="126"/>
        <v>0</v>
      </c>
      <c r="JG136" s="143">
        <f t="shared" si="223"/>
        <v>0</v>
      </c>
      <c r="JH136" s="104">
        <f t="shared" si="224"/>
        <v>0</v>
      </c>
      <c r="JI136" s="104">
        <f t="shared" si="225"/>
        <v>0</v>
      </c>
      <c r="JJ136" s="90">
        <f t="shared" si="226"/>
        <v>0</v>
      </c>
      <c r="JK136" s="234">
        <f t="shared" si="127"/>
        <v>4.7188634716671416</v>
      </c>
      <c r="JL136" s="139">
        <v>1</v>
      </c>
      <c r="JM136" s="1" t="s">
        <v>52</v>
      </c>
    </row>
    <row r="137" spans="1:273" ht="30" customHeight="1" x14ac:dyDescent="0.25">
      <c r="A137" s="1">
        <v>89</v>
      </c>
      <c r="B137" s="1" t="s">
        <v>201</v>
      </c>
      <c r="C137" s="1" t="s">
        <v>202</v>
      </c>
      <c r="D137" s="89">
        <v>43830</v>
      </c>
      <c r="E137" s="153"/>
      <c r="F137" s="104">
        <v>1892.41</v>
      </c>
      <c r="G137" s="104"/>
      <c r="H137" s="104"/>
      <c r="I137" s="104"/>
      <c r="J137" s="104"/>
      <c r="K137" s="137">
        <v>1892.41</v>
      </c>
      <c r="L137" s="138">
        <v>0</v>
      </c>
      <c r="M137" s="141">
        <v>0</v>
      </c>
      <c r="N137" s="96">
        <v>0</v>
      </c>
      <c r="O137" s="104">
        <v>0</v>
      </c>
      <c r="P137" s="104">
        <v>0</v>
      </c>
      <c r="Q137" s="104">
        <v>0</v>
      </c>
      <c r="R137" s="104">
        <v>0</v>
      </c>
      <c r="S137" s="143">
        <v>0</v>
      </c>
      <c r="T137" s="104"/>
      <c r="U137" s="104"/>
      <c r="V137" s="104">
        <v>0</v>
      </c>
      <c r="W137" s="203">
        <v>0</v>
      </c>
      <c r="X137" s="144">
        <v>47.742324669955991</v>
      </c>
      <c r="Y137" s="285">
        <v>1</v>
      </c>
      <c r="Z137" s="104" t="s">
        <v>52</v>
      </c>
      <c r="AA137" s="1">
        <v>89</v>
      </c>
      <c r="AB137" s="1" t="s">
        <v>201</v>
      </c>
      <c r="AC137" s="1" t="s">
        <v>202</v>
      </c>
      <c r="AD137" s="89">
        <v>43861</v>
      </c>
      <c r="AE137" s="284"/>
      <c r="AF137" s="1">
        <v>1892.41</v>
      </c>
      <c r="AG137" s="1"/>
      <c r="AH137" s="1"/>
      <c r="AI137" s="1"/>
      <c r="AJ137" s="1"/>
      <c r="AK137" s="98">
        <f t="shared" si="121"/>
        <v>1892.41</v>
      </c>
      <c r="AL137" s="138">
        <f t="shared" si="128"/>
        <v>0</v>
      </c>
      <c r="AM137" s="141">
        <f t="shared" si="129"/>
        <v>0</v>
      </c>
      <c r="AN137" s="96">
        <f t="shared" si="130"/>
        <v>0</v>
      </c>
      <c r="AO137" s="104">
        <f t="shared" si="131"/>
        <v>0</v>
      </c>
      <c r="AP137" s="104">
        <f t="shared" si="132"/>
        <v>0</v>
      </c>
      <c r="AQ137" s="104">
        <f t="shared" si="133"/>
        <v>0</v>
      </c>
      <c r="AR137" s="104"/>
      <c r="AS137" s="143">
        <f t="shared" si="134"/>
        <v>0</v>
      </c>
      <c r="AT137" s="104">
        <f t="shared" si="135"/>
        <v>0</v>
      </c>
      <c r="AU137" s="104">
        <f t="shared" si="122"/>
        <v>0</v>
      </c>
      <c r="AV137" s="203">
        <f t="shared" si="136"/>
        <v>0</v>
      </c>
      <c r="AW137" s="144">
        <f t="shared" si="137"/>
        <v>47.742324669955991</v>
      </c>
      <c r="AX137" s="285">
        <v>1</v>
      </c>
      <c r="AY137" s="104" t="s">
        <v>52</v>
      </c>
      <c r="AZ137" s="1">
        <v>89</v>
      </c>
      <c r="BA137" s="1" t="s">
        <v>201</v>
      </c>
      <c r="BB137" s="1" t="s">
        <v>202</v>
      </c>
      <c r="BC137" s="89">
        <v>43890</v>
      </c>
      <c r="BD137" s="153"/>
      <c r="BE137" s="1">
        <v>1892.41</v>
      </c>
      <c r="BF137" s="1"/>
      <c r="BG137" s="1"/>
      <c r="BH137" s="1"/>
      <c r="BI137" s="1"/>
      <c r="BJ137" s="98">
        <v>1892.41</v>
      </c>
      <c r="BK137" s="138">
        <f t="shared" si="138"/>
        <v>0</v>
      </c>
      <c r="BL137" s="141">
        <f t="shared" si="139"/>
        <v>0</v>
      </c>
      <c r="BM137" s="96">
        <f t="shared" si="140"/>
        <v>0</v>
      </c>
      <c r="BN137" s="104">
        <f t="shared" si="141"/>
        <v>0</v>
      </c>
      <c r="BO137" s="104">
        <f t="shared" si="142"/>
        <v>0</v>
      </c>
      <c r="BP137" s="104">
        <f t="shared" si="143"/>
        <v>0</v>
      </c>
      <c r="BQ137" s="355">
        <f t="shared" si="144"/>
        <v>0</v>
      </c>
      <c r="BR137" s="143">
        <f t="shared" si="145"/>
        <v>0</v>
      </c>
      <c r="BS137" s="104">
        <f t="shared" si="146"/>
        <v>0</v>
      </c>
      <c r="BT137" s="203">
        <f t="shared" si="147"/>
        <v>0</v>
      </c>
      <c r="BU137" s="144">
        <f t="shared" si="148"/>
        <v>47.742324669955991</v>
      </c>
      <c r="BV137" s="285">
        <v>1</v>
      </c>
      <c r="BW137" s="104" t="s">
        <v>52</v>
      </c>
      <c r="BX137" s="1">
        <v>89</v>
      </c>
      <c r="BY137" s="1" t="s">
        <v>201</v>
      </c>
      <c r="BZ137" s="1" t="s">
        <v>202</v>
      </c>
      <c r="CA137" s="89">
        <v>43890</v>
      </c>
      <c r="CB137" s="153"/>
      <c r="CC137" s="137">
        <v>1892.41</v>
      </c>
      <c r="CD137" s="137"/>
      <c r="CE137" s="137"/>
      <c r="CF137" s="137"/>
      <c r="CG137" s="137"/>
      <c r="CH137" s="137">
        <v>1892.41</v>
      </c>
      <c r="CI137" s="137">
        <v>0</v>
      </c>
      <c r="CJ137" s="137">
        <v>0</v>
      </c>
      <c r="CK137" s="137">
        <v>0</v>
      </c>
      <c r="CL137" s="137">
        <v>0</v>
      </c>
      <c r="CM137" s="137">
        <v>0</v>
      </c>
      <c r="CN137" s="137">
        <v>0</v>
      </c>
      <c r="CO137" s="137">
        <v>0</v>
      </c>
      <c r="CP137" s="143">
        <f t="shared" si="149"/>
        <v>0</v>
      </c>
      <c r="CQ137" s="104">
        <f t="shared" si="150"/>
        <v>0</v>
      </c>
      <c r="CR137" s="203">
        <f t="shared" si="151"/>
        <v>0</v>
      </c>
      <c r="CS137" s="144">
        <f t="shared" si="152"/>
        <v>47.742324669955991</v>
      </c>
      <c r="CT137" s="139" t="s">
        <v>251</v>
      </c>
      <c r="CU137" s="1" t="s">
        <v>422</v>
      </c>
      <c r="CV137" s="1">
        <v>89</v>
      </c>
      <c r="CW137" s="1" t="s">
        <v>201</v>
      </c>
      <c r="CX137" s="1" t="s">
        <v>202</v>
      </c>
      <c r="CY137" s="89">
        <v>43951</v>
      </c>
      <c r="CZ137" s="153"/>
      <c r="DA137" s="104">
        <v>1926.76</v>
      </c>
      <c r="DB137" s="104"/>
      <c r="DC137" s="104"/>
      <c r="DD137" s="104"/>
      <c r="DE137" s="104"/>
      <c r="DF137" s="137">
        <v>1926.76</v>
      </c>
      <c r="DG137" s="138">
        <f t="shared" si="153"/>
        <v>34.349999999999909</v>
      </c>
      <c r="DH137" s="141">
        <f t="shared" si="154"/>
        <v>5.2742516184876935</v>
      </c>
      <c r="DI137" s="142">
        <f t="shared" si="155"/>
        <v>39.624251618487605</v>
      </c>
      <c r="DJ137" s="104">
        <f t="shared" si="156"/>
        <v>39.624251618487605</v>
      </c>
      <c r="DK137" s="104">
        <f t="shared" si="157"/>
        <v>0</v>
      </c>
      <c r="DL137" s="104">
        <f t="shared" si="158"/>
        <v>71.719895429462568</v>
      </c>
      <c r="DM137" s="365">
        <f t="shared" si="159"/>
        <v>0</v>
      </c>
      <c r="DN137" s="366">
        <f t="shared" si="160"/>
        <v>71.719895429462568</v>
      </c>
      <c r="DO137" s="367">
        <f t="shared" si="161"/>
        <v>71.719895429462568</v>
      </c>
      <c r="DP137" s="367">
        <f t="shared" si="162"/>
        <v>68.908237583822384</v>
      </c>
      <c r="DQ137" s="368">
        <f t="shared" si="163"/>
        <v>4.9406905002566219</v>
      </c>
      <c r="DR137" s="49">
        <f t="shared" si="164"/>
        <v>76.66058592971919</v>
      </c>
      <c r="DS137" s="369">
        <f t="shared" si="165"/>
        <v>124.40291059967518</v>
      </c>
      <c r="DT137" s="139">
        <v>1</v>
      </c>
      <c r="DU137" s="1" t="s">
        <v>52</v>
      </c>
      <c r="DV137" s="1">
        <v>89</v>
      </c>
      <c r="DW137" s="1" t="s">
        <v>201</v>
      </c>
      <c r="DX137" s="1" t="s">
        <v>202</v>
      </c>
      <c r="DY137" s="89">
        <v>43982</v>
      </c>
      <c r="DZ137" s="90"/>
      <c r="EA137" s="1">
        <v>2074.06</v>
      </c>
      <c r="EB137" s="1"/>
      <c r="EC137" s="1"/>
      <c r="ED137" s="1"/>
      <c r="EE137" s="1"/>
      <c r="EF137" s="98">
        <v>2074.06</v>
      </c>
      <c r="EG137" s="138">
        <f t="shared" si="166"/>
        <v>147.29999999999995</v>
      </c>
      <c r="EH137" s="141">
        <f t="shared" si="167"/>
        <v>6.0527920625777876</v>
      </c>
      <c r="EI137" s="96">
        <f t="shared" si="168"/>
        <v>153.35279206257775</v>
      </c>
      <c r="EJ137" s="104">
        <f t="shared" si="169"/>
        <v>110</v>
      </c>
      <c r="EK137" s="104">
        <f t="shared" si="170"/>
        <v>43.352792062577748</v>
      </c>
      <c r="EL137" s="104">
        <f t="shared" si="171"/>
        <v>199.1</v>
      </c>
      <c r="EM137" s="355">
        <f t="shared" si="172"/>
        <v>83.894251996760659</v>
      </c>
      <c r="EN137" s="143">
        <f t="shared" si="173"/>
        <v>282.99425199676068</v>
      </c>
      <c r="EO137" s="104">
        <f t="shared" si="174"/>
        <v>29.603131645015775</v>
      </c>
      <c r="EP137" s="379">
        <f t="shared" si="175"/>
        <v>312.59738364177645</v>
      </c>
      <c r="EQ137" s="380">
        <f t="shared" si="176"/>
        <v>437.00029424145163</v>
      </c>
      <c r="ER137" s="285">
        <v>1</v>
      </c>
      <c r="ES137" s="104" t="s">
        <v>52</v>
      </c>
      <c r="ET137" s="1">
        <v>89</v>
      </c>
      <c r="EU137" s="1" t="s">
        <v>201</v>
      </c>
      <c r="EV137" s="1" t="s">
        <v>202</v>
      </c>
      <c r="EW137" s="398"/>
      <c r="EX137" s="89">
        <v>44013</v>
      </c>
      <c r="EY137" s="104">
        <v>2205.14</v>
      </c>
      <c r="EZ137" s="104"/>
      <c r="FA137" s="104"/>
      <c r="FB137" s="104"/>
      <c r="FC137" s="104"/>
      <c r="FD137" s="137">
        <f t="shared" si="177"/>
        <v>2205.14</v>
      </c>
      <c r="FE137" s="138">
        <f t="shared" si="227"/>
        <v>131.07999999999993</v>
      </c>
      <c r="FF137" s="141">
        <f t="shared" si="178"/>
        <v>6.1510262817960921</v>
      </c>
      <c r="FG137" s="96">
        <f t="shared" si="179"/>
        <v>137.23102628179601</v>
      </c>
      <c r="FH137" s="104">
        <f t="shared" si="180"/>
        <v>137.23102628179601</v>
      </c>
      <c r="FI137" s="104">
        <f t="shared" si="181"/>
        <v>0</v>
      </c>
      <c r="FJ137" s="104">
        <f t="shared" si="182"/>
        <v>248.38815757005077</v>
      </c>
      <c r="FK137" s="104"/>
      <c r="FL137" s="143">
        <f t="shared" si="183"/>
        <v>248.38815757005077</v>
      </c>
      <c r="FM137" s="104">
        <f t="shared" si="184"/>
        <v>28.460562819166295</v>
      </c>
      <c r="FN137" s="379">
        <f t="shared" si="185"/>
        <v>276.84872038921708</v>
      </c>
      <c r="FO137" s="234">
        <f t="shared" si="186"/>
        <v>713.84901463066876</v>
      </c>
      <c r="FP137" s="139">
        <v>1</v>
      </c>
      <c r="FQ137" s="1" t="s">
        <v>52</v>
      </c>
      <c r="FR137" s="1">
        <v>89</v>
      </c>
      <c r="FS137" s="1" t="s">
        <v>201</v>
      </c>
      <c r="FT137" s="1" t="s">
        <v>202</v>
      </c>
      <c r="FU137" s="89">
        <v>44042</v>
      </c>
      <c r="FV137" s="90"/>
      <c r="FW137" s="104">
        <v>2268.4900000000002</v>
      </c>
      <c r="FX137" s="104"/>
      <c r="FY137" s="104"/>
      <c r="FZ137" s="104"/>
      <c r="GA137" s="104"/>
      <c r="GB137" s="411">
        <f t="shared" si="187"/>
        <v>2268.4900000000002</v>
      </c>
      <c r="GC137" s="138">
        <f t="shared" si="123"/>
        <v>63.350000000000364</v>
      </c>
      <c r="GD137" s="141">
        <f t="shared" si="188"/>
        <v>19.739627612016854</v>
      </c>
      <c r="GE137" s="142">
        <f t="shared" si="189"/>
        <v>83.08962761201721</v>
      </c>
      <c r="GF137" s="104">
        <f t="shared" si="190"/>
        <v>83.08962761201721</v>
      </c>
      <c r="GG137" s="104">
        <v>0</v>
      </c>
      <c r="GH137" s="104">
        <f t="shared" si="191"/>
        <v>157.87029246283268</v>
      </c>
      <c r="GI137" s="104"/>
      <c r="GJ137" s="143">
        <f t="shared" si="192"/>
        <v>157.87029246283268</v>
      </c>
      <c r="GK137" s="103">
        <f t="shared" si="193"/>
        <v>0</v>
      </c>
      <c r="GL137" s="104">
        <f t="shared" si="124"/>
        <v>0</v>
      </c>
      <c r="GM137" s="90">
        <f t="shared" si="194"/>
        <v>157.87029246283268</v>
      </c>
      <c r="GN137" s="380">
        <f t="shared" si="195"/>
        <v>871.71930709350147</v>
      </c>
      <c r="GO137" s="139">
        <v>1</v>
      </c>
      <c r="GP137" s="415" t="s">
        <v>52</v>
      </c>
      <c r="GQ137" s="1">
        <v>89</v>
      </c>
      <c r="GR137" s="1" t="s">
        <v>201</v>
      </c>
      <c r="GS137" s="1" t="s">
        <v>202</v>
      </c>
      <c r="GT137" s="89">
        <v>44081</v>
      </c>
      <c r="GU137" s="90"/>
      <c r="GV137" s="104">
        <v>2364.4</v>
      </c>
      <c r="GW137" s="104"/>
      <c r="GX137" s="104"/>
      <c r="GY137" s="104"/>
      <c r="GZ137" s="104"/>
      <c r="HA137" s="137">
        <v>2364.4</v>
      </c>
      <c r="HB137" s="138">
        <f t="shared" si="228"/>
        <v>95.909999999999854</v>
      </c>
      <c r="HC137" s="141">
        <f t="shared" si="196"/>
        <v>-34.714119200754602</v>
      </c>
      <c r="HD137" s="142">
        <f t="shared" si="197"/>
        <v>61.195880799245252</v>
      </c>
      <c r="HE137" s="104">
        <f t="shared" si="198"/>
        <v>61.195880799245252</v>
      </c>
      <c r="HF137" s="104">
        <v>0</v>
      </c>
      <c r="HG137" s="104">
        <f t="shared" si="199"/>
        <v>116.27217351856598</v>
      </c>
      <c r="HH137" s="104"/>
      <c r="HI137" s="143">
        <f t="shared" si="200"/>
        <v>116.27217351856598</v>
      </c>
      <c r="HJ137" s="104">
        <f t="shared" si="201"/>
        <v>0</v>
      </c>
      <c r="HK137" s="104">
        <f t="shared" si="125"/>
        <v>0</v>
      </c>
      <c r="HL137" s="90">
        <f t="shared" si="202"/>
        <v>116.27217351856598</v>
      </c>
      <c r="HM137" s="380">
        <f t="shared" si="203"/>
        <v>987.99148061206745</v>
      </c>
      <c r="HN137" s="1">
        <v>1</v>
      </c>
      <c r="HO137" s="1" t="s">
        <v>52</v>
      </c>
      <c r="HP137" s="1">
        <v>89</v>
      </c>
      <c r="HQ137" s="1" t="s">
        <v>201</v>
      </c>
      <c r="HR137" s="1" t="s">
        <v>202</v>
      </c>
      <c r="HS137" s="89">
        <v>44104</v>
      </c>
      <c r="HT137" s="104">
        <v>2423.62</v>
      </c>
      <c r="HU137" s="90"/>
      <c r="HV137" s="104"/>
      <c r="HW137" s="104"/>
      <c r="HX137" s="104"/>
      <c r="HY137" s="104"/>
      <c r="HZ137" s="137">
        <f t="shared" si="204"/>
        <v>2423.62</v>
      </c>
      <c r="IA137" s="138">
        <f t="shared" si="205"/>
        <v>59.2199999999998</v>
      </c>
      <c r="IB137" s="141">
        <f t="shared" si="206"/>
        <v>11.038936897730546</v>
      </c>
      <c r="IC137" s="142">
        <f t="shared" si="207"/>
        <v>70.258936897730351</v>
      </c>
      <c r="ID137" s="104">
        <f t="shared" si="208"/>
        <v>70.258936897730351</v>
      </c>
      <c r="IE137" s="104">
        <f t="shared" si="209"/>
        <v>0</v>
      </c>
      <c r="IF137" s="104">
        <f t="shared" si="210"/>
        <v>133.49198010568767</v>
      </c>
      <c r="IG137" s="425">
        <f t="shared" si="211"/>
        <v>0</v>
      </c>
      <c r="IH137" s="143">
        <f t="shared" si="212"/>
        <v>133.49198010568767</v>
      </c>
      <c r="II137" s="104">
        <f t="shared" si="213"/>
        <v>0</v>
      </c>
      <c r="IJ137" s="104">
        <f t="shared" si="214"/>
        <v>0</v>
      </c>
      <c r="IK137" s="90">
        <f t="shared" si="215"/>
        <v>133.49198010568767</v>
      </c>
      <c r="IL137" s="234">
        <f t="shared" si="216"/>
        <v>1121.4834607177552</v>
      </c>
      <c r="IM137" s="139">
        <v>1</v>
      </c>
      <c r="IN137" s="1" t="s">
        <v>52</v>
      </c>
      <c r="IO137" s="1">
        <v>89</v>
      </c>
      <c r="IP137" s="1" t="s">
        <v>201</v>
      </c>
      <c r="IQ137" s="1" t="s">
        <v>202</v>
      </c>
      <c r="IR137" s="89">
        <v>44143</v>
      </c>
      <c r="IS137" s="90">
        <v>1000</v>
      </c>
      <c r="IT137" s="1">
        <v>2437.6</v>
      </c>
      <c r="IU137" s="1"/>
      <c r="IV137" s="1"/>
      <c r="IW137" s="1"/>
      <c r="IX137" s="1"/>
      <c r="IY137" s="98">
        <v>2437.6</v>
      </c>
      <c r="IZ137" s="138">
        <f t="shared" si="217"/>
        <v>13.980000000000018</v>
      </c>
      <c r="JA137" s="141">
        <f t="shared" si="218"/>
        <v>-3.7590137996398809</v>
      </c>
      <c r="JB137" s="142">
        <f t="shared" si="219"/>
        <v>10.220986200360137</v>
      </c>
      <c r="JC137" s="104">
        <f t="shared" si="220"/>
        <v>10.220986200360137</v>
      </c>
      <c r="JD137" s="104">
        <f t="shared" si="221"/>
        <v>0</v>
      </c>
      <c r="JE137" s="104">
        <f t="shared" si="222"/>
        <v>19.419873780684259</v>
      </c>
      <c r="JF137" s="425">
        <f t="shared" si="126"/>
        <v>0</v>
      </c>
      <c r="JG137" s="143">
        <f t="shared" si="223"/>
        <v>19.419873780684259</v>
      </c>
      <c r="JH137" s="104">
        <f t="shared" si="224"/>
        <v>0</v>
      </c>
      <c r="JI137" s="104">
        <f t="shared" si="225"/>
        <v>0</v>
      </c>
      <c r="JJ137" s="90">
        <f t="shared" si="226"/>
        <v>19.419873780684259</v>
      </c>
      <c r="JK137" s="234">
        <f t="shared" si="127"/>
        <v>140.90333449843945</v>
      </c>
      <c r="JL137" s="139">
        <v>1</v>
      </c>
      <c r="JM137" s="1" t="s">
        <v>52</v>
      </c>
    </row>
    <row r="138" spans="1:273" ht="30" customHeight="1" x14ac:dyDescent="0.25">
      <c r="A138" s="1">
        <v>90</v>
      </c>
      <c r="B138" s="1" t="s">
        <v>203</v>
      </c>
      <c r="C138" s="1" t="s">
        <v>204</v>
      </c>
      <c r="D138" s="89">
        <v>43830</v>
      </c>
      <c r="E138" s="153"/>
      <c r="F138" s="104">
        <v>4155.79</v>
      </c>
      <c r="G138" s="104"/>
      <c r="H138" s="104"/>
      <c r="I138" s="104"/>
      <c r="J138" s="104"/>
      <c r="K138" s="137">
        <v>4155.79</v>
      </c>
      <c r="L138" s="138">
        <v>848.44999999999982</v>
      </c>
      <c r="M138" s="141">
        <v>101.81392722963129</v>
      </c>
      <c r="N138" s="96">
        <v>950.26392722963112</v>
      </c>
      <c r="O138" s="104">
        <v>110</v>
      </c>
      <c r="P138" s="104">
        <v>840.26392722963112</v>
      </c>
      <c r="Q138" s="104">
        <v>199.1</v>
      </c>
      <c r="R138" s="104">
        <v>1968.493544029639</v>
      </c>
      <c r="S138" s="143">
        <v>2167.5935440296389</v>
      </c>
      <c r="T138" s="104"/>
      <c r="U138" s="104"/>
      <c r="V138" s="104">
        <v>108.92094191106708</v>
      </c>
      <c r="W138" s="203">
        <v>2276.514485940706</v>
      </c>
      <c r="X138" s="144">
        <v>978.59132846787702</v>
      </c>
      <c r="Y138" s="285">
        <v>1</v>
      </c>
      <c r="Z138" s="104" t="s">
        <v>52</v>
      </c>
      <c r="AA138" s="1">
        <v>90</v>
      </c>
      <c r="AB138" s="1" t="s">
        <v>203</v>
      </c>
      <c r="AC138" s="1" t="s">
        <v>204</v>
      </c>
      <c r="AD138" s="89">
        <v>43861</v>
      </c>
      <c r="AE138" s="284">
        <v>2000</v>
      </c>
      <c r="AF138" s="1">
        <v>4450.16</v>
      </c>
      <c r="AG138" s="1"/>
      <c r="AH138" s="1"/>
      <c r="AI138" s="1"/>
      <c r="AJ138" s="1"/>
      <c r="AK138" s="98">
        <f t="shared" si="121"/>
        <v>4450.16</v>
      </c>
      <c r="AL138" s="138">
        <f t="shared" si="128"/>
        <v>294.36999999999989</v>
      </c>
      <c r="AM138" s="141">
        <f t="shared" si="129"/>
        <v>-261.71032287074252</v>
      </c>
      <c r="AN138" s="96">
        <f t="shared" si="130"/>
        <v>32.659677129257375</v>
      </c>
      <c r="AO138" s="104">
        <f t="shared" si="131"/>
        <v>32.659677129257375</v>
      </c>
      <c r="AP138" s="104">
        <f t="shared" si="132"/>
        <v>0</v>
      </c>
      <c r="AQ138" s="104">
        <f t="shared" si="133"/>
        <v>59.114015603955849</v>
      </c>
      <c r="AR138" s="104"/>
      <c r="AS138" s="143">
        <f t="shared" si="134"/>
        <v>59.114015603955849</v>
      </c>
      <c r="AT138" s="104">
        <f t="shared" si="135"/>
        <v>211.87227403832637</v>
      </c>
      <c r="AU138" s="104">
        <f t="shared" si="122"/>
        <v>37.667205964434082</v>
      </c>
      <c r="AV138" s="203">
        <f t="shared" si="136"/>
        <v>308.65349560671626</v>
      </c>
      <c r="AW138" s="144">
        <f t="shared" si="137"/>
        <v>-712.75517592540677</v>
      </c>
      <c r="AX138" s="285">
        <v>1</v>
      </c>
      <c r="AY138" s="104" t="s">
        <v>52</v>
      </c>
      <c r="AZ138" s="1">
        <v>90</v>
      </c>
      <c r="BA138" s="1" t="s">
        <v>203</v>
      </c>
      <c r="BB138" s="1" t="s">
        <v>204</v>
      </c>
      <c r="BC138" s="89">
        <v>43890</v>
      </c>
      <c r="BD138" s="153"/>
      <c r="BE138" s="1">
        <v>4940.9000000000005</v>
      </c>
      <c r="BF138" s="1"/>
      <c r="BG138" s="1"/>
      <c r="BH138" s="1"/>
      <c r="BI138" s="1"/>
      <c r="BJ138" s="98">
        <v>4940.9000000000005</v>
      </c>
      <c r="BK138" s="138">
        <f t="shared" si="138"/>
        <v>490.74000000000069</v>
      </c>
      <c r="BL138" s="141">
        <f t="shared" si="139"/>
        <v>9.2858777285138778</v>
      </c>
      <c r="BM138" s="96">
        <f t="shared" si="140"/>
        <v>500.02587772851456</v>
      </c>
      <c r="BN138" s="104">
        <f t="shared" si="141"/>
        <v>110</v>
      </c>
      <c r="BO138" s="104">
        <f t="shared" si="142"/>
        <v>390.02587772851456</v>
      </c>
      <c r="BP138" s="104">
        <f t="shared" si="143"/>
        <v>199.1</v>
      </c>
      <c r="BQ138" s="355">
        <f t="shared" si="144"/>
        <v>862.88424331289036</v>
      </c>
      <c r="BR138" s="143">
        <f t="shared" si="145"/>
        <v>1061.9842433128904</v>
      </c>
      <c r="BS138" s="104">
        <f t="shared" si="146"/>
        <v>71.451688639175529</v>
      </c>
      <c r="BT138" s="203">
        <f t="shared" si="147"/>
        <v>1133.4359319520659</v>
      </c>
      <c r="BU138" s="144">
        <f t="shared" si="148"/>
        <v>420.68075602665908</v>
      </c>
      <c r="BV138" s="285">
        <v>1</v>
      </c>
      <c r="BW138" s="104" t="s">
        <v>52</v>
      </c>
      <c r="BX138" s="1">
        <v>90</v>
      </c>
      <c r="BY138" s="1" t="s">
        <v>203</v>
      </c>
      <c r="BZ138" s="1" t="s">
        <v>204</v>
      </c>
      <c r="CA138" s="89">
        <v>43890</v>
      </c>
      <c r="CB138" s="153"/>
      <c r="CC138" s="137">
        <v>4940.9000000000005</v>
      </c>
      <c r="CD138" s="137"/>
      <c r="CE138" s="137"/>
      <c r="CF138" s="137"/>
      <c r="CG138" s="137"/>
      <c r="CH138" s="137">
        <v>4940.9000000000005</v>
      </c>
      <c r="CI138" s="137">
        <v>490.74000000000069</v>
      </c>
      <c r="CJ138" s="137">
        <v>9.2858777285138778</v>
      </c>
      <c r="CK138" s="137">
        <v>500.02587772851456</v>
      </c>
      <c r="CL138" s="137">
        <v>110</v>
      </c>
      <c r="CM138" s="137">
        <v>390.02587772851456</v>
      </c>
      <c r="CN138" s="137">
        <v>199.1</v>
      </c>
      <c r="CO138" s="137">
        <v>862.88424331289036</v>
      </c>
      <c r="CP138" s="143">
        <f t="shared" si="149"/>
        <v>1180.2015723029192</v>
      </c>
      <c r="CQ138" s="104">
        <f t="shared" si="150"/>
        <v>71.451688639175543</v>
      </c>
      <c r="CR138" s="203">
        <f t="shared" si="151"/>
        <v>1251.6532609420947</v>
      </c>
      <c r="CS138" s="144">
        <f t="shared" si="152"/>
        <v>1672.3340169687538</v>
      </c>
      <c r="CT138" s="139" t="s">
        <v>251</v>
      </c>
      <c r="CU138" s="1" t="s">
        <v>422</v>
      </c>
      <c r="CV138" s="1">
        <v>90</v>
      </c>
      <c r="CW138" s="1" t="s">
        <v>203</v>
      </c>
      <c r="CX138" s="1" t="s">
        <v>204</v>
      </c>
      <c r="CY138" s="89">
        <v>43951</v>
      </c>
      <c r="CZ138" s="153">
        <v>2000</v>
      </c>
      <c r="DA138" s="104">
        <v>6061.4800000000005</v>
      </c>
      <c r="DB138" s="104"/>
      <c r="DC138" s="104"/>
      <c r="DD138" s="104"/>
      <c r="DE138" s="104"/>
      <c r="DF138" s="137">
        <v>6061.4800000000005</v>
      </c>
      <c r="DG138" s="138">
        <f t="shared" si="153"/>
        <v>1120.58</v>
      </c>
      <c r="DH138" s="141">
        <f t="shared" si="154"/>
        <v>172.05883198384149</v>
      </c>
      <c r="DI138" s="142">
        <f t="shared" si="155"/>
        <v>1292.6388319838413</v>
      </c>
      <c r="DJ138" s="104">
        <f t="shared" si="156"/>
        <v>110</v>
      </c>
      <c r="DK138" s="104">
        <f t="shared" si="157"/>
        <v>1182.6388319838413</v>
      </c>
      <c r="DL138" s="104">
        <f t="shared" si="158"/>
        <v>199.1</v>
      </c>
      <c r="DM138" s="365">
        <f t="shared" si="159"/>
        <v>2632.8796780247308</v>
      </c>
      <c r="DN138" s="366">
        <f t="shared" si="160"/>
        <v>2831.9796780247307</v>
      </c>
      <c r="DO138" s="367">
        <f t="shared" si="161"/>
        <v>1651.7781057218115</v>
      </c>
      <c r="DP138" s="367">
        <f t="shared" si="162"/>
        <v>1587.0229238800159</v>
      </c>
      <c r="DQ138" s="368">
        <f t="shared" si="163"/>
        <v>113.7888496156273</v>
      </c>
      <c r="DR138" s="49">
        <f t="shared" si="164"/>
        <v>1765.5669553374387</v>
      </c>
      <c r="DS138" s="369">
        <f t="shared" si="165"/>
        <v>1437.9009723061924</v>
      </c>
      <c r="DT138" s="139">
        <v>1</v>
      </c>
      <c r="DU138" s="1" t="s">
        <v>52</v>
      </c>
      <c r="DV138" s="1">
        <v>90</v>
      </c>
      <c r="DW138" s="1" t="s">
        <v>203</v>
      </c>
      <c r="DX138" s="1" t="s">
        <v>204</v>
      </c>
      <c r="DY138" s="89">
        <v>43982</v>
      </c>
      <c r="DZ138" s="90"/>
      <c r="EA138" s="1">
        <v>6584.49</v>
      </c>
      <c r="EB138" s="1"/>
      <c r="EC138" s="1"/>
      <c r="ED138" s="1"/>
      <c r="EE138" s="1"/>
      <c r="EF138" s="98">
        <v>6584.49</v>
      </c>
      <c r="EG138" s="138">
        <f t="shared" si="166"/>
        <v>523.00999999999931</v>
      </c>
      <c r="EH138" s="141">
        <f t="shared" si="167"/>
        <v>21.49131552375292</v>
      </c>
      <c r="EI138" s="96">
        <f t="shared" si="168"/>
        <v>544.50131552375228</v>
      </c>
      <c r="EJ138" s="104">
        <f t="shared" si="169"/>
        <v>110</v>
      </c>
      <c r="EK138" s="104">
        <f t="shared" si="170"/>
        <v>434.50131552375228</v>
      </c>
      <c r="EL138" s="104">
        <f t="shared" si="171"/>
        <v>199.1</v>
      </c>
      <c r="EM138" s="355">
        <f t="shared" si="172"/>
        <v>840.82618726970759</v>
      </c>
      <c r="EN138" s="143">
        <f t="shared" si="173"/>
        <v>1039.9261872697075</v>
      </c>
      <c r="EO138" s="104">
        <f t="shared" si="174"/>
        <v>108.78338201440523</v>
      </c>
      <c r="EP138" s="379">
        <f t="shared" si="175"/>
        <v>1148.7095692841128</v>
      </c>
      <c r="EQ138" s="380">
        <f t="shared" si="176"/>
        <v>2586.6105415903053</v>
      </c>
      <c r="ER138" s="285">
        <v>1</v>
      </c>
      <c r="ES138" s="104" t="s">
        <v>52</v>
      </c>
      <c r="ET138" s="1">
        <v>90</v>
      </c>
      <c r="EU138" s="1" t="s">
        <v>203</v>
      </c>
      <c r="EV138" s="1" t="s">
        <v>204</v>
      </c>
      <c r="EW138" s="398">
        <v>2000</v>
      </c>
      <c r="EX138" s="89">
        <v>44013</v>
      </c>
      <c r="EY138" s="104">
        <v>6934.71</v>
      </c>
      <c r="EZ138" s="104"/>
      <c r="FA138" s="104"/>
      <c r="FB138" s="104"/>
      <c r="FC138" s="104"/>
      <c r="FD138" s="137">
        <f t="shared" si="177"/>
        <v>6934.71</v>
      </c>
      <c r="FE138" s="138">
        <f t="shared" si="227"/>
        <v>350.22000000000025</v>
      </c>
      <c r="FF138" s="141">
        <f t="shared" si="178"/>
        <v>16.434333417841241</v>
      </c>
      <c r="FG138" s="96">
        <f t="shared" si="179"/>
        <v>366.65433341784149</v>
      </c>
      <c r="FH138" s="104">
        <f t="shared" si="180"/>
        <v>366.65433341784149</v>
      </c>
      <c r="FI138" s="104">
        <f t="shared" si="181"/>
        <v>0</v>
      </c>
      <c r="FJ138" s="104">
        <f t="shared" si="182"/>
        <v>663.64434348629311</v>
      </c>
      <c r="FK138" s="104"/>
      <c r="FL138" s="143">
        <f t="shared" si="183"/>
        <v>663.64434348629311</v>
      </c>
      <c r="FM138" s="104">
        <f t="shared" si="184"/>
        <v>76.041030748614844</v>
      </c>
      <c r="FN138" s="379">
        <f t="shared" si="185"/>
        <v>739.68537423490795</v>
      </c>
      <c r="FO138" s="234">
        <f t="shared" si="186"/>
        <v>1326.2959158252133</v>
      </c>
      <c r="FP138" s="139">
        <v>1</v>
      </c>
      <c r="FQ138" s="1" t="s">
        <v>52</v>
      </c>
      <c r="FR138" s="1">
        <v>90</v>
      </c>
      <c r="FS138" s="1" t="s">
        <v>203</v>
      </c>
      <c r="FT138" s="1" t="s">
        <v>204</v>
      </c>
      <c r="FU138" s="89">
        <v>44042</v>
      </c>
      <c r="FV138" s="90"/>
      <c r="FW138" s="104">
        <v>7333.01</v>
      </c>
      <c r="FX138" s="104"/>
      <c r="FY138" s="104"/>
      <c r="FZ138" s="104"/>
      <c r="GA138" s="104"/>
      <c r="GB138" s="411">
        <f t="shared" si="187"/>
        <v>7333.01</v>
      </c>
      <c r="GC138" s="138">
        <f t="shared" si="123"/>
        <v>398.30000000000018</v>
      </c>
      <c r="GD138" s="141">
        <f t="shared" si="188"/>
        <v>124.10881890870199</v>
      </c>
      <c r="GE138" s="142">
        <f t="shared" si="189"/>
        <v>522.40881890870219</v>
      </c>
      <c r="GF138" s="104">
        <f t="shared" si="190"/>
        <v>522.40881890870219</v>
      </c>
      <c r="GG138" s="104">
        <v>0</v>
      </c>
      <c r="GH138" s="104">
        <f t="shared" si="191"/>
        <v>992.57675592653413</v>
      </c>
      <c r="GI138" s="104"/>
      <c r="GJ138" s="143">
        <f t="shared" si="192"/>
        <v>992.57675592653413</v>
      </c>
      <c r="GK138" s="103">
        <f t="shared" si="193"/>
        <v>522.40881890870219</v>
      </c>
      <c r="GL138" s="104">
        <f t="shared" si="124"/>
        <v>145.22195235835241</v>
      </c>
      <c r="GM138" s="90">
        <f t="shared" si="194"/>
        <v>1137.7987082848865</v>
      </c>
      <c r="GN138" s="380">
        <f t="shared" si="195"/>
        <v>2464.0946241101001</v>
      </c>
      <c r="GO138" s="139">
        <v>1</v>
      </c>
      <c r="GP138" s="415" t="s">
        <v>52</v>
      </c>
      <c r="GQ138" s="1">
        <v>90</v>
      </c>
      <c r="GR138" s="1" t="s">
        <v>203</v>
      </c>
      <c r="GS138" s="1" t="s">
        <v>204</v>
      </c>
      <c r="GT138" s="89">
        <v>44081</v>
      </c>
      <c r="GU138" s="90"/>
      <c r="GV138" s="104">
        <v>8022.62</v>
      </c>
      <c r="GW138" s="104"/>
      <c r="GX138" s="104"/>
      <c r="GY138" s="104"/>
      <c r="GZ138" s="104"/>
      <c r="HA138" s="137">
        <v>8022.62</v>
      </c>
      <c r="HB138" s="138">
        <f t="shared" si="228"/>
        <v>689.60999999999967</v>
      </c>
      <c r="HC138" s="141">
        <f t="shared" si="196"/>
        <v>-249.60070630833494</v>
      </c>
      <c r="HD138" s="142">
        <f t="shared" si="197"/>
        <v>440.00929369166477</v>
      </c>
      <c r="HE138" s="104">
        <f t="shared" si="198"/>
        <v>440.00929369166477</v>
      </c>
      <c r="HF138" s="104">
        <v>0</v>
      </c>
      <c r="HG138" s="104">
        <f t="shared" si="199"/>
        <v>836.01765801416298</v>
      </c>
      <c r="HH138" s="104"/>
      <c r="HI138" s="143">
        <f t="shared" si="200"/>
        <v>836.01765801416298</v>
      </c>
      <c r="HJ138" s="104">
        <f t="shared" si="201"/>
        <v>440.00929369166477</v>
      </c>
      <c r="HK138" s="104">
        <f t="shared" si="125"/>
        <v>199.15496776558444</v>
      </c>
      <c r="HL138" s="90">
        <f t="shared" si="202"/>
        <v>1035.1726257797475</v>
      </c>
      <c r="HM138" s="380">
        <f t="shared" si="203"/>
        <v>3499.2672498898473</v>
      </c>
      <c r="HN138" s="1">
        <v>1</v>
      </c>
      <c r="HO138" s="1" t="s">
        <v>52</v>
      </c>
      <c r="HP138" s="1">
        <v>90</v>
      </c>
      <c r="HQ138" s="1" t="s">
        <v>510</v>
      </c>
      <c r="HR138" s="1" t="s">
        <v>204</v>
      </c>
      <c r="HS138" s="89">
        <v>44104</v>
      </c>
      <c r="HT138" s="104">
        <v>8974.42</v>
      </c>
      <c r="HU138" s="90">
        <v>2500</v>
      </c>
      <c r="HV138" s="104"/>
      <c r="HW138" s="104"/>
      <c r="HX138" s="104"/>
      <c r="HY138" s="104"/>
      <c r="HZ138" s="137">
        <f t="shared" si="204"/>
        <v>8974.42</v>
      </c>
      <c r="IA138" s="138">
        <f t="shared" si="205"/>
        <v>951.80000000000018</v>
      </c>
      <c r="IB138" s="141">
        <f t="shared" si="206"/>
        <v>177.42080613407583</v>
      </c>
      <c r="IC138" s="142">
        <f t="shared" si="207"/>
        <v>1129.2208061340759</v>
      </c>
      <c r="ID138" s="104">
        <f t="shared" si="208"/>
        <v>110</v>
      </c>
      <c r="IE138" s="104">
        <f t="shared" si="209"/>
        <v>1019.2208061340759</v>
      </c>
      <c r="IF138" s="104">
        <f t="shared" si="210"/>
        <v>209</v>
      </c>
      <c r="IG138" s="425">
        <f t="shared" si="211"/>
        <v>1985.7343283410446</v>
      </c>
      <c r="IH138" s="143">
        <f t="shared" si="212"/>
        <v>2194.7343283410446</v>
      </c>
      <c r="II138" s="104">
        <f t="shared" si="213"/>
        <v>1129.2208061340759</v>
      </c>
      <c r="IJ138" s="104">
        <f t="shared" si="214"/>
        <v>304.03394200635489</v>
      </c>
      <c r="IK138" s="90">
        <f t="shared" si="215"/>
        <v>2498.7682703473993</v>
      </c>
      <c r="IL138" s="234">
        <f t="shared" si="216"/>
        <v>3498.0355202372466</v>
      </c>
      <c r="IM138" s="139">
        <v>1</v>
      </c>
      <c r="IN138" s="1" t="s">
        <v>52</v>
      </c>
      <c r="IO138" s="1">
        <v>90</v>
      </c>
      <c r="IP138" s="1" t="s">
        <v>523</v>
      </c>
      <c r="IQ138" s="1" t="s">
        <v>204</v>
      </c>
      <c r="IR138" s="89">
        <v>44143</v>
      </c>
      <c r="IS138" s="90">
        <v>4000</v>
      </c>
      <c r="IT138" s="1">
        <v>10707.17</v>
      </c>
      <c r="IU138" s="1"/>
      <c r="IV138" s="1"/>
      <c r="IW138" s="1"/>
      <c r="IX138" s="1"/>
      <c r="IY138" s="98">
        <v>10707.17</v>
      </c>
      <c r="IZ138" s="138">
        <f t="shared" si="217"/>
        <v>1732.75</v>
      </c>
      <c r="JA138" s="141">
        <f t="shared" si="218"/>
        <v>-465.91066962274641</v>
      </c>
      <c r="JB138" s="142">
        <f t="shared" si="219"/>
        <v>1266.8393303772536</v>
      </c>
      <c r="JC138" s="104">
        <f t="shared" si="220"/>
        <v>110</v>
      </c>
      <c r="JD138" s="104">
        <f t="shared" si="221"/>
        <v>1156.8393303772536</v>
      </c>
      <c r="JE138" s="104">
        <f t="shared" si="222"/>
        <v>209</v>
      </c>
      <c r="JF138" s="425">
        <f t="shared" si="126"/>
        <v>2718.8051241312273</v>
      </c>
      <c r="JG138" s="143">
        <f t="shared" si="223"/>
        <v>2927.8051241312273</v>
      </c>
      <c r="JH138" s="104">
        <f t="shared" si="224"/>
        <v>2927.8051241312273</v>
      </c>
      <c r="JI138" s="104">
        <f t="shared" si="225"/>
        <v>227.90548813967712</v>
      </c>
      <c r="JJ138" s="90">
        <f t="shared" si="226"/>
        <v>3155.7106122709047</v>
      </c>
      <c r="JK138" s="234">
        <f t="shared" si="127"/>
        <v>2653.7461325081513</v>
      </c>
      <c r="JL138" s="139">
        <v>1</v>
      </c>
      <c r="JM138" s="1" t="s">
        <v>52</v>
      </c>
    </row>
    <row r="139" spans="1:273" ht="30" customHeight="1" x14ac:dyDescent="0.25">
      <c r="A139" s="1">
        <v>91</v>
      </c>
      <c r="B139" s="1" t="s">
        <v>205</v>
      </c>
      <c r="C139" s="1" t="s">
        <v>206</v>
      </c>
      <c r="D139" s="89">
        <v>43830</v>
      </c>
      <c r="E139" s="153"/>
      <c r="F139" s="104">
        <v>549.24</v>
      </c>
      <c r="G139" s="104"/>
      <c r="H139" s="104"/>
      <c r="I139" s="104"/>
      <c r="J139" s="104"/>
      <c r="K139" s="137">
        <v>549.24</v>
      </c>
      <c r="L139" s="138">
        <v>18.299999999999955</v>
      </c>
      <c r="M139" s="141">
        <v>2.1959984304346141</v>
      </c>
      <c r="N139" s="96">
        <v>20.495998430434568</v>
      </c>
      <c r="O139" s="104">
        <v>20.495998430434568</v>
      </c>
      <c r="P139" s="104">
        <v>0</v>
      </c>
      <c r="Q139" s="104">
        <v>37.097757159086569</v>
      </c>
      <c r="R139" s="104">
        <v>0</v>
      </c>
      <c r="S139" s="143">
        <v>37.097757159086569</v>
      </c>
      <c r="T139" s="104"/>
      <c r="U139" s="104"/>
      <c r="V139" s="104">
        <v>1.8641514520493929</v>
      </c>
      <c r="W139" s="203">
        <v>38.961908611135961</v>
      </c>
      <c r="X139" s="144">
        <v>-474.92959292767296</v>
      </c>
      <c r="Y139" s="285">
        <v>1</v>
      </c>
      <c r="Z139" s="104" t="s">
        <v>52</v>
      </c>
      <c r="AA139" s="1">
        <v>91</v>
      </c>
      <c r="AB139" s="1" t="s">
        <v>205</v>
      </c>
      <c r="AC139" s="1" t="s">
        <v>206</v>
      </c>
      <c r="AD139" s="89">
        <v>43861</v>
      </c>
      <c r="AE139" s="284"/>
      <c r="AF139" s="1">
        <v>564.06000000000006</v>
      </c>
      <c r="AG139" s="1"/>
      <c r="AH139" s="1"/>
      <c r="AI139" s="1"/>
      <c r="AJ139" s="1"/>
      <c r="AK139" s="98">
        <f t="shared" si="121"/>
        <v>564.06000000000006</v>
      </c>
      <c r="AL139" s="138">
        <f t="shared" si="128"/>
        <v>14.82000000000005</v>
      </c>
      <c r="AM139" s="141">
        <f t="shared" si="129"/>
        <v>-13.175754951063013</v>
      </c>
      <c r="AN139" s="96">
        <f t="shared" si="130"/>
        <v>1.6442450489370373</v>
      </c>
      <c r="AO139" s="104">
        <f t="shared" si="131"/>
        <v>1.6442450489370373</v>
      </c>
      <c r="AP139" s="104">
        <f t="shared" si="132"/>
        <v>0</v>
      </c>
      <c r="AQ139" s="104">
        <f t="shared" si="133"/>
        <v>2.9760835385760376</v>
      </c>
      <c r="AR139" s="104"/>
      <c r="AS139" s="143">
        <f t="shared" si="134"/>
        <v>2.9760835385760376</v>
      </c>
      <c r="AT139" s="104">
        <f t="shared" si="135"/>
        <v>10.666668142976546</v>
      </c>
      <c r="AU139" s="104">
        <f t="shared" si="122"/>
        <v>1.8963481074597095</v>
      </c>
      <c r="AV139" s="203">
        <f t="shared" si="136"/>
        <v>15.539099789012294</v>
      </c>
      <c r="AW139" s="144">
        <f t="shared" si="137"/>
        <v>-459.39049313866064</v>
      </c>
      <c r="AX139" s="285">
        <v>1</v>
      </c>
      <c r="AY139" s="104" t="s">
        <v>52</v>
      </c>
      <c r="AZ139" s="1">
        <v>91</v>
      </c>
      <c r="BA139" s="1" t="s">
        <v>205</v>
      </c>
      <c r="BB139" s="1" t="s">
        <v>206</v>
      </c>
      <c r="BC139" s="89">
        <v>43890</v>
      </c>
      <c r="BD139" s="153"/>
      <c r="BE139" s="1">
        <v>577.75</v>
      </c>
      <c r="BF139" s="1"/>
      <c r="BG139" s="1"/>
      <c r="BH139" s="1"/>
      <c r="BI139" s="1"/>
      <c r="BJ139" s="98">
        <v>577.75</v>
      </c>
      <c r="BK139" s="138">
        <f t="shared" si="138"/>
        <v>13.689999999999941</v>
      </c>
      <c r="BL139" s="141">
        <f t="shared" si="139"/>
        <v>0.25904484269339012</v>
      </c>
      <c r="BM139" s="96">
        <f t="shared" si="140"/>
        <v>13.949044842693331</v>
      </c>
      <c r="BN139" s="104">
        <f t="shared" si="141"/>
        <v>13.949044842693331</v>
      </c>
      <c r="BO139" s="104">
        <f t="shared" si="142"/>
        <v>0</v>
      </c>
      <c r="BP139" s="104">
        <f t="shared" si="143"/>
        <v>25.24777116527493</v>
      </c>
      <c r="BQ139" s="355">
        <f t="shared" si="144"/>
        <v>0</v>
      </c>
      <c r="BR139" s="143">
        <f t="shared" si="145"/>
        <v>25.24777116527493</v>
      </c>
      <c r="BS139" s="104">
        <f t="shared" si="146"/>
        <v>1.6987030603267346</v>
      </c>
      <c r="BT139" s="203">
        <f t="shared" si="147"/>
        <v>26.946474225601666</v>
      </c>
      <c r="BU139" s="144">
        <f t="shared" si="148"/>
        <v>-432.44401891305898</v>
      </c>
      <c r="BV139" s="285">
        <v>1</v>
      </c>
      <c r="BW139" s="104" t="s">
        <v>52</v>
      </c>
      <c r="BX139" s="1">
        <v>91</v>
      </c>
      <c r="BY139" s="1" t="s">
        <v>205</v>
      </c>
      <c r="BZ139" s="1" t="s">
        <v>206</v>
      </c>
      <c r="CA139" s="89">
        <v>43890</v>
      </c>
      <c r="CB139" s="153"/>
      <c r="CC139" s="137">
        <v>577.75</v>
      </c>
      <c r="CD139" s="137"/>
      <c r="CE139" s="137"/>
      <c r="CF139" s="137"/>
      <c r="CG139" s="137"/>
      <c r="CH139" s="137">
        <v>577.75</v>
      </c>
      <c r="CI139" s="137">
        <v>13.689999999999941</v>
      </c>
      <c r="CJ139" s="137">
        <v>0.25904484269339012</v>
      </c>
      <c r="CK139" s="137">
        <v>13.949044842693331</v>
      </c>
      <c r="CL139" s="137">
        <v>13.949044842693331</v>
      </c>
      <c r="CM139" s="137">
        <v>0</v>
      </c>
      <c r="CN139" s="137">
        <v>25.24777116527493</v>
      </c>
      <c r="CO139" s="137">
        <v>0</v>
      </c>
      <c r="CP139" s="143">
        <f t="shared" si="149"/>
        <v>28.058287506646753</v>
      </c>
      <c r="CQ139" s="104">
        <f t="shared" si="150"/>
        <v>1.6987030603267346</v>
      </c>
      <c r="CR139" s="203">
        <f t="shared" si="151"/>
        <v>29.756990566973489</v>
      </c>
      <c r="CS139" s="144">
        <f t="shared" si="152"/>
        <v>-402.68702834608547</v>
      </c>
      <c r="CT139" s="139" t="s">
        <v>251</v>
      </c>
      <c r="CU139" s="1" t="s">
        <v>422</v>
      </c>
      <c r="CV139" s="1">
        <v>91</v>
      </c>
      <c r="CW139" s="1" t="s">
        <v>205</v>
      </c>
      <c r="CX139" s="1" t="s">
        <v>206</v>
      </c>
      <c r="CY139" s="89">
        <v>43951</v>
      </c>
      <c r="CZ139" s="153"/>
      <c r="DA139" s="104">
        <v>607.55000000000007</v>
      </c>
      <c r="DB139" s="104"/>
      <c r="DC139" s="104"/>
      <c r="DD139" s="104"/>
      <c r="DE139" s="104"/>
      <c r="DF139" s="137">
        <v>607.55000000000007</v>
      </c>
      <c r="DG139" s="138">
        <f t="shared" si="153"/>
        <v>29.800000000000068</v>
      </c>
      <c r="DH139" s="141">
        <f t="shared" si="154"/>
        <v>4.5756244026472794</v>
      </c>
      <c r="DI139" s="142">
        <f t="shared" si="155"/>
        <v>34.375624402647347</v>
      </c>
      <c r="DJ139" s="104">
        <f t="shared" si="156"/>
        <v>34.375624402647347</v>
      </c>
      <c r="DK139" s="104">
        <f t="shared" si="157"/>
        <v>0</v>
      </c>
      <c r="DL139" s="104">
        <f t="shared" si="158"/>
        <v>62.219880168791697</v>
      </c>
      <c r="DM139" s="365">
        <f t="shared" si="159"/>
        <v>0</v>
      </c>
      <c r="DN139" s="366">
        <f t="shared" si="160"/>
        <v>62.219880168791697</v>
      </c>
      <c r="DO139" s="367">
        <f t="shared" si="161"/>
        <v>34.16159266214494</v>
      </c>
      <c r="DP139" s="367">
        <f t="shared" si="162"/>
        <v>32.822344892011884</v>
      </c>
      <c r="DQ139" s="368">
        <f t="shared" si="163"/>
        <v>2.3533477751023066</v>
      </c>
      <c r="DR139" s="49">
        <f t="shared" si="164"/>
        <v>36.514940437247247</v>
      </c>
      <c r="DS139" s="369">
        <f t="shared" si="165"/>
        <v>-366.17208790883819</v>
      </c>
      <c r="DT139" s="139">
        <v>1</v>
      </c>
      <c r="DU139" s="1" t="s">
        <v>52</v>
      </c>
      <c r="DV139" s="1">
        <v>91</v>
      </c>
      <c r="DW139" s="1" t="s">
        <v>205</v>
      </c>
      <c r="DX139" s="1" t="s">
        <v>206</v>
      </c>
      <c r="DY139" s="89">
        <v>43982</v>
      </c>
      <c r="DZ139" s="90"/>
      <c r="EA139" s="1">
        <v>653.24</v>
      </c>
      <c r="EB139" s="1"/>
      <c r="EC139" s="1"/>
      <c r="ED139" s="1"/>
      <c r="EE139" s="1"/>
      <c r="EF139" s="98">
        <v>653.24</v>
      </c>
      <c r="EG139" s="138">
        <f t="shared" si="166"/>
        <v>45.689999999999941</v>
      </c>
      <c r="EH139" s="141">
        <f t="shared" si="167"/>
        <v>1.8774750124859392</v>
      </c>
      <c r="EI139" s="96">
        <f t="shared" si="168"/>
        <v>47.567475012485879</v>
      </c>
      <c r="EJ139" s="104">
        <f t="shared" si="169"/>
        <v>47.567475012485879</v>
      </c>
      <c r="EK139" s="104">
        <f t="shared" si="170"/>
        <v>0</v>
      </c>
      <c r="EL139" s="104">
        <f t="shared" si="171"/>
        <v>86.097129772599445</v>
      </c>
      <c r="EM139" s="355">
        <f t="shared" si="172"/>
        <v>0</v>
      </c>
      <c r="EN139" s="143">
        <f t="shared" si="173"/>
        <v>86.097129772599445</v>
      </c>
      <c r="EO139" s="104">
        <f t="shared" si="174"/>
        <v>9.0063478283843121</v>
      </c>
      <c r="EP139" s="379">
        <f t="shared" si="175"/>
        <v>95.103477600983751</v>
      </c>
      <c r="EQ139" s="380">
        <f t="shared" si="176"/>
        <v>-271.06861030785444</v>
      </c>
      <c r="ER139" s="285">
        <v>1</v>
      </c>
      <c r="ES139" s="104" t="s">
        <v>52</v>
      </c>
      <c r="ET139" s="1">
        <v>91</v>
      </c>
      <c r="EU139" s="1" t="s">
        <v>205</v>
      </c>
      <c r="EV139" s="1" t="s">
        <v>206</v>
      </c>
      <c r="EW139" s="398">
        <v>1000</v>
      </c>
      <c r="EX139" s="89">
        <v>44013</v>
      </c>
      <c r="EY139" s="104">
        <v>737.29</v>
      </c>
      <c r="EZ139" s="104"/>
      <c r="FA139" s="104"/>
      <c r="FB139" s="104"/>
      <c r="FC139" s="104"/>
      <c r="FD139" s="137">
        <f t="shared" si="177"/>
        <v>737.29</v>
      </c>
      <c r="FE139" s="138">
        <f t="shared" si="227"/>
        <v>84.049999999999955</v>
      </c>
      <c r="FF139" s="141">
        <f t="shared" si="178"/>
        <v>3.9441086282038564</v>
      </c>
      <c r="FG139" s="96">
        <f t="shared" si="179"/>
        <v>87.994108628203804</v>
      </c>
      <c r="FH139" s="104">
        <f t="shared" si="180"/>
        <v>87.994108628203804</v>
      </c>
      <c r="FI139" s="104">
        <f t="shared" si="181"/>
        <v>0</v>
      </c>
      <c r="FJ139" s="104">
        <f t="shared" si="182"/>
        <v>159.26933661704888</v>
      </c>
      <c r="FK139" s="104"/>
      <c r="FL139" s="143">
        <f t="shared" si="183"/>
        <v>159.26933661704888</v>
      </c>
      <c r="FM139" s="104">
        <f t="shared" si="184"/>
        <v>18.249239433559101</v>
      </c>
      <c r="FN139" s="379">
        <f t="shared" si="185"/>
        <v>177.51857605060798</v>
      </c>
      <c r="FO139" s="234">
        <f t="shared" si="186"/>
        <v>-1093.5500342572464</v>
      </c>
      <c r="FP139" s="139">
        <v>1</v>
      </c>
      <c r="FQ139" s="1" t="s">
        <v>52</v>
      </c>
      <c r="FR139" s="1">
        <v>91</v>
      </c>
      <c r="FS139" s="1" t="s">
        <v>205</v>
      </c>
      <c r="FT139" s="1" t="s">
        <v>206</v>
      </c>
      <c r="FU139" s="89">
        <v>44042</v>
      </c>
      <c r="FV139" s="90"/>
      <c r="FW139" s="104">
        <v>823.09</v>
      </c>
      <c r="FX139" s="104"/>
      <c r="FY139" s="104"/>
      <c r="FZ139" s="104"/>
      <c r="GA139" s="104"/>
      <c r="GB139" s="411">
        <f t="shared" si="187"/>
        <v>823.09</v>
      </c>
      <c r="GC139" s="138">
        <f t="shared" si="123"/>
        <v>85.800000000000068</v>
      </c>
      <c r="GD139" s="141">
        <f t="shared" si="188"/>
        <v>26.734965258264207</v>
      </c>
      <c r="GE139" s="142">
        <f t="shared" si="189"/>
        <v>112.53496525826428</v>
      </c>
      <c r="GF139" s="104">
        <f t="shared" si="190"/>
        <v>112.53496525826428</v>
      </c>
      <c r="GG139" s="104">
        <v>0</v>
      </c>
      <c r="GH139" s="104">
        <f t="shared" si="191"/>
        <v>213.81643399070211</v>
      </c>
      <c r="GI139" s="104"/>
      <c r="GJ139" s="143">
        <f t="shared" si="192"/>
        <v>213.81643399070211</v>
      </c>
      <c r="GK139" s="103">
        <f t="shared" si="193"/>
        <v>112.53496525826428</v>
      </c>
      <c r="GL139" s="104">
        <f t="shared" si="124"/>
        <v>31.28306179348893</v>
      </c>
      <c r="GM139" s="90">
        <f t="shared" si="194"/>
        <v>245.09949578419105</v>
      </c>
      <c r="GN139" s="380">
        <f t="shared" si="195"/>
        <v>-848.4505384730553</v>
      </c>
      <c r="GO139" s="139">
        <v>1</v>
      </c>
      <c r="GP139" s="415" t="s">
        <v>52</v>
      </c>
      <c r="GQ139" s="1">
        <v>91</v>
      </c>
      <c r="GR139" s="1" t="s">
        <v>205</v>
      </c>
      <c r="GS139" s="1" t="s">
        <v>206</v>
      </c>
      <c r="GT139" s="89">
        <v>44081</v>
      </c>
      <c r="GU139" s="90"/>
      <c r="GV139" s="104">
        <v>887.32</v>
      </c>
      <c r="GW139" s="104"/>
      <c r="GX139" s="104"/>
      <c r="GY139" s="104"/>
      <c r="GZ139" s="104"/>
      <c r="HA139" s="137">
        <v>887.32</v>
      </c>
      <c r="HB139" s="138">
        <f t="shared" si="228"/>
        <v>64.230000000000018</v>
      </c>
      <c r="HC139" s="141">
        <f t="shared" si="196"/>
        <v>-23.247710105979273</v>
      </c>
      <c r="HD139" s="142">
        <f t="shared" si="197"/>
        <v>40.982289894020745</v>
      </c>
      <c r="HE139" s="104">
        <f t="shared" si="198"/>
        <v>40.982289894020745</v>
      </c>
      <c r="HF139" s="104">
        <v>0</v>
      </c>
      <c r="HG139" s="104">
        <f t="shared" si="199"/>
        <v>77.866350798639417</v>
      </c>
      <c r="HH139" s="104"/>
      <c r="HI139" s="143">
        <f t="shared" si="200"/>
        <v>77.866350798639417</v>
      </c>
      <c r="HJ139" s="104">
        <f t="shared" si="201"/>
        <v>0</v>
      </c>
      <c r="HK139" s="104">
        <f t="shared" si="125"/>
        <v>0</v>
      </c>
      <c r="HL139" s="90">
        <f t="shared" si="202"/>
        <v>77.866350798639417</v>
      </c>
      <c r="HM139" s="380">
        <f t="shared" si="203"/>
        <v>-770.58418767441594</v>
      </c>
      <c r="HN139" s="1">
        <v>1</v>
      </c>
      <c r="HO139" s="1" t="s">
        <v>52</v>
      </c>
      <c r="HP139" s="1">
        <v>91</v>
      </c>
      <c r="HQ139" s="1" t="s">
        <v>205</v>
      </c>
      <c r="HR139" s="1" t="s">
        <v>206</v>
      </c>
      <c r="HS139" s="89">
        <v>44104</v>
      </c>
      <c r="HT139" s="104">
        <v>953.08</v>
      </c>
      <c r="HU139" s="90"/>
      <c r="HV139" s="104"/>
      <c r="HW139" s="104"/>
      <c r="HX139" s="104"/>
      <c r="HY139" s="104"/>
      <c r="HZ139" s="137">
        <f t="shared" si="204"/>
        <v>953.08</v>
      </c>
      <c r="IA139" s="138">
        <f t="shared" si="205"/>
        <v>65.759999999999991</v>
      </c>
      <c r="IB139" s="141">
        <f t="shared" si="206"/>
        <v>12.258029219769723</v>
      </c>
      <c r="IC139" s="142">
        <f t="shared" si="207"/>
        <v>78.018029219769716</v>
      </c>
      <c r="ID139" s="104">
        <f t="shared" si="208"/>
        <v>78.018029219769716</v>
      </c>
      <c r="IE139" s="104">
        <f t="shared" si="209"/>
        <v>0</v>
      </c>
      <c r="IF139" s="104">
        <f t="shared" si="210"/>
        <v>148.23425551756245</v>
      </c>
      <c r="IG139" s="425">
        <f t="shared" si="211"/>
        <v>0</v>
      </c>
      <c r="IH139" s="143">
        <f t="shared" si="212"/>
        <v>148.23425551756245</v>
      </c>
      <c r="II139" s="104">
        <f t="shared" si="213"/>
        <v>0</v>
      </c>
      <c r="IJ139" s="104">
        <f t="shared" si="214"/>
        <v>0</v>
      </c>
      <c r="IK139" s="90">
        <f t="shared" si="215"/>
        <v>148.23425551756245</v>
      </c>
      <c r="IL139" s="234">
        <f t="shared" si="216"/>
        <v>-622.34993215685347</v>
      </c>
      <c r="IM139" s="139">
        <v>1</v>
      </c>
      <c r="IN139" s="1" t="s">
        <v>52</v>
      </c>
      <c r="IO139" s="1">
        <v>91</v>
      </c>
      <c r="IP139" s="1" t="s">
        <v>205</v>
      </c>
      <c r="IQ139" s="1" t="s">
        <v>206</v>
      </c>
      <c r="IR139" s="89">
        <v>44143</v>
      </c>
      <c r="IS139" s="90"/>
      <c r="IT139" s="1">
        <v>987.19</v>
      </c>
      <c r="IU139" s="1"/>
      <c r="IV139" s="1"/>
      <c r="IW139" s="1"/>
      <c r="IX139" s="1"/>
      <c r="IY139" s="98">
        <v>987.19</v>
      </c>
      <c r="IZ139" s="138">
        <f t="shared" si="217"/>
        <v>34.110000000000014</v>
      </c>
      <c r="JA139" s="141">
        <f t="shared" si="218"/>
        <v>-9.1716710089925773</v>
      </c>
      <c r="JB139" s="142">
        <f t="shared" si="219"/>
        <v>24.938328991007438</v>
      </c>
      <c r="JC139" s="104">
        <f t="shared" si="220"/>
        <v>24.938328991007438</v>
      </c>
      <c r="JD139" s="104">
        <f t="shared" si="221"/>
        <v>0</v>
      </c>
      <c r="JE139" s="104">
        <f t="shared" si="222"/>
        <v>47.382825082914131</v>
      </c>
      <c r="JF139" s="425">
        <f t="shared" si="126"/>
        <v>0</v>
      </c>
      <c r="JG139" s="143">
        <f t="shared" si="223"/>
        <v>47.382825082914131</v>
      </c>
      <c r="JH139" s="104">
        <f t="shared" si="224"/>
        <v>0</v>
      </c>
      <c r="JI139" s="104">
        <f t="shared" si="225"/>
        <v>0</v>
      </c>
      <c r="JJ139" s="90">
        <f t="shared" si="226"/>
        <v>47.382825082914131</v>
      </c>
      <c r="JK139" s="234">
        <f t="shared" si="127"/>
        <v>-574.96710707393936</v>
      </c>
      <c r="JL139" s="139">
        <v>1</v>
      </c>
      <c r="JM139" s="1" t="s">
        <v>52</v>
      </c>
    </row>
    <row r="140" spans="1:273" ht="30" customHeight="1" x14ac:dyDescent="0.25">
      <c r="A140" s="1">
        <v>92</v>
      </c>
      <c r="B140" s="1" t="s">
        <v>207</v>
      </c>
      <c r="C140" s="1" t="s">
        <v>208</v>
      </c>
      <c r="D140" s="89">
        <v>43830</v>
      </c>
      <c r="E140" s="153"/>
      <c r="F140" s="104">
        <v>1981.5900000000001</v>
      </c>
      <c r="G140" s="104"/>
      <c r="H140" s="104"/>
      <c r="I140" s="104"/>
      <c r="J140" s="104"/>
      <c r="K140" s="137">
        <v>1981.5900000000001</v>
      </c>
      <c r="L140" s="138">
        <v>43.930000000000064</v>
      </c>
      <c r="M140" s="141">
        <v>5.2715962321854084</v>
      </c>
      <c r="N140" s="96">
        <v>49.201596232185473</v>
      </c>
      <c r="O140" s="104">
        <v>49.201596232185473</v>
      </c>
      <c r="P140" s="104">
        <v>0</v>
      </c>
      <c r="Q140" s="104">
        <v>89.054889180255714</v>
      </c>
      <c r="R140" s="104">
        <v>0</v>
      </c>
      <c r="S140" s="143">
        <v>89.054889180255714</v>
      </c>
      <c r="T140" s="104"/>
      <c r="U140" s="104"/>
      <c r="V140" s="104">
        <v>4.4749821469142166</v>
      </c>
      <c r="W140" s="203">
        <v>93.529871327169928</v>
      </c>
      <c r="X140" s="144">
        <v>80.302036335342279</v>
      </c>
      <c r="Y140" s="285">
        <v>1</v>
      </c>
      <c r="Z140" s="104" t="s">
        <v>52</v>
      </c>
      <c r="AA140" s="1">
        <v>92</v>
      </c>
      <c r="AB140" s="1" t="s">
        <v>207</v>
      </c>
      <c r="AC140" s="1" t="s">
        <v>208</v>
      </c>
      <c r="AD140" s="89">
        <v>43861</v>
      </c>
      <c r="AE140" s="284"/>
      <c r="AF140" s="1">
        <v>1982.17</v>
      </c>
      <c r="AG140" s="1"/>
      <c r="AH140" s="1"/>
      <c r="AI140" s="1"/>
      <c r="AJ140" s="1"/>
      <c r="AK140" s="98">
        <f t="shared" si="121"/>
        <v>1982.17</v>
      </c>
      <c r="AL140" s="138">
        <f t="shared" si="128"/>
        <v>0.57999999999992724</v>
      </c>
      <c r="AM140" s="141">
        <f t="shared" si="129"/>
        <v>-0.51565032871899885</v>
      </c>
      <c r="AN140" s="96">
        <f t="shared" si="130"/>
        <v>6.4349671280928389E-2</v>
      </c>
      <c r="AO140" s="104">
        <f t="shared" si="131"/>
        <v>6.4349671280928389E-2</v>
      </c>
      <c r="AP140" s="104">
        <f t="shared" si="132"/>
        <v>0</v>
      </c>
      <c r="AQ140" s="104">
        <f t="shared" si="133"/>
        <v>0.11647290501848039</v>
      </c>
      <c r="AR140" s="104"/>
      <c r="AS140" s="143">
        <f t="shared" si="134"/>
        <v>0.11647290501848039</v>
      </c>
      <c r="AT140" s="104">
        <f t="shared" si="135"/>
        <v>0.41745394891535759</v>
      </c>
      <c r="AU140" s="104">
        <f t="shared" si="122"/>
        <v>7.4216052788562054E-2</v>
      </c>
      <c r="AV140" s="203">
        <f t="shared" si="136"/>
        <v>0.60814290672240001</v>
      </c>
      <c r="AW140" s="144">
        <f t="shared" si="137"/>
        <v>80.910179242064686</v>
      </c>
      <c r="AX140" s="285">
        <v>1</v>
      </c>
      <c r="AY140" s="104" t="s">
        <v>52</v>
      </c>
      <c r="AZ140" s="1">
        <v>92</v>
      </c>
      <c r="BA140" s="1" t="s">
        <v>207</v>
      </c>
      <c r="BB140" s="1" t="s">
        <v>208</v>
      </c>
      <c r="BC140" s="89">
        <v>43890</v>
      </c>
      <c r="BD140" s="153"/>
      <c r="BE140" s="1">
        <v>2003.23</v>
      </c>
      <c r="BF140" s="1"/>
      <c r="BG140" s="1"/>
      <c r="BH140" s="1"/>
      <c r="BI140" s="1"/>
      <c r="BJ140" s="98">
        <v>2003.23</v>
      </c>
      <c r="BK140" s="138">
        <f t="shared" si="138"/>
        <v>21.059999999999945</v>
      </c>
      <c r="BL140" s="141">
        <f t="shared" si="139"/>
        <v>0.39850141615214063</v>
      </c>
      <c r="BM140" s="96">
        <f t="shared" si="140"/>
        <v>21.458501416152085</v>
      </c>
      <c r="BN140" s="104">
        <f t="shared" si="141"/>
        <v>21.458501416152085</v>
      </c>
      <c r="BO140" s="104">
        <f t="shared" si="142"/>
        <v>0</v>
      </c>
      <c r="BP140" s="104">
        <f t="shared" si="143"/>
        <v>38.839887563235273</v>
      </c>
      <c r="BQ140" s="355">
        <f t="shared" si="144"/>
        <v>0</v>
      </c>
      <c r="BR140" s="143">
        <f t="shared" si="145"/>
        <v>38.839887563235273</v>
      </c>
      <c r="BS140" s="104">
        <f t="shared" si="146"/>
        <v>2.6131984258934322</v>
      </c>
      <c r="BT140" s="203">
        <f t="shared" si="147"/>
        <v>41.453085989128702</v>
      </c>
      <c r="BU140" s="144">
        <f t="shared" si="148"/>
        <v>122.3632652311934</v>
      </c>
      <c r="BV140" s="285">
        <v>1</v>
      </c>
      <c r="BW140" s="104" t="s">
        <v>52</v>
      </c>
      <c r="BX140" s="1">
        <v>92</v>
      </c>
      <c r="BY140" s="1" t="s">
        <v>207</v>
      </c>
      <c r="BZ140" s="1" t="s">
        <v>208</v>
      </c>
      <c r="CA140" s="89">
        <v>43890</v>
      </c>
      <c r="CB140" s="153"/>
      <c r="CC140" s="137">
        <v>2003.23</v>
      </c>
      <c r="CD140" s="137"/>
      <c r="CE140" s="137"/>
      <c r="CF140" s="137"/>
      <c r="CG140" s="137"/>
      <c r="CH140" s="137">
        <v>2003.23</v>
      </c>
      <c r="CI140" s="137">
        <v>21.059999999999945</v>
      </c>
      <c r="CJ140" s="137">
        <v>0.39850141615214063</v>
      </c>
      <c r="CK140" s="137">
        <v>21.458501416152085</v>
      </c>
      <c r="CL140" s="137">
        <v>21.458501416152085</v>
      </c>
      <c r="CM140" s="137">
        <v>0</v>
      </c>
      <c r="CN140" s="137">
        <v>38.839887563235273</v>
      </c>
      <c r="CO140" s="137">
        <v>0</v>
      </c>
      <c r="CP140" s="143">
        <f t="shared" si="149"/>
        <v>43.163443016068776</v>
      </c>
      <c r="CQ140" s="104">
        <f t="shared" si="150"/>
        <v>2.6131984258934318</v>
      </c>
      <c r="CR140" s="203">
        <f t="shared" si="151"/>
        <v>45.776641441962205</v>
      </c>
      <c r="CS140" s="144">
        <f t="shared" si="152"/>
        <v>168.13990667315559</v>
      </c>
      <c r="CT140" s="139" t="s">
        <v>251</v>
      </c>
      <c r="CU140" s="1" t="s">
        <v>422</v>
      </c>
      <c r="CV140" s="1">
        <v>92</v>
      </c>
      <c r="CW140" s="1" t="s">
        <v>207</v>
      </c>
      <c r="CX140" s="1" t="s">
        <v>208</v>
      </c>
      <c r="CY140" s="89">
        <v>43951</v>
      </c>
      <c r="CZ140" s="153"/>
      <c r="DA140" s="104">
        <v>2197.04</v>
      </c>
      <c r="DB140" s="104"/>
      <c r="DC140" s="104"/>
      <c r="DD140" s="104"/>
      <c r="DE140" s="104"/>
      <c r="DF140" s="137">
        <v>2197.04</v>
      </c>
      <c r="DG140" s="138">
        <f t="shared" si="153"/>
        <v>193.80999999999995</v>
      </c>
      <c r="DH140" s="141">
        <f t="shared" si="154"/>
        <v>29.758448505941843</v>
      </c>
      <c r="DI140" s="142">
        <f t="shared" si="155"/>
        <v>223.56844850594177</v>
      </c>
      <c r="DJ140" s="104">
        <f t="shared" si="156"/>
        <v>110</v>
      </c>
      <c r="DK140" s="104">
        <f t="shared" si="157"/>
        <v>113.56844850594177</v>
      </c>
      <c r="DL140" s="104">
        <f t="shared" si="158"/>
        <v>199.1</v>
      </c>
      <c r="DM140" s="365">
        <f t="shared" si="159"/>
        <v>252.83463729540185</v>
      </c>
      <c r="DN140" s="366">
        <f t="shared" si="160"/>
        <v>451.93463729540184</v>
      </c>
      <c r="DO140" s="367">
        <f t="shared" si="161"/>
        <v>408.77119427933309</v>
      </c>
      <c r="DP140" s="367">
        <f t="shared" si="162"/>
        <v>392.74600728505521</v>
      </c>
      <c r="DQ140" s="368">
        <f t="shared" si="163"/>
        <v>28.159716969202346</v>
      </c>
      <c r="DR140" s="49">
        <f t="shared" si="164"/>
        <v>436.93091124853544</v>
      </c>
      <c r="DS140" s="369">
        <f t="shared" si="165"/>
        <v>605.07081792169106</v>
      </c>
      <c r="DT140" s="139">
        <v>1</v>
      </c>
      <c r="DU140" s="1" t="s">
        <v>52</v>
      </c>
      <c r="DV140" s="1">
        <v>92</v>
      </c>
      <c r="DW140" s="1" t="s">
        <v>207</v>
      </c>
      <c r="DX140" s="1" t="s">
        <v>208</v>
      </c>
      <c r="DY140" s="89">
        <v>43982</v>
      </c>
      <c r="DZ140" s="90"/>
      <c r="EA140" s="1">
        <v>2329.4299999999998</v>
      </c>
      <c r="EB140" s="1"/>
      <c r="EC140" s="1"/>
      <c r="ED140" s="1"/>
      <c r="EE140" s="1"/>
      <c r="EF140" s="98">
        <v>2329.4299999999998</v>
      </c>
      <c r="EG140" s="138">
        <f t="shared" si="166"/>
        <v>132.38999999999987</v>
      </c>
      <c r="EH140" s="141">
        <f t="shared" si="167"/>
        <v>5.4401163690744925</v>
      </c>
      <c r="EI140" s="96">
        <f t="shared" si="168"/>
        <v>137.83011636907437</v>
      </c>
      <c r="EJ140" s="104">
        <f t="shared" si="169"/>
        <v>110</v>
      </c>
      <c r="EK140" s="104">
        <f t="shared" si="170"/>
        <v>27.830116369074375</v>
      </c>
      <c r="EL140" s="104">
        <f t="shared" si="171"/>
        <v>199.1</v>
      </c>
      <c r="EM140" s="355">
        <f t="shared" si="172"/>
        <v>53.855511598794905</v>
      </c>
      <c r="EN140" s="143">
        <f t="shared" si="173"/>
        <v>252.95551159879489</v>
      </c>
      <c r="EO140" s="104">
        <f t="shared" si="174"/>
        <v>26.460874231032633</v>
      </c>
      <c r="EP140" s="379">
        <f t="shared" si="175"/>
        <v>279.4163858298275</v>
      </c>
      <c r="EQ140" s="380">
        <f t="shared" si="176"/>
        <v>884.48720375151856</v>
      </c>
      <c r="ER140" s="285">
        <v>1</v>
      </c>
      <c r="ES140" s="104" t="s">
        <v>52</v>
      </c>
      <c r="ET140" s="1">
        <v>92</v>
      </c>
      <c r="EU140" s="1" t="s">
        <v>207</v>
      </c>
      <c r="EV140" s="1" t="s">
        <v>208</v>
      </c>
      <c r="EW140" s="398">
        <v>500</v>
      </c>
      <c r="EX140" s="89">
        <v>44013</v>
      </c>
      <c r="EY140" s="104">
        <v>2469.66</v>
      </c>
      <c r="EZ140" s="104"/>
      <c r="FA140" s="104"/>
      <c r="FB140" s="104"/>
      <c r="FC140" s="104"/>
      <c r="FD140" s="137">
        <f t="shared" si="177"/>
        <v>2469.66</v>
      </c>
      <c r="FE140" s="138">
        <f t="shared" si="227"/>
        <v>140.23000000000002</v>
      </c>
      <c r="FF140" s="141">
        <f t="shared" si="178"/>
        <v>6.5803968225226317</v>
      </c>
      <c r="FG140" s="96">
        <f t="shared" si="179"/>
        <v>146.81039682252265</v>
      </c>
      <c r="FH140" s="104">
        <f t="shared" si="180"/>
        <v>146.81039682252265</v>
      </c>
      <c r="FI140" s="104">
        <f t="shared" si="181"/>
        <v>0</v>
      </c>
      <c r="FJ140" s="104">
        <f t="shared" si="182"/>
        <v>265.72681824876599</v>
      </c>
      <c r="FK140" s="104"/>
      <c r="FL140" s="143">
        <f t="shared" si="183"/>
        <v>265.72681824876599</v>
      </c>
      <c r="FM140" s="104">
        <f t="shared" si="184"/>
        <v>30.447243852087983</v>
      </c>
      <c r="FN140" s="379">
        <f t="shared" si="185"/>
        <v>296.17406210085397</v>
      </c>
      <c r="FO140" s="234">
        <f t="shared" si="186"/>
        <v>680.66126585237248</v>
      </c>
      <c r="FP140" s="139">
        <v>1</v>
      </c>
      <c r="FQ140" s="1" t="s">
        <v>52</v>
      </c>
      <c r="FR140" s="1">
        <v>92</v>
      </c>
      <c r="FS140" s="1" t="s">
        <v>207</v>
      </c>
      <c r="FT140" s="1" t="s">
        <v>208</v>
      </c>
      <c r="FU140" s="89">
        <v>44042</v>
      </c>
      <c r="FV140" s="90"/>
      <c r="FW140" s="104">
        <v>2549.6799999999998</v>
      </c>
      <c r="FX140" s="104"/>
      <c r="FY140" s="104"/>
      <c r="FZ140" s="104"/>
      <c r="GA140" s="104"/>
      <c r="GB140" s="411">
        <f t="shared" si="187"/>
        <v>2549.6799999999998</v>
      </c>
      <c r="GC140" s="138">
        <f t="shared" si="123"/>
        <v>80.019999999999982</v>
      </c>
      <c r="GD140" s="141">
        <f t="shared" si="188"/>
        <v>24.933938461145683</v>
      </c>
      <c r="GE140" s="142">
        <f t="shared" si="189"/>
        <v>104.95393846114567</v>
      </c>
      <c r="GF140" s="104">
        <f t="shared" si="190"/>
        <v>104.95393846114567</v>
      </c>
      <c r="GG140" s="104">
        <v>0</v>
      </c>
      <c r="GH140" s="104">
        <f t="shared" si="191"/>
        <v>199.41248307617676</v>
      </c>
      <c r="GI140" s="104"/>
      <c r="GJ140" s="143">
        <f t="shared" si="192"/>
        <v>199.41248307617676</v>
      </c>
      <c r="GK140" s="103">
        <f t="shared" si="193"/>
        <v>0</v>
      </c>
      <c r="GL140" s="104">
        <f t="shared" si="124"/>
        <v>0</v>
      </c>
      <c r="GM140" s="90">
        <f t="shared" si="194"/>
        <v>199.41248307617676</v>
      </c>
      <c r="GN140" s="380">
        <f t="shared" si="195"/>
        <v>880.07374892854921</v>
      </c>
      <c r="GO140" s="139">
        <v>1</v>
      </c>
      <c r="GP140" s="415" t="s">
        <v>52</v>
      </c>
      <c r="GQ140" s="1">
        <v>92</v>
      </c>
      <c r="GR140" s="1" t="s">
        <v>207</v>
      </c>
      <c r="GS140" s="1" t="s">
        <v>208</v>
      </c>
      <c r="GT140" s="89">
        <v>44081</v>
      </c>
      <c r="GU140" s="90"/>
      <c r="GV140" s="104">
        <v>2652.43</v>
      </c>
      <c r="GW140" s="104"/>
      <c r="GX140" s="104"/>
      <c r="GY140" s="104"/>
      <c r="GZ140" s="104"/>
      <c r="HA140" s="137">
        <v>2652.43</v>
      </c>
      <c r="HB140" s="138">
        <f t="shared" si="228"/>
        <v>102.75</v>
      </c>
      <c r="HC140" s="141">
        <f t="shared" si="196"/>
        <v>-37.189821164399341</v>
      </c>
      <c r="HD140" s="142">
        <f t="shared" si="197"/>
        <v>65.560178835600652</v>
      </c>
      <c r="HE140" s="104">
        <f t="shared" si="198"/>
        <v>65.560178835600652</v>
      </c>
      <c r="HF140" s="104">
        <v>0</v>
      </c>
      <c r="HG140" s="104">
        <f t="shared" si="199"/>
        <v>124.56433978764123</v>
      </c>
      <c r="HH140" s="104"/>
      <c r="HI140" s="143">
        <f t="shared" si="200"/>
        <v>124.56433978764123</v>
      </c>
      <c r="HJ140" s="104">
        <f t="shared" si="201"/>
        <v>0</v>
      </c>
      <c r="HK140" s="104">
        <f t="shared" si="125"/>
        <v>0</v>
      </c>
      <c r="HL140" s="90">
        <f t="shared" si="202"/>
        <v>124.56433978764123</v>
      </c>
      <c r="HM140" s="380">
        <f t="shared" si="203"/>
        <v>1004.6380887161904</v>
      </c>
      <c r="HN140" s="1">
        <v>1</v>
      </c>
      <c r="HO140" s="1" t="s">
        <v>52</v>
      </c>
      <c r="HP140" s="1">
        <v>92</v>
      </c>
      <c r="HQ140" s="1" t="s">
        <v>207</v>
      </c>
      <c r="HR140" s="1" t="s">
        <v>208</v>
      </c>
      <c r="HS140" s="89">
        <v>44104</v>
      </c>
      <c r="HT140" s="104">
        <v>2809.44</v>
      </c>
      <c r="HU140" s="90"/>
      <c r="HV140" s="104"/>
      <c r="HW140" s="104"/>
      <c r="HX140" s="104"/>
      <c r="HY140" s="104"/>
      <c r="HZ140" s="137">
        <f t="shared" si="204"/>
        <v>2809.44</v>
      </c>
      <c r="IA140" s="138">
        <f t="shared" si="205"/>
        <v>157.01000000000022</v>
      </c>
      <c r="IB140" s="141">
        <f t="shared" si="206"/>
        <v>29.267536006630888</v>
      </c>
      <c r="IC140" s="142">
        <f t="shared" si="207"/>
        <v>186.2775360066311</v>
      </c>
      <c r="ID140" s="104">
        <f t="shared" si="208"/>
        <v>110</v>
      </c>
      <c r="IE140" s="104">
        <f t="shared" si="209"/>
        <v>76.277536006631095</v>
      </c>
      <c r="IF140" s="104">
        <f t="shared" si="210"/>
        <v>209</v>
      </c>
      <c r="IG140" s="425">
        <f t="shared" si="211"/>
        <v>148.61050796652628</v>
      </c>
      <c r="IH140" s="143">
        <f t="shared" si="212"/>
        <v>357.61050796652626</v>
      </c>
      <c r="II140" s="104">
        <f t="shared" si="213"/>
        <v>186.2775360066311</v>
      </c>
      <c r="IJ140" s="104">
        <f t="shared" si="214"/>
        <v>50.153781502855473</v>
      </c>
      <c r="IK140" s="90">
        <f t="shared" si="215"/>
        <v>407.76428946938171</v>
      </c>
      <c r="IL140" s="234">
        <f t="shared" si="216"/>
        <v>1412.4023781855722</v>
      </c>
      <c r="IM140" s="139">
        <v>1</v>
      </c>
      <c r="IN140" s="1" t="s">
        <v>52</v>
      </c>
      <c r="IO140" s="1">
        <v>92</v>
      </c>
      <c r="IP140" s="1" t="s">
        <v>207</v>
      </c>
      <c r="IQ140" s="1" t="s">
        <v>208</v>
      </c>
      <c r="IR140" s="89">
        <v>44143</v>
      </c>
      <c r="IS140" s="90"/>
      <c r="IT140" s="1">
        <v>2970.4700000000003</v>
      </c>
      <c r="IU140" s="1"/>
      <c r="IV140" s="1"/>
      <c r="IW140" s="1"/>
      <c r="IX140" s="1"/>
      <c r="IY140" s="98">
        <v>2970.4700000000003</v>
      </c>
      <c r="IZ140" s="138">
        <f t="shared" si="217"/>
        <v>161.0300000000002</v>
      </c>
      <c r="JA140" s="141">
        <f t="shared" si="218"/>
        <v>-43.29856882374893</v>
      </c>
      <c r="JB140" s="142">
        <f t="shared" si="219"/>
        <v>117.73143117625128</v>
      </c>
      <c r="JC140" s="104">
        <f t="shared" si="220"/>
        <v>110</v>
      </c>
      <c r="JD140" s="104">
        <f t="shared" si="221"/>
        <v>7.7314311762512773</v>
      </c>
      <c r="JE140" s="104">
        <f t="shared" si="222"/>
        <v>209</v>
      </c>
      <c r="JF140" s="425">
        <f t="shared" si="126"/>
        <v>18.170418438319381</v>
      </c>
      <c r="JG140" s="143">
        <f t="shared" si="223"/>
        <v>227.17041843831939</v>
      </c>
      <c r="JH140" s="104">
        <f t="shared" si="224"/>
        <v>227.17041843831939</v>
      </c>
      <c r="JI140" s="104">
        <f t="shared" si="225"/>
        <v>17.683343976127063</v>
      </c>
      <c r="JJ140" s="90">
        <f t="shared" si="226"/>
        <v>244.85376241444646</v>
      </c>
      <c r="JK140" s="234">
        <f t="shared" si="127"/>
        <v>1657.2561406000186</v>
      </c>
      <c r="JL140" s="139">
        <v>1</v>
      </c>
      <c r="JM140" s="1" t="s">
        <v>52</v>
      </c>
    </row>
    <row r="141" spans="1:273" ht="30" customHeight="1" x14ac:dyDescent="0.25">
      <c r="A141" s="1">
        <v>93</v>
      </c>
      <c r="B141" s="1" t="s">
        <v>209</v>
      </c>
      <c r="C141" s="1" t="s">
        <v>210</v>
      </c>
      <c r="D141" s="89">
        <v>43830</v>
      </c>
      <c r="E141" s="153"/>
      <c r="F141" s="104">
        <v>100.66</v>
      </c>
      <c r="G141" s="104"/>
      <c r="H141" s="104"/>
      <c r="I141" s="104"/>
      <c r="J141" s="104"/>
      <c r="K141" s="137">
        <v>100.66</v>
      </c>
      <c r="L141" s="138">
        <v>0.36999999999999034</v>
      </c>
      <c r="M141" s="141">
        <v>4.4399968265616832E-2</v>
      </c>
      <c r="N141" s="96">
        <v>0.41439996826560715</v>
      </c>
      <c r="O141" s="104">
        <v>0.41439996826560715</v>
      </c>
      <c r="P141" s="104">
        <v>0</v>
      </c>
      <c r="Q141" s="104">
        <v>0.75006394256074893</v>
      </c>
      <c r="R141" s="104">
        <v>0</v>
      </c>
      <c r="S141" s="143">
        <v>0.75006394256074893</v>
      </c>
      <c r="T141" s="104"/>
      <c r="U141" s="104"/>
      <c r="V141" s="104">
        <v>3.7690493839249127E-2</v>
      </c>
      <c r="W141" s="203">
        <v>0.78775443639999809</v>
      </c>
      <c r="X141" s="144">
        <v>66.998568224539795</v>
      </c>
      <c r="Y141" s="285">
        <v>1</v>
      </c>
      <c r="Z141" s="104" t="s">
        <v>52</v>
      </c>
      <c r="AA141" s="1">
        <v>93</v>
      </c>
      <c r="AB141" s="1" t="s">
        <v>209</v>
      </c>
      <c r="AC141" s="1" t="s">
        <v>210</v>
      </c>
      <c r="AD141" s="89">
        <v>43861</v>
      </c>
      <c r="AE141" s="284"/>
      <c r="AF141" s="1">
        <v>100.69</v>
      </c>
      <c r="AG141" s="1"/>
      <c r="AH141" s="1"/>
      <c r="AI141" s="1"/>
      <c r="AJ141" s="1"/>
      <c r="AK141" s="98">
        <f t="shared" si="121"/>
        <v>100.69</v>
      </c>
      <c r="AL141" s="138">
        <f t="shared" si="128"/>
        <v>3.0000000000001137E-2</v>
      </c>
      <c r="AM141" s="141">
        <f t="shared" si="129"/>
        <v>-2.6671568726849122E-2</v>
      </c>
      <c r="AN141" s="96">
        <f t="shared" si="130"/>
        <v>3.3284312731520146E-3</v>
      </c>
      <c r="AO141" s="104">
        <f t="shared" si="131"/>
        <v>3.3284312731520146E-3</v>
      </c>
      <c r="AP141" s="104">
        <f t="shared" si="132"/>
        <v>0</v>
      </c>
      <c r="AQ141" s="104">
        <f t="shared" si="133"/>
        <v>6.0244606044051463E-3</v>
      </c>
      <c r="AR141" s="104"/>
      <c r="AS141" s="143">
        <f t="shared" si="134"/>
        <v>6.0244606044051463E-3</v>
      </c>
      <c r="AT141" s="104">
        <f t="shared" si="135"/>
        <v>2.1592445633556522E-2</v>
      </c>
      <c r="AU141" s="104">
        <f t="shared" si="122"/>
        <v>3.8387613511331503E-3</v>
      </c>
      <c r="AV141" s="203">
        <f t="shared" si="136"/>
        <v>3.1455667589094821E-2</v>
      </c>
      <c r="AW141" s="144">
        <f t="shared" si="137"/>
        <v>67.030023892128895</v>
      </c>
      <c r="AX141" s="285">
        <v>1</v>
      </c>
      <c r="AY141" s="104" t="s">
        <v>52</v>
      </c>
      <c r="AZ141" s="1">
        <v>93</v>
      </c>
      <c r="BA141" s="1" t="s">
        <v>209</v>
      </c>
      <c r="BB141" s="1" t="s">
        <v>210</v>
      </c>
      <c r="BC141" s="89">
        <v>43890</v>
      </c>
      <c r="BD141" s="153"/>
      <c r="BE141" s="1">
        <v>102.10000000000001</v>
      </c>
      <c r="BF141" s="1"/>
      <c r="BG141" s="1"/>
      <c r="BH141" s="1"/>
      <c r="BI141" s="1"/>
      <c r="BJ141" s="98">
        <v>102.10000000000001</v>
      </c>
      <c r="BK141" s="138">
        <f t="shared" si="138"/>
        <v>1.4100000000000108</v>
      </c>
      <c r="BL141" s="141">
        <f t="shared" si="139"/>
        <v>2.668029424380456E-2</v>
      </c>
      <c r="BM141" s="96">
        <f t="shared" si="140"/>
        <v>1.4366802942438153</v>
      </c>
      <c r="BN141" s="104">
        <f t="shared" si="141"/>
        <v>1.4366802942438153</v>
      </c>
      <c r="BO141" s="104">
        <f t="shared" si="142"/>
        <v>0</v>
      </c>
      <c r="BP141" s="104">
        <f t="shared" si="143"/>
        <v>2.6003913325813057</v>
      </c>
      <c r="BQ141" s="355">
        <f t="shared" si="144"/>
        <v>0</v>
      </c>
      <c r="BR141" s="143">
        <f t="shared" si="145"/>
        <v>2.6003913325813057</v>
      </c>
      <c r="BS141" s="104">
        <f t="shared" si="146"/>
        <v>0.17495772936893531</v>
      </c>
      <c r="BT141" s="203">
        <f t="shared" si="147"/>
        <v>2.7753490619502412</v>
      </c>
      <c r="BU141" s="144">
        <f t="shared" si="148"/>
        <v>69.805372954079132</v>
      </c>
      <c r="BV141" s="285">
        <v>1</v>
      </c>
      <c r="BW141" s="104" t="s">
        <v>52</v>
      </c>
      <c r="BX141" s="1">
        <v>93</v>
      </c>
      <c r="BY141" s="1" t="s">
        <v>209</v>
      </c>
      <c r="BZ141" s="1" t="s">
        <v>210</v>
      </c>
      <c r="CA141" s="89">
        <v>43890</v>
      </c>
      <c r="CB141" s="153"/>
      <c r="CC141" s="137">
        <v>102.10000000000001</v>
      </c>
      <c r="CD141" s="137"/>
      <c r="CE141" s="137"/>
      <c r="CF141" s="137"/>
      <c r="CG141" s="137"/>
      <c r="CH141" s="137">
        <v>102.10000000000001</v>
      </c>
      <c r="CI141" s="137">
        <v>1.4100000000000108</v>
      </c>
      <c r="CJ141" s="137">
        <v>2.668029424380456E-2</v>
      </c>
      <c r="CK141" s="137">
        <v>1.4366802942438153</v>
      </c>
      <c r="CL141" s="137">
        <v>1.4366802942438153</v>
      </c>
      <c r="CM141" s="137">
        <v>0</v>
      </c>
      <c r="CN141" s="137">
        <v>2.6003913325813057</v>
      </c>
      <c r="CO141" s="137">
        <v>0</v>
      </c>
      <c r="CP141" s="143">
        <f t="shared" si="149"/>
        <v>2.8898601449505033</v>
      </c>
      <c r="CQ141" s="104">
        <f t="shared" si="150"/>
        <v>0.17495772936893528</v>
      </c>
      <c r="CR141" s="203">
        <f t="shared" si="151"/>
        <v>3.0648178743194388</v>
      </c>
      <c r="CS141" s="144">
        <f t="shared" si="152"/>
        <v>72.870190828398577</v>
      </c>
      <c r="CT141" s="139" t="s">
        <v>251</v>
      </c>
      <c r="CU141" s="1" t="s">
        <v>422</v>
      </c>
      <c r="CV141" s="1">
        <v>93</v>
      </c>
      <c r="CW141" s="1" t="s">
        <v>209</v>
      </c>
      <c r="CX141" s="1" t="s">
        <v>210</v>
      </c>
      <c r="CY141" s="89">
        <v>43951</v>
      </c>
      <c r="CZ141" s="153"/>
      <c r="DA141" s="104">
        <v>107.60000000000001</v>
      </c>
      <c r="DB141" s="104"/>
      <c r="DC141" s="104"/>
      <c r="DD141" s="104"/>
      <c r="DE141" s="104"/>
      <c r="DF141" s="137">
        <v>107.60000000000001</v>
      </c>
      <c r="DG141" s="138">
        <f t="shared" si="153"/>
        <v>5.5</v>
      </c>
      <c r="DH141" s="141">
        <f t="shared" si="154"/>
        <v>0.84449443673020064</v>
      </c>
      <c r="DI141" s="142">
        <f t="shared" si="155"/>
        <v>6.3444944367302005</v>
      </c>
      <c r="DJ141" s="104">
        <f t="shared" si="156"/>
        <v>6.3444944367302005</v>
      </c>
      <c r="DK141" s="104">
        <f t="shared" si="157"/>
        <v>0</v>
      </c>
      <c r="DL141" s="104">
        <f t="shared" si="158"/>
        <v>11.483534930481664</v>
      </c>
      <c r="DM141" s="365">
        <f t="shared" si="159"/>
        <v>0</v>
      </c>
      <c r="DN141" s="366">
        <f t="shared" si="160"/>
        <v>11.483534930481664</v>
      </c>
      <c r="DO141" s="367">
        <f t="shared" si="161"/>
        <v>8.5936747855311602</v>
      </c>
      <c r="DP141" s="367">
        <f t="shared" si="162"/>
        <v>8.2567742227384695</v>
      </c>
      <c r="DQ141" s="368">
        <f t="shared" si="163"/>
        <v>0.59200710097140796</v>
      </c>
      <c r="DR141" s="49">
        <f t="shared" si="164"/>
        <v>9.185681886502568</v>
      </c>
      <c r="DS141" s="369">
        <f t="shared" si="165"/>
        <v>82.055872714901142</v>
      </c>
      <c r="DT141" s="139">
        <v>1</v>
      </c>
      <c r="DU141" s="1" t="s">
        <v>52</v>
      </c>
      <c r="DV141" s="1">
        <v>93</v>
      </c>
      <c r="DW141" s="1" t="s">
        <v>209</v>
      </c>
      <c r="DX141" s="1" t="s">
        <v>210</v>
      </c>
      <c r="DY141" s="89">
        <v>43982</v>
      </c>
      <c r="DZ141" s="90"/>
      <c r="EA141" s="1">
        <v>126.12</v>
      </c>
      <c r="EB141" s="1"/>
      <c r="EC141" s="1"/>
      <c r="ED141" s="1"/>
      <c r="EE141" s="1"/>
      <c r="EF141" s="98">
        <v>126.12</v>
      </c>
      <c r="EG141" s="138">
        <f t="shared" si="166"/>
        <v>18.519999999999996</v>
      </c>
      <c r="EH141" s="141">
        <f t="shared" si="167"/>
        <v>0.76101635437162685</v>
      </c>
      <c r="EI141" s="96">
        <f t="shared" si="168"/>
        <v>19.281016354371623</v>
      </c>
      <c r="EJ141" s="104">
        <f t="shared" si="169"/>
        <v>19.281016354371623</v>
      </c>
      <c r="EK141" s="104">
        <f t="shared" si="170"/>
        <v>0</v>
      </c>
      <c r="EL141" s="104">
        <f t="shared" si="171"/>
        <v>34.89863960141264</v>
      </c>
      <c r="EM141" s="355">
        <f t="shared" si="172"/>
        <v>0</v>
      </c>
      <c r="EN141" s="143">
        <f t="shared" si="173"/>
        <v>34.89863960141264</v>
      </c>
      <c r="EO141" s="104">
        <f t="shared" si="174"/>
        <v>3.6506360643834026</v>
      </c>
      <c r="EP141" s="379">
        <f t="shared" si="175"/>
        <v>38.549275665796046</v>
      </c>
      <c r="EQ141" s="380">
        <f t="shared" si="176"/>
        <v>120.60514838069719</v>
      </c>
      <c r="ER141" s="285">
        <v>1</v>
      </c>
      <c r="ES141" s="104" t="s">
        <v>52</v>
      </c>
      <c r="ET141" s="1">
        <v>93</v>
      </c>
      <c r="EU141" s="1" t="s">
        <v>209</v>
      </c>
      <c r="EV141" s="1" t="s">
        <v>210</v>
      </c>
      <c r="EW141" s="398"/>
      <c r="EX141" s="89">
        <v>44013</v>
      </c>
      <c r="EY141" s="104">
        <v>132.14000000000001</v>
      </c>
      <c r="EZ141" s="104"/>
      <c r="FA141" s="104"/>
      <c r="FB141" s="104"/>
      <c r="FC141" s="104"/>
      <c r="FD141" s="137">
        <f t="shared" si="177"/>
        <v>132.14000000000001</v>
      </c>
      <c r="FE141" s="138">
        <f t="shared" si="227"/>
        <v>6.0200000000000102</v>
      </c>
      <c r="FF141" s="141">
        <f t="shared" si="178"/>
        <v>0.28249296777855171</v>
      </c>
      <c r="FG141" s="96">
        <f t="shared" si="179"/>
        <v>6.3024929677785622</v>
      </c>
      <c r="FH141" s="104">
        <f t="shared" si="180"/>
        <v>6.3024929677785622</v>
      </c>
      <c r="FI141" s="104">
        <f t="shared" si="181"/>
        <v>0</v>
      </c>
      <c r="FJ141" s="104">
        <f t="shared" si="182"/>
        <v>11.407512271679197</v>
      </c>
      <c r="FK141" s="104"/>
      <c r="FL141" s="143">
        <f t="shared" si="183"/>
        <v>11.407512271679197</v>
      </c>
      <c r="FM141" s="104">
        <f t="shared" si="184"/>
        <v>1.3070841331353487</v>
      </c>
      <c r="FN141" s="379">
        <f t="shared" si="185"/>
        <v>12.714596404814547</v>
      </c>
      <c r="FO141" s="234">
        <f t="shared" si="186"/>
        <v>133.31974478551174</v>
      </c>
      <c r="FP141" s="139">
        <v>1</v>
      </c>
      <c r="FQ141" s="1" t="s">
        <v>52</v>
      </c>
      <c r="FR141" s="1">
        <v>93</v>
      </c>
      <c r="FS141" s="1" t="s">
        <v>209</v>
      </c>
      <c r="FT141" s="1" t="s">
        <v>210</v>
      </c>
      <c r="FU141" s="89">
        <v>44042</v>
      </c>
      <c r="FV141" s="90"/>
      <c r="FW141" s="104">
        <v>138.21</v>
      </c>
      <c r="FX141" s="104"/>
      <c r="FY141" s="104"/>
      <c r="FZ141" s="104"/>
      <c r="GA141" s="104"/>
      <c r="GB141" s="411">
        <f t="shared" si="187"/>
        <v>138.21</v>
      </c>
      <c r="GC141" s="138">
        <f t="shared" si="123"/>
        <v>6.0699999999999932</v>
      </c>
      <c r="GD141" s="141">
        <f t="shared" si="188"/>
        <v>1.8913897333061005</v>
      </c>
      <c r="GE141" s="142">
        <f t="shared" si="189"/>
        <v>7.9613897333060937</v>
      </c>
      <c r="GF141" s="104">
        <f t="shared" si="190"/>
        <v>7.9613897333060937</v>
      </c>
      <c r="GG141" s="104">
        <v>0</v>
      </c>
      <c r="GH141" s="104">
        <f t="shared" si="191"/>
        <v>15.126640493281577</v>
      </c>
      <c r="GI141" s="104"/>
      <c r="GJ141" s="143">
        <f t="shared" si="192"/>
        <v>15.126640493281577</v>
      </c>
      <c r="GK141" s="103">
        <f t="shared" si="193"/>
        <v>0</v>
      </c>
      <c r="GL141" s="104">
        <f t="shared" si="124"/>
        <v>0</v>
      </c>
      <c r="GM141" s="90">
        <f t="shared" si="194"/>
        <v>15.126640493281577</v>
      </c>
      <c r="GN141" s="380">
        <f t="shared" si="195"/>
        <v>148.44638527879331</v>
      </c>
      <c r="GO141" s="139">
        <v>1</v>
      </c>
      <c r="GP141" s="415" t="s">
        <v>52</v>
      </c>
      <c r="GQ141" s="1">
        <v>93</v>
      </c>
      <c r="GR141" s="1" t="s">
        <v>209</v>
      </c>
      <c r="GS141" s="1" t="s">
        <v>210</v>
      </c>
      <c r="GT141" s="89">
        <v>44081</v>
      </c>
      <c r="GU141" s="90"/>
      <c r="GV141" s="104">
        <v>144.22999999999999</v>
      </c>
      <c r="GW141" s="104"/>
      <c r="GX141" s="104"/>
      <c r="GY141" s="104"/>
      <c r="GZ141" s="104"/>
      <c r="HA141" s="137">
        <v>144.22999999999999</v>
      </c>
      <c r="HB141" s="138">
        <f t="shared" si="228"/>
        <v>6.0199999999999818</v>
      </c>
      <c r="HC141" s="141">
        <f t="shared" si="196"/>
        <v>-2.1789072837925385</v>
      </c>
      <c r="HD141" s="142">
        <f t="shared" si="197"/>
        <v>3.8410927162074433</v>
      </c>
      <c r="HE141" s="104">
        <f t="shared" si="198"/>
        <v>3.8410927162074433</v>
      </c>
      <c r="HF141" s="104">
        <v>0</v>
      </c>
      <c r="HG141" s="104">
        <f t="shared" si="199"/>
        <v>7.2980761607941416</v>
      </c>
      <c r="HH141" s="104"/>
      <c r="HI141" s="143">
        <f t="shared" si="200"/>
        <v>7.2980761607941416</v>
      </c>
      <c r="HJ141" s="104">
        <f t="shared" si="201"/>
        <v>0</v>
      </c>
      <c r="HK141" s="104">
        <f t="shared" si="125"/>
        <v>0</v>
      </c>
      <c r="HL141" s="90">
        <f t="shared" si="202"/>
        <v>7.2980761607941416</v>
      </c>
      <c r="HM141" s="380">
        <f t="shared" si="203"/>
        <v>155.74446143958747</v>
      </c>
      <c r="HN141" s="1">
        <v>1</v>
      </c>
      <c r="HO141" s="1" t="s">
        <v>52</v>
      </c>
      <c r="HP141" s="1">
        <v>93</v>
      </c>
      <c r="HQ141" s="1" t="s">
        <v>209</v>
      </c>
      <c r="HR141" s="1" t="s">
        <v>210</v>
      </c>
      <c r="HS141" s="89">
        <v>44104</v>
      </c>
      <c r="HT141" s="104">
        <v>148.17000000000002</v>
      </c>
      <c r="HU141" s="90"/>
      <c r="HV141" s="104"/>
      <c r="HW141" s="104"/>
      <c r="HX141" s="104"/>
      <c r="HY141" s="104"/>
      <c r="HZ141" s="137">
        <f t="shared" si="204"/>
        <v>148.17000000000002</v>
      </c>
      <c r="IA141" s="138">
        <f t="shared" si="205"/>
        <v>3.9400000000000261</v>
      </c>
      <c r="IB141" s="141">
        <f t="shared" si="206"/>
        <v>0.73443788208474814</v>
      </c>
      <c r="IC141" s="142">
        <f t="shared" si="207"/>
        <v>4.6744378820847743</v>
      </c>
      <c r="ID141" s="104">
        <f t="shared" si="208"/>
        <v>4.6744378820847743</v>
      </c>
      <c r="IE141" s="104">
        <f t="shared" si="209"/>
        <v>0</v>
      </c>
      <c r="IF141" s="104">
        <f t="shared" si="210"/>
        <v>8.8814319759610711</v>
      </c>
      <c r="IG141" s="425">
        <f t="shared" si="211"/>
        <v>0</v>
      </c>
      <c r="IH141" s="143">
        <f t="shared" si="212"/>
        <v>8.8814319759610711</v>
      </c>
      <c r="II141" s="104">
        <f t="shared" si="213"/>
        <v>0</v>
      </c>
      <c r="IJ141" s="104">
        <f t="shared" si="214"/>
        <v>0</v>
      </c>
      <c r="IK141" s="90">
        <f t="shared" si="215"/>
        <v>8.8814319759610711</v>
      </c>
      <c r="IL141" s="234">
        <f t="shared" si="216"/>
        <v>164.62589341554855</v>
      </c>
      <c r="IM141" s="139">
        <v>1</v>
      </c>
      <c r="IN141" s="1" t="s">
        <v>52</v>
      </c>
      <c r="IO141" s="1">
        <v>93</v>
      </c>
      <c r="IP141" s="1" t="s">
        <v>209</v>
      </c>
      <c r="IQ141" s="1" t="s">
        <v>210</v>
      </c>
      <c r="IR141" s="89">
        <v>44143</v>
      </c>
      <c r="IS141" s="90"/>
      <c r="IT141" s="1">
        <v>150.76</v>
      </c>
      <c r="IU141" s="1"/>
      <c r="IV141" s="1"/>
      <c r="IW141" s="1"/>
      <c r="IX141" s="1"/>
      <c r="IY141" s="98">
        <v>150.76</v>
      </c>
      <c r="IZ141" s="138">
        <f t="shared" si="217"/>
        <v>2.589999999999975</v>
      </c>
      <c r="JA141" s="141">
        <f t="shared" si="218"/>
        <v>-0.69641242783027069</v>
      </c>
      <c r="JB141" s="142">
        <f t="shared" si="219"/>
        <v>1.8935875721697042</v>
      </c>
      <c r="JC141" s="104">
        <f t="shared" si="220"/>
        <v>1.8935875721697042</v>
      </c>
      <c r="JD141" s="104">
        <f t="shared" si="221"/>
        <v>0</v>
      </c>
      <c r="JE141" s="104">
        <f t="shared" si="222"/>
        <v>3.597816387122438</v>
      </c>
      <c r="JF141" s="425">
        <f t="shared" si="126"/>
        <v>0</v>
      </c>
      <c r="JG141" s="143">
        <f t="shared" si="223"/>
        <v>3.597816387122438</v>
      </c>
      <c r="JH141" s="104">
        <f t="shared" si="224"/>
        <v>0</v>
      </c>
      <c r="JI141" s="104">
        <f t="shared" si="225"/>
        <v>0</v>
      </c>
      <c r="JJ141" s="90">
        <f t="shared" si="226"/>
        <v>3.597816387122438</v>
      </c>
      <c r="JK141" s="234">
        <f t="shared" si="127"/>
        <v>168.22370980267098</v>
      </c>
      <c r="JL141" s="139">
        <v>1</v>
      </c>
      <c r="JM141" s="1" t="s">
        <v>52</v>
      </c>
    </row>
    <row r="142" spans="1:273" ht="30" customHeight="1" x14ac:dyDescent="0.25">
      <c r="A142" s="1">
        <v>94</v>
      </c>
      <c r="B142" s="1" t="s">
        <v>211</v>
      </c>
      <c r="C142" s="1" t="s">
        <v>212</v>
      </c>
      <c r="D142" s="89">
        <v>43830</v>
      </c>
      <c r="E142" s="153"/>
      <c r="F142" s="104">
        <v>342.27</v>
      </c>
      <c r="G142" s="104"/>
      <c r="H142" s="104"/>
      <c r="I142" s="104"/>
      <c r="J142" s="104"/>
      <c r="K142" s="137">
        <v>342.27</v>
      </c>
      <c r="L142" s="138">
        <v>3.6899999999999977</v>
      </c>
      <c r="M142" s="141">
        <v>0.44279968351386567</v>
      </c>
      <c r="N142" s="96">
        <v>4.1327996835138636</v>
      </c>
      <c r="O142" s="104">
        <v>4.1327996835138636</v>
      </c>
      <c r="P142" s="104">
        <v>0</v>
      </c>
      <c r="Q142" s="104">
        <v>7.4803674271600933</v>
      </c>
      <c r="R142" s="104">
        <v>0</v>
      </c>
      <c r="S142" s="143">
        <v>7.4803674271600933</v>
      </c>
      <c r="T142" s="104"/>
      <c r="U142" s="104"/>
      <c r="V142" s="104">
        <v>0.37588627639684552</v>
      </c>
      <c r="W142" s="203">
        <v>7.8562537035569386</v>
      </c>
      <c r="X142" s="144">
        <v>-340.53443994978375</v>
      </c>
      <c r="Y142" s="285">
        <v>1</v>
      </c>
      <c r="Z142" s="104" t="s">
        <v>52</v>
      </c>
      <c r="AA142" s="1">
        <v>94</v>
      </c>
      <c r="AB142" s="1" t="s">
        <v>211</v>
      </c>
      <c r="AC142" s="1" t="s">
        <v>212</v>
      </c>
      <c r="AD142" s="89">
        <v>43861</v>
      </c>
      <c r="AE142" s="284"/>
      <c r="AF142" s="1">
        <v>364.07</v>
      </c>
      <c r="AG142" s="1"/>
      <c r="AH142" s="1"/>
      <c r="AI142" s="1"/>
      <c r="AJ142" s="1"/>
      <c r="AK142" s="98">
        <f t="shared" si="121"/>
        <v>364.07</v>
      </c>
      <c r="AL142" s="138">
        <f t="shared" si="128"/>
        <v>21.800000000000011</v>
      </c>
      <c r="AM142" s="141">
        <f t="shared" si="129"/>
        <v>-19.381339941509637</v>
      </c>
      <c r="AN142" s="96">
        <f t="shared" si="130"/>
        <v>2.4186600584903744</v>
      </c>
      <c r="AO142" s="104">
        <f t="shared" si="131"/>
        <v>2.4186600584903744</v>
      </c>
      <c r="AP142" s="104">
        <f t="shared" si="132"/>
        <v>0</v>
      </c>
      <c r="AQ142" s="104">
        <f t="shared" si="133"/>
        <v>4.3777747058675773</v>
      </c>
      <c r="AR142" s="104"/>
      <c r="AS142" s="143">
        <f t="shared" si="134"/>
        <v>4.3777747058675773</v>
      </c>
      <c r="AT142" s="104">
        <f t="shared" si="135"/>
        <v>15.690510493717158</v>
      </c>
      <c r="AU142" s="104">
        <f t="shared" si="122"/>
        <v>2.7894999151566524</v>
      </c>
      <c r="AV142" s="203">
        <f t="shared" si="136"/>
        <v>22.85778511474139</v>
      </c>
      <c r="AW142" s="144">
        <f t="shared" si="137"/>
        <v>-317.67665483504237</v>
      </c>
      <c r="AX142" s="285">
        <v>1</v>
      </c>
      <c r="AY142" s="104" t="s">
        <v>52</v>
      </c>
      <c r="AZ142" s="1">
        <v>94</v>
      </c>
      <c r="BA142" s="1" t="s">
        <v>211</v>
      </c>
      <c r="BB142" s="1" t="s">
        <v>212</v>
      </c>
      <c r="BC142" s="89">
        <v>43890</v>
      </c>
      <c r="BD142" s="153"/>
      <c r="BE142" s="1">
        <v>364.07</v>
      </c>
      <c r="BF142" s="1"/>
      <c r="BG142" s="1"/>
      <c r="BH142" s="1"/>
      <c r="BI142" s="1"/>
      <c r="BJ142" s="98">
        <v>364.07</v>
      </c>
      <c r="BK142" s="138">
        <f t="shared" si="138"/>
        <v>0</v>
      </c>
      <c r="BL142" s="141">
        <f t="shared" si="139"/>
        <v>0</v>
      </c>
      <c r="BM142" s="96">
        <f t="shared" si="140"/>
        <v>0</v>
      </c>
      <c r="BN142" s="104">
        <f t="shared" si="141"/>
        <v>0</v>
      </c>
      <c r="BO142" s="104">
        <f t="shared" si="142"/>
        <v>0</v>
      </c>
      <c r="BP142" s="104">
        <f t="shared" si="143"/>
        <v>0</v>
      </c>
      <c r="BQ142" s="355">
        <f t="shared" si="144"/>
        <v>0</v>
      </c>
      <c r="BR142" s="143">
        <f t="shared" si="145"/>
        <v>0</v>
      </c>
      <c r="BS142" s="104">
        <f t="shared" si="146"/>
        <v>0</v>
      </c>
      <c r="BT142" s="203">
        <f t="shared" si="147"/>
        <v>0</v>
      </c>
      <c r="BU142" s="144">
        <f t="shared" si="148"/>
        <v>-317.67665483504237</v>
      </c>
      <c r="BV142" s="285">
        <v>1</v>
      </c>
      <c r="BW142" s="104" t="s">
        <v>52</v>
      </c>
      <c r="BX142" s="1">
        <v>94</v>
      </c>
      <c r="BY142" s="1" t="s">
        <v>211</v>
      </c>
      <c r="BZ142" s="1" t="s">
        <v>212</v>
      </c>
      <c r="CA142" s="89">
        <v>43890</v>
      </c>
      <c r="CB142" s="153"/>
      <c r="CC142" s="137">
        <v>364.07</v>
      </c>
      <c r="CD142" s="137"/>
      <c r="CE142" s="137"/>
      <c r="CF142" s="137"/>
      <c r="CG142" s="137"/>
      <c r="CH142" s="137">
        <v>364.07</v>
      </c>
      <c r="CI142" s="137">
        <v>0</v>
      </c>
      <c r="CJ142" s="137">
        <v>0</v>
      </c>
      <c r="CK142" s="137">
        <v>0</v>
      </c>
      <c r="CL142" s="137">
        <v>0</v>
      </c>
      <c r="CM142" s="137">
        <v>0</v>
      </c>
      <c r="CN142" s="137">
        <v>0</v>
      </c>
      <c r="CO142" s="137">
        <v>0</v>
      </c>
      <c r="CP142" s="143">
        <f t="shared" si="149"/>
        <v>0</v>
      </c>
      <c r="CQ142" s="104">
        <f t="shared" si="150"/>
        <v>0</v>
      </c>
      <c r="CR142" s="203">
        <f t="shared" si="151"/>
        <v>0</v>
      </c>
      <c r="CS142" s="144">
        <f t="shared" si="152"/>
        <v>-317.67665483504237</v>
      </c>
      <c r="CT142" s="139" t="s">
        <v>251</v>
      </c>
      <c r="CU142" s="1" t="s">
        <v>422</v>
      </c>
      <c r="CV142" s="1">
        <v>94</v>
      </c>
      <c r="CW142" s="1" t="s">
        <v>211</v>
      </c>
      <c r="CX142" s="1" t="s">
        <v>212</v>
      </c>
      <c r="CY142" s="89">
        <v>43951</v>
      </c>
      <c r="CZ142" s="153"/>
      <c r="DA142" s="104">
        <v>386.54</v>
      </c>
      <c r="DB142" s="104"/>
      <c r="DC142" s="104"/>
      <c r="DD142" s="104"/>
      <c r="DE142" s="104"/>
      <c r="DF142" s="137">
        <v>386.54</v>
      </c>
      <c r="DG142" s="138">
        <f t="shared" si="153"/>
        <v>22.470000000000027</v>
      </c>
      <c r="DH142" s="141">
        <f t="shared" si="154"/>
        <v>3.4501436351504786</v>
      </c>
      <c r="DI142" s="142">
        <f t="shared" si="155"/>
        <v>25.920143635150506</v>
      </c>
      <c r="DJ142" s="104">
        <f t="shared" si="156"/>
        <v>25.920143635150506</v>
      </c>
      <c r="DK142" s="104">
        <f t="shared" si="157"/>
        <v>0</v>
      </c>
      <c r="DL142" s="104">
        <f t="shared" si="158"/>
        <v>46.915459979622419</v>
      </c>
      <c r="DM142" s="365">
        <f t="shared" si="159"/>
        <v>0</v>
      </c>
      <c r="DN142" s="366">
        <f t="shared" si="160"/>
        <v>46.915459979622419</v>
      </c>
      <c r="DO142" s="367">
        <f t="shared" si="161"/>
        <v>46.915459979622419</v>
      </c>
      <c r="DP142" s="367">
        <f t="shared" si="162"/>
        <v>45.076218297190536</v>
      </c>
      <c r="DQ142" s="368">
        <f t="shared" si="163"/>
        <v>3.2319451394691914</v>
      </c>
      <c r="DR142" s="49">
        <f t="shared" si="164"/>
        <v>50.147405119091609</v>
      </c>
      <c r="DS142" s="369">
        <f t="shared" si="165"/>
        <v>-267.52924971595075</v>
      </c>
      <c r="DT142" s="139">
        <v>1</v>
      </c>
      <c r="DU142" s="1" t="s">
        <v>52</v>
      </c>
      <c r="DV142" s="1">
        <v>94</v>
      </c>
      <c r="DW142" s="1" t="s">
        <v>211</v>
      </c>
      <c r="DX142" s="1" t="s">
        <v>212</v>
      </c>
      <c r="DY142" s="89">
        <v>43982</v>
      </c>
      <c r="DZ142" s="90"/>
      <c r="EA142" s="1">
        <v>405.57</v>
      </c>
      <c r="EB142" s="1"/>
      <c r="EC142" s="1"/>
      <c r="ED142" s="1"/>
      <c r="EE142" s="1"/>
      <c r="EF142" s="98">
        <v>405.57</v>
      </c>
      <c r="EG142" s="138">
        <f t="shared" si="166"/>
        <v>19.029999999999973</v>
      </c>
      <c r="EH142" s="141">
        <f t="shared" si="167"/>
        <v>0.78197306823391155</v>
      </c>
      <c r="EI142" s="96">
        <f t="shared" si="168"/>
        <v>19.811973068233883</v>
      </c>
      <c r="EJ142" s="104">
        <f t="shared" si="169"/>
        <v>19.811973068233883</v>
      </c>
      <c r="EK142" s="104">
        <f t="shared" si="170"/>
        <v>0</v>
      </c>
      <c r="EL142" s="104">
        <f t="shared" si="171"/>
        <v>35.859671253503329</v>
      </c>
      <c r="EM142" s="355">
        <f t="shared" si="172"/>
        <v>0</v>
      </c>
      <c r="EN142" s="143">
        <f t="shared" si="173"/>
        <v>35.859671253503329</v>
      </c>
      <c r="EO142" s="104">
        <f t="shared" si="174"/>
        <v>3.7511665391585343</v>
      </c>
      <c r="EP142" s="379">
        <f t="shared" si="175"/>
        <v>39.610837792661862</v>
      </c>
      <c r="EQ142" s="380">
        <f t="shared" si="176"/>
        <v>-227.91841192328889</v>
      </c>
      <c r="ER142" s="285">
        <v>1</v>
      </c>
      <c r="ES142" s="104" t="s">
        <v>52</v>
      </c>
      <c r="ET142" s="1">
        <v>94</v>
      </c>
      <c r="EU142" s="1" t="s">
        <v>211</v>
      </c>
      <c r="EV142" s="1" t="s">
        <v>212</v>
      </c>
      <c r="EW142" s="398">
        <v>500</v>
      </c>
      <c r="EX142" s="89">
        <v>44013</v>
      </c>
      <c r="EY142" s="104">
        <v>424.07</v>
      </c>
      <c r="EZ142" s="104"/>
      <c r="FA142" s="104"/>
      <c r="FB142" s="104"/>
      <c r="FC142" s="104"/>
      <c r="FD142" s="137">
        <f t="shared" si="177"/>
        <v>424.07</v>
      </c>
      <c r="FE142" s="138">
        <f t="shared" si="227"/>
        <v>18.5</v>
      </c>
      <c r="FF142" s="141">
        <f t="shared" si="178"/>
        <v>0.86812622988425203</v>
      </c>
      <c r="FG142" s="96">
        <f t="shared" si="179"/>
        <v>19.36812622988425</v>
      </c>
      <c r="FH142" s="104">
        <f t="shared" si="180"/>
        <v>19.36812622988425</v>
      </c>
      <c r="FI142" s="104">
        <f t="shared" si="181"/>
        <v>0</v>
      </c>
      <c r="FJ142" s="104">
        <f t="shared" si="182"/>
        <v>35.056308476090493</v>
      </c>
      <c r="FK142" s="104"/>
      <c r="FL142" s="143">
        <f t="shared" si="183"/>
        <v>35.056308476090493</v>
      </c>
      <c r="FM142" s="104">
        <f t="shared" si="184"/>
        <v>4.0167867878744028</v>
      </c>
      <c r="FN142" s="379">
        <f t="shared" si="185"/>
        <v>39.073095263964895</v>
      </c>
      <c r="FO142" s="234">
        <f t="shared" si="186"/>
        <v>-688.845316659324</v>
      </c>
      <c r="FP142" s="139">
        <v>1</v>
      </c>
      <c r="FQ142" s="1" t="s">
        <v>52</v>
      </c>
      <c r="FR142" s="1">
        <v>94</v>
      </c>
      <c r="FS142" s="1" t="s">
        <v>211</v>
      </c>
      <c r="FT142" s="1" t="s">
        <v>212</v>
      </c>
      <c r="FU142" s="89">
        <v>44042</v>
      </c>
      <c r="FV142" s="90"/>
      <c r="FW142" s="104">
        <v>477.28000000000003</v>
      </c>
      <c r="FX142" s="104"/>
      <c r="FY142" s="104"/>
      <c r="FZ142" s="104"/>
      <c r="GA142" s="104"/>
      <c r="GB142" s="411">
        <f t="shared" si="187"/>
        <v>477.28000000000003</v>
      </c>
      <c r="GC142" s="138">
        <f t="shared" si="123"/>
        <v>53.210000000000036</v>
      </c>
      <c r="GD142" s="141">
        <f t="shared" si="188"/>
        <v>16.580040808767347</v>
      </c>
      <c r="GE142" s="142">
        <f t="shared" si="189"/>
        <v>69.790040808767387</v>
      </c>
      <c r="GF142" s="104">
        <f t="shared" si="190"/>
        <v>69.790040808767387</v>
      </c>
      <c r="GG142" s="104">
        <v>0</v>
      </c>
      <c r="GH142" s="104">
        <f t="shared" si="191"/>
        <v>132.60107753665804</v>
      </c>
      <c r="GI142" s="104"/>
      <c r="GJ142" s="143">
        <f t="shared" si="192"/>
        <v>132.60107753665804</v>
      </c>
      <c r="GK142" s="103">
        <f t="shared" si="193"/>
        <v>0</v>
      </c>
      <c r="GL142" s="104">
        <f t="shared" si="124"/>
        <v>0</v>
      </c>
      <c r="GM142" s="90">
        <f t="shared" si="194"/>
        <v>132.60107753665804</v>
      </c>
      <c r="GN142" s="380">
        <f t="shared" si="195"/>
        <v>-556.24423912266593</v>
      </c>
      <c r="GO142" s="139">
        <v>1</v>
      </c>
      <c r="GP142" s="415" t="s">
        <v>52</v>
      </c>
      <c r="GQ142" s="1">
        <v>94</v>
      </c>
      <c r="GR142" s="1" t="s">
        <v>211</v>
      </c>
      <c r="GS142" s="1" t="s">
        <v>212</v>
      </c>
      <c r="GT142" s="89">
        <v>44081</v>
      </c>
      <c r="GU142" s="90"/>
      <c r="GV142" s="104">
        <v>549.94000000000005</v>
      </c>
      <c r="GW142" s="104"/>
      <c r="GX142" s="104"/>
      <c r="GY142" s="104"/>
      <c r="GZ142" s="104"/>
      <c r="HA142" s="137">
        <v>549.94000000000005</v>
      </c>
      <c r="HB142" s="138">
        <f t="shared" si="228"/>
        <v>72.660000000000025</v>
      </c>
      <c r="HC142" s="141">
        <f t="shared" si="196"/>
        <v>-26.298904192751891</v>
      </c>
      <c r="HD142" s="142">
        <f t="shared" si="197"/>
        <v>46.361095807248134</v>
      </c>
      <c r="HE142" s="104">
        <f t="shared" si="198"/>
        <v>46.361095807248134</v>
      </c>
      <c r="HF142" s="104">
        <v>0</v>
      </c>
      <c r="HG142" s="104">
        <f t="shared" si="199"/>
        <v>88.086082033771447</v>
      </c>
      <c r="HH142" s="104"/>
      <c r="HI142" s="143">
        <f t="shared" si="200"/>
        <v>88.086082033771447</v>
      </c>
      <c r="HJ142" s="104">
        <f t="shared" si="201"/>
        <v>0</v>
      </c>
      <c r="HK142" s="104">
        <f t="shared" si="125"/>
        <v>0</v>
      </c>
      <c r="HL142" s="90">
        <f t="shared" si="202"/>
        <v>88.086082033771447</v>
      </c>
      <c r="HM142" s="380">
        <f t="shared" si="203"/>
        <v>-468.15815708889448</v>
      </c>
      <c r="HN142" s="1">
        <v>1</v>
      </c>
      <c r="HO142" s="1" t="s">
        <v>52</v>
      </c>
      <c r="HP142" s="1">
        <v>94</v>
      </c>
      <c r="HQ142" s="1" t="s">
        <v>211</v>
      </c>
      <c r="HR142" s="1" t="s">
        <v>212</v>
      </c>
      <c r="HS142" s="89">
        <v>44104</v>
      </c>
      <c r="HT142" s="104">
        <v>564.72</v>
      </c>
      <c r="HU142" s="90"/>
      <c r="HV142" s="104"/>
      <c r="HW142" s="104"/>
      <c r="HX142" s="104"/>
      <c r="HY142" s="104"/>
      <c r="HZ142" s="137">
        <f t="shared" si="204"/>
        <v>564.72</v>
      </c>
      <c r="IA142" s="138">
        <f t="shared" si="205"/>
        <v>14.779999999999973</v>
      </c>
      <c r="IB142" s="141">
        <f t="shared" si="206"/>
        <v>2.7550740855869251</v>
      </c>
      <c r="IC142" s="142">
        <f t="shared" si="207"/>
        <v>17.535074085586899</v>
      </c>
      <c r="ID142" s="104">
        <f t="shared" si="208"/>
        <v>17.535074085586899</v>
      </c>
      <c r="IE142" s="104">
        <f t="shared" si="209"/>
        <v>0</v>
      </c>
      <c r="IF142" s="104">
        <f t="shared" si="210"/>
        <v>33.316640762615108</v>
      </c>
      <c r="IG142" s="425">
        <f t="shared" si="211"/>
        <v>0</v>
      </c>
      <c r="IH142" s="143">
        <f t="shared" si="212"/>
        <v>33.316640762615108</v>
      </c>
      <c r="II142" s="104">
        <f t="shared" si="213"/>
        <v>0</v>
      </c>
      <c r="IJ142" s="104">
        <f t="shared" si="214"/>
        <v>0</v>
      </c>
      <c r="IK142" s="90">
        <f t="shared" si="215"/>
        <v>33.316640762615108</v>
      </c>
      <c r="IL142" s="234">
        <f t="shared" si="216"/>
        <v>-434.84151632627936</v>
      </c>
      <c r="IM142" s="139">
        <v>1</v>
      </c>
      <c r="IN142" s="1" t="s">
        <v>52</v>
      </c>
      <c r="IO142" s="1">
        <v>94</v>
      </c>
      <c r="IP142" s="1" t="s">
        <v>211</v>
      </c>
      <c r="IQ142" s="1" t="s">
        <v>212</v>
      </c>
      <c r="IR142" s="89">
        <v>44143</v>
      </c>
      <c r="IS142" s="90"/>
      <c r="IT142" s="1">
        <v>605.49</v>
      </c>
      <c r="IU142" s="1"/>
      <c r="IV142" s="1"/>
      <c r="IW142" s="1"/>
      <c r="IX142" s="1"/>
      <c r="IY142" s="98">
        <v>605.49</v>
      </c>
      <c r="IZ142" s="138">
        <f t="shared" si="217"/>
        <v>40.769999999999982</v>
      </c>
      <c r="JA142" s="141">
        <f t="shared" si="218"/>
        <v>-10.962445823413281</v>
      </c>
      <c r="JB142" s="142">
        <f t="shared" si="219"/>
        <v>29.807554176586699</v>
      </c>
      <c r="JC142" s="104">
        <f t="shared" si="220"/>
        <v>29.807554176586699</v>
      </c>
      <c r="JD142" s="104">
        <f t="shared" si="221"/>
        <v>0</v>
      </c>
      <c r="JE142" s="104">
        <f t="shared" si="222"/>
        <v>56.634352935514727</v>
      </c>
      <c r="JF142" s="425">
        <f t="shared" si="126"/>
        <v>0</v>
      </c>
      <c r="JG142" s="143">
        <f t="shared" si="223"/>
        <v>56.634352935514727</v>
      </c>
      <c r="JH142" s="104">
        <f t="shared" si="224"/>
        <v>0</v>
      </c>
      <c r="JI142" s="104">
        <f t="shared" si="225"/>
        <v>0</v>
      </c>
      <c r="JJ142" s="90">
        <f t="shared" si="226"/>
        <v>56.634352935514727</v>
      </c>
      <c r="JK142" s="234">
        <f t="shared" si="127"/>
        <v>-378.20716339076466</v>
      </c>
      <c r="JL142" s="139">
        <v>1</v>
      </c>
      <c r="JM142" s="1" t="s">
        <v>52</v>
      </c>
    </row>
    <row r="143" spans="1:273" ht="30" customHeight="1" x14ac:dyDescent="0.25">
      <c r="A143" s="1">
        <v>95</v>
      </c>
      <c r="B143" s="1" t="s">
        <v>213</v>
      </c>
      <c r="C143" s="1" t="s">
        <v>214</v>
      </c>
      <c r="D143" s="89">
        <v>43830</v>
      </c>
      <c r="E143" s="153"/>
      <c r="F143" s="104">
        <v>326.56</v>
      </c>
      <c r="G143" s="104"/>
      <c r="H143" s="104"/>
      <c r="I143" s="104"/>
      <c r="J143" s="104"/>
      <c r="K143" s="137">
        <v>326.56</v>
      </c>
      <c r="L143" s="138">
        <v>43.699999999999989</v>
      </c>
      <c r="M143" s="141">
        <v>5.2439962519121774</v>
      </c>
      <c r="N143" s="96">
        <v>48.943996251912168</v>
      </c>
      <c r="O143" s="104">
        <v>48.943996251912168</v>
      </c>
      <c r="P143" s="104">
        <v>0</v>
      </c>
      <c r="Q143" s="104">
        <v>88.588633215961025</v>
      </c>
      <c r="R143" s="104">
        <v>0</v>
      </c>
      <c r="S143" s="143">
        <v>88.588633215961025</v>
      </c>
      <c r="T143" s="104"/>
      <c r="U143" s="104"/>
      <c r="V143" s="104">
        <v>4.4515529210141338</v>
      </c>
      <c r="W143" s="203">
        <v>93.040186136975166</v>
      </c>
      <c r="X143" s="144">
        <v>431.35063818320987</v>
      </c>
      <c r="Y143" s="285">
        <v>1</v>
      </c>
      <c r="Z143" s="104" t="s">
        <v>52</v>
      </c>
      <c r="AA143" s="1">
        <v>95</v>
      </c>
      <c r="AB143" s="1" t="s">
        <v>213</v>
      </c>
      <c r="AC143" s="1" t="s">
        <v>214</v>
      </c>
      <c r="AD143" s="89">
        <v>43861</v>
      </c>
      <c r="AE143" s="284"/>
      <c r="AF143" s="1">
        <v>403.23</v>
      </c>
      <c r="AG143" s="1"/>
      <c r="AH143" s="1"/>
      <c r="AI143" s="1"/>
      <c r="AJ143" s="1"/>
      <c r="AK143" s="98">
        <f t="shared" si="121"/>
        <v>403.23</v>
      </c>
      <c r="AL143" s="138">
        <f t="shared" si="128"/>
        <v>76.670000000000016</v>
      </c>
      <c r="AM143" s="141">
        <f t="shared" si="129"/>
        <v>-68.163639142914846</v>
      </c>
      <c r="AN143" s="96">
        <f t="shared" si="130"/>
        <v>8.5063608570851699</v>
      </c>
      <c r="AO143" s="104">
        <f t="shared" si="131"/>
        <v>8.5063608570851699</v>
      </c>
      <c r="AP143" s="104">
        <f t="shared" si="132"/>
        <v>0</v>
      </c>
      <c r="AQ143" s="104">
        <f t="shared" si="133"/>
        <v>15.396513151324157</v>
      </c>
      <c r="AR143" s="104"/>
      <c r="AS143" s="143">
        <f t="shared" si="134"/>
        <v>15.396513151324157</v>
      </c>
      <c r="AT143" s="104">
        <f t="shared" si="135"/>
        <v>55.183093557490487</v>
      </c>
      <c r="AU143" s="104">
        <f t="shared" si="122"/>
        <v>9.8105944263789091</v>
      </c>
      <c r="AV143" s="203">
        <f t="shared" si="136"/>
        <v>80.390201135193564</v>
      </c>
      <c r="AW143" s="144">
        <f t="shared" si="137"/>
        <v>511.74083931840346</v>
      </c>
      <c r="AX143" s="285">
        <v>1</v>
      </c>
      <c r="AY143" s="104" t="s">
        <v>52</v>
      </c>
      <c r="AZ143" s="1">
        <v>95</v>
      </c>
      <c r="BA143" s="1" t="s">
        <v>213</v>
      </c>
      <c r="BB143" s="1" t="s">
        <v>214</v>
      </c>
      <c r="BC143" s="89">
        <v>43890</v>
      </c>
      <c r="BD143" s="153"/>
      <c r="BE143" s="1">
        <v>439.02</v>
      </c>
      <c r="BF143" s="1"/>
      <c r="BG143" s="1"/>
      <c r="BH143" s="1"/>
      <c r="BI143" s="1"/>
      <c r="BJ143" s="98">
        <v>439.02</v>
      </c>
      <c r="BK143" s="138">
        <f t="shared" si="138"/>
        <v>35.789999999999964</v>
      </c>
      <c r="BL143" s="141">
        <f t="shared" si="139"/>
        <v>0.67722534112465027</v>
      </c>
      <c r="BM143" s="96">
        <f t="shared" si="140"/>
        <v>36.467225341124617</v>
      </c>
      <c r="BN143" s="104">
        <f t="shared" si="141"/>
        <v>36.467225341124617</v>
      </c>
      <c r="BO143" s="104">
        <f t="shared" si="142"/>
        <v>0</v>
      </c>
      <c r="BP143" s="104">
        <f t="shared" si="143"/>
        <v>66.005677867435566</v>
      </c>
      <c r="BQ143" s="355">
        <f t="shared" si="144"/>
        <v>0</v>
      </c>
      <c r="BR143" s="143">
        <f t="shared" si="145"/>
        <v>66.005677867435566</v>
      </c>
      <c r="BS143" s="104">
        <f t="shared" si="146"/>
        <v>4.4409483220667667</v>
      </c>
      <c r="BT143" s="203">
        <f t="shared" si="147"/>
        <v>70.446626189502325</v>
      </c>
      <c r="BU143" s="144">
        <f t="shared" si="148"/>
        <v>582.18746550790581</v>
      </c>
      <c r="BV143" s="285">
        <v>1</v>
      </c>
      <c r="BW143" s="104" t="s">
        <v>52</v>
      </c>
      <c r="BX143" s="1">
        <v>95</v>
      </c>
      <c r="BY143" s="1" t="s">
        <v>213</v>
      </c>
      <c r="BZ143" s="1" t="s">
        <v>214</v>
      </c>
      <c r="CA143" s="89">
        <v>43890</v>
      </c>
      <c r="CB143" s="153"/>
      <c r="CC143" s="137">
        <v>439.02</v>
      </c>
      <c r="CD143" s="137"/>
      <c r="CE143" s="137"/>
      <c r="CF143" s="137"/>
      <c r="CG143" s="137"/>
      <c r="CH143" s="137">
        <v>439.02</v>
      </c>
      <c r="CI143" s="137">
        <v>35.789999999999964</v>
      </c>
      <c r="CJ143" s="137">
        <v>0.67722534112465027</v>
      </c>
      <c r="CK143" s="137">
        <v>36.467225341124617</v>
      </c>
      <c r="CL143" s="137">
        <v>36.467225341124617</v>
      </c>
      <c r="CM143" s="137">
        <v>0</v>
      </c>
      <c r="CN143" s="137">
        <v>66.005677867435566</v>
      </c>
      <c r="CO143" s="137">
        <v>0</v>
      </c>
      <c r="CP143" s="143">
        <f t="shared" si="149"/>
        <v>73.353258572891946</v>
      </c>
      <c r="CQ143" s="104">
        <f t="shared" si="150"/>
        <v>4.4409483220667667</v>
      </c>
      <c r="CR143" s="203">
        <f t="shared" si="151"/>
        <v>77.794206894958705</v>
      </c>
      <c r="CS143" s="144">
        <f t="shared" si="152"/>
        <v>659.98167240286455</v>
      </c>
      <c r="CT143" s="139" t="s">
        <v>251</v>
      </c>
      <c r="CU143" s="1" t="s">
        <v>422</v>
      </c>
      <c r="CV143" s="1">
        <v>95</v>
      </c>
      <c r="CW143" s="1" t="s">
        <v>213</v>
      </c>
      <c r="CX143" s="1" t="s">
        <v>214</v>
      </c>
      <c r="CY143" s="89">
        <v>43951</v>
      </c>
      <c r="CZ143" s="153"/>
      <c r="DA143" s="104">
        <v>619.80000000000007</v>
      </c>
      <c r="DB143" s="104"/>
      <c r="DC143" s="104"/>
      <c r="DD143" s="104"/>
      <c r="DE143" s="104"/>
      <c r="DF143" s="137">
        <v>619.80000000000007</v>
      </c>
      <c r="DG143" s="138">
        <f t="shared" si="153"/>
        <v>180.78000000000009</v>
      </c>
      <c r="DH143" s="141">
        <f t="shared" si="154"/>
        <v>27.7577644131065</v>
      </c>
      <c r="DI143" s="142">
        <f t="shared" si="155"/>
        <v>208.53776441310657</v>
      </c>
      <c r="DJ143" s="104">
        <f t="shared" si="156"/>
        <v>110</v>
      </c>
      <c r="DK143" s="104">
        <f t="shared" si="157"/>
        <v>98.537764413106572</v>
      </c>
      <c r="DL143" s="104">
        <f t="shared" si="158"/>
        <v>199.1</v>
      </c>
      <c r="DM143" s="365">
        <f t="shared" si="159"/>
        <v>219.37219582588642</v>
      </c>
      <c r="DN143" s="366">
        <f t="shared" si="160"/>
        <v>418.47219582588639</v>
      </c>
      <c r="DO143" s="367">
        <f t="shared" si="161"/>
        <v>345.11893725299444</v>
      </c>
      <c r="DP143" s="367">
        <f t="shared" si="162"/>
        <v>331.5891299129832</v>
      </c>
      <c r="DQ143" s="368">
        <f t="shared" si="163"/>
        <v>23.774795606353663</v>
      </c>
      <c r="DR143" s="49">
        <f t="shared" si="164"/>
        <v>368.89373285934812</v>
      </c>
      <c r="DS143" s="369">
        <f t="shared" si="165"/>
        <v>1028.8754052622126</v>
      </c>
      <c r="DT143" s="139">
        <v>1</v>
      </c>
      <c r="DU143" s="1" t="s">
        <v>52</v>
      </c>
      <c r="DV143" s="1">
        <v>95</v>
      </c>
      <c r="DW143" s="1" t="s">
        <v>213</v>
      </c>
      <c r="DX143" s="1" t="s">
        <v>214</v>
      </c>
      <c r="DY143" s="89">
        <v>43982</v>
      </c>
      <c r="DZ143" s="90"/>
      <c r="EA143" s="1">
        <v>679.80000000000007</v>
      </c>
      <c r="EB143" s="1"/>
      <c r="EC143" s="1"/>
      <c r="ED143" s="1"/>
      <c r="EE143" s="1"/>
      <c r="EF143" s="98">
        <v>679.80000000000007</v>
      </c>
      <c r="EG143" s="138">
        <f t="shared" si="166"/>
        <v>60</v>
      </c>
      <c r="EH143" s="141">
        <f t="shared" si="167"/>
        <v>2.4654957485041913</v>
      </c>
      <c r="EI143" s="96">
        <f t="shared" si="168"/>
        <v>62.465495748504189</v>
      </c>
      <c r="EJ143" s="104">
        <f t="shared" si="169"/>
        <v>62.465495748504189</v>
      </c>
      <c r="EK143" s="104">
        <f t="shared" si="170"/>
        <v>0</v>
      </c>
      <c r="EL143" s="104">
        <f t="shared" si="171"/>
        <v>113.06254730479259</v>
      </c>
      <c r="EM143" s="355">
        <f t="shared" si="172"/>
        <v>0</v>
      </c>
      <c r="EN143" s="143">
        <f t="shared" si="173"/>
        <v>113.06254730479259</v>
      </c>
      <c r="EO143" s="104">
        <f t="shared" si="174"/>
        <v>11.827114679427872</v>
      </c>
      <c r="EP143" s="379">
        <f t="shared" si="175"/>
        <v>124.88966198422045</v>
      </c>
      <c r="EQ143" s="380">
        <f t="shared" si="176"/>
        <v>1153.7650672464331</v>
      </c>
      <c r="ER143" s="285">
        <v>1</v>
      </c>
      <c r="ES143" s="104" t="s">
        <v>52</v>
      </c>
      <c r="ET143" s="1">
        <v>95</v>
      </c>
      <c r="EU143" s="1" t="s">
        <v>213</v>
      </c>
      <c r="EV143" s="1" t="s">
        <v>214</v>
      </c>
      <c r="EW143" s="398"/>
      <c r="EX143" s="89">
        <v>44013</v>
      </c>
      <c r="EY143" s="104">
        <v>722.64</v>
      </c>
      <c r="EZ143" s="104"/>
      <c r="FA143" s="104"/>
      <c r="FB143" s="104"/>
      <c r="FC143" s="104"/>
      <c r="FD143" s="137">
        <f t="shared" si="177"/>
        <v>722.64</v>
      </c>
      <c r="FE143" s="138">
        <f t="shared" si="227"/>
        <v>42.839999999999918</v>
      </c>
      <c r="FF143" s="141">
        <f t="shared" si="178"/>
        <v>2.0102987939589885</v>
      </c>
      <c r="FG143" s="96">
        <f t="shared" si="179"/>
        <v>44.850298793958906</v>
      </c>
      <c r="FH143" s="104">
        <f t="shared" si="180"/>
        <v>44.850298793958906</v>
      </c>
      <c r="FI143" s="104">
        <f t="shared" si="181"/>
        <v>0</v>
      </c>
      <c r="FJ143" s="104">
        <f t="shared" si="182"/>
        <v>81.179040817065626</v>
      </c>
      <c r="FK143" s="104"/>
      <c r="FL143" s="143">
        <f t="shared" si="183"/>
        <v>81.179040817065626</v>
      </c>
      <c r="FM143" s="104">
        <f t="shared" si="184"/>
        <v>9.3015754590561688</v>
      </c>
      <c r="FN143" s="379">
        <f t="shared" si="185"/>
        <v>90.480616276121793</v>
      </c>
      <c r="FO143" s="234">
        <f t="shared" si="186"/>
        <v>1244.2456835225548</v>
      </c>
      <c r="FP143" s="139">
        <v>1</v>
      </c>
      <c r="FQ143" s="1" t="s">
        <v>52</v>
      </c>
      <c r="FR143" s="1">
        <v>95</v>
      </c>
      <c r="FS143" s="1" t="s">
        <v>213</v>
      </c>
      <c r="FT143" s="1" t="s">
        <v>214</v>
      </c>
      <c r="FU143" s="89">
        <v>44042</v>
      </c>
      <c r="FV143" s="90"/>
      <c r="FW143" s="104">
        <v>754.06000000000006</v>
      </c>
      <c r="FX143" s="104"/>
      <c r="FY143" s="104"/>
      <c r="FZ143" s="104"/>
      <c r="GA143" s="104"/>
      <c r="GB143" s="411">
        <f t="shared" si="187"/>
        <v>754.06000000000006</v>
      </c>
      <c r="GC143" s="138">
        <f t="shared" si="123"/>
        <v>31.420000000000073</v>
      </c>
      <c r="GD143" s="141">
        <f t="shared" si="188"/>
        <v>9.7903567414296351</v>
      </c>
      <c r="GE143" s="142">
        <f t="shared" si="189"/>
        <v>41.210356741429706</v>
      </c>
      <c r="GF143" s="104">
        <f t="shared" si="190"/>
        <v>41.210356741429706</v>
      </c>
      <c r="GG143" s="104">
        <v>0</v>
      </c>
      <c r="GH143" s="104">
        <f t="shared" si="191"/>
        <v>78.299677808716439</v>
      </c>
      <c r="GI143" s="104"/>
      <c r="GJ143" s="143">
        <f t="shared" si="192"/>
        <v>78.299677808716439</v>
      </c>
      <c r="GK143" s="103">
        <f t="shared" si="193"/>
        <v>0</v>
      </c>
      <c r="GL143" s="104">
        <f t="shared" si="124"/>
        <v>0</v>
      </c>
      <c r="GM143" s="90">
        <f t="shared" si="194"/>
        <v>78.299677808716439</v>
      </c>
      <c r="GN143" s="380">
        <f t="shared" si="195"/>
        <v>1322.5453613312714</v>
      </c>
      <c r="GO143" s="139">
        <v>1</v>
      </c>
      <c r="GP143" s="415" t="s">
        <v>52</v>
      </c>
      <c r="GQ143" s="1">
        <v>95</v>
      </c>
      <c r="GR143" s="1" t="s">
        <v>213</v>
      </c>
      <c r="GS143" s="1" t="s">
        <v>214</v>
      </c>
      <c r="GT143" s="89">
        <v>44081</v>
      </c>
      <c r="GU143" s="90"/>
      <c r="GV143" s="104">
        <v>779.82</v>
      </c>
      <c r="GW143" s="104"/>
      <c r="GX143" s="104"/>
      <c r="GY143" s="104"/>
      <c r="GZ143" s="104"/>
      <c r="HA143" s="137">
        <v>779.82</v>
      </c>
      <c r="HB143" s="138">
        <f t="shared" si="228"/>
        <v>25.759999999999991</v>
      </c>
      <c r="HC143" s="141">
        <f t="shared" si="196"/>
        <v>-9.3236962841355382</v>
      </c>
      <c r="HD143" s="142">
        <f t="shared" si="197"/>
        <v>16.436303715864454</v>
      </c>
      <c r="HE143" s="104">
        <f t="shared" si="198"/>
        <v>16.436303715864454</v>
      </c>
      <c r="HF143" s="104">
        <v>0</v>
      </c>
      <c r="HG143" s="104">
        <f t="shared" si="199"/>
        <v>31.228977060142462</v>
      </c>
      <c r="HH143" s="104"/>
      <c r="HI143" s="143">
        <f t="shared" si="200"/>
        <v>31.228977060142462</v>
      </c>
      <c r="HJ143" s="104">
        <f t="shared" si="201"/>
        <v>0</v>
      </c>
      <c r="HK143" s="104">
        <f t="shared" si="125"/>
        <v>0</v>
      </c>
      <c r="HL143" s="90">
        <f t="shared" si="202"/>
        <v>31.228977060142462</v>
      </c>
      <c r="HM143" s="380">
        <f t="shared" si="203"/>
        <v>1353.7743383914137</v>
      </c>
      <c r="HN143" s="1">
        <v>1</v>
      </c>
      <c r="HO143" s="1" t="s">
        <v>52</v>
      </c>
      <c r="HP143" s="1">
        <v>95</v>
      </c>
      <c r="HQ143" s="1" t="s">
        <v>213</v>
      </c>
      <c r="HR143" s="1" t="s">
        <v>214</v>
      </c>
      <c r="HS143" s="89">
        <v>44104</v>
      </c>
      <c r="HT143" s="104">
        <v>780.97</v>
      </c>
      <c r="HU143" s="90"/>
      <c r="HV143" s="104"/>
      <c r="HW143" s="104"/>
      <c r="HX143" s="104"/>
      <c r="HY143" s="104"/>
      <c r="HZ143" s="137">
        <f t="shared" si="204"/>
        <v>780.97</v>
      </c>
      <c r="IA143" s="138">
        <f t="shared" si="205"/>
        <v>1.1499999999999773</v>
      </c>
      <c r="IB143" s="141">
        <f t="shared" si="206"/>
        <v>0.21436638690290305</v>
      </c>
      <c r="IC143" s="142">
        <f t="shared" si="207"/>
        <v>1.3643663869028804</v>
      </c>
      <c r="ID143" s="104">
        <f t="shared" si="208"/>
        <v>1.3643663869028804</v>
      </c>
      <c r="IE143" s="104">
        <f t="shared" si="209"/>
        <v>0</v>
      </c>
      <c r="IF143" s="104">
        <f t="shared" si="210"/>
        <v>2.5922961351154727</v>
      </c>
      <c r="IG143" s="425">
        <f t="shared" si="211"/>
        <v>0</v>
      </c>
      <c r="IH143" s="143">
        <f t="shared" si="212"/>
        <v>2.5922961351154727</v>
      </c>
      <c r="II143" s="104">
        <f t="shared" si="213"/>
        <v>0</v>
      </c>
      <c r="IJ143" s="104">
        <f t="shared" si="214"/>
        <v>0</v>
      </c>
      <c r="IK143" s="90">
        <f t="shared" si="215"/>
        <v>2.5922961351154727</v>
      </c>
      <c r="IL143" s="234">
        <f t="shared" si="216"/>
        <v>1356.3666345265292</v>
      </c>
      <c r="IM143" s="139">
        <v>1</v>
      </c>
      <c r="IN143" s="1" t="s">
        <v>52</v>
      </c>
      <c r="IO143" s="1">
        <v>95</v>
      </c>
      <c r="IP143" s="1" t="s">
        <v>213</v>
      </c>
      <c r="IQ143" s="1" t="s">
        <v>214</v>
      </c>
      <c r="IR143" s="89">
        <v>44143</v>
      </c>
      <c r="IS143" s="90"/>
      <c r="IT143" s="1">
        <v>788.14</v>
      </c>
      <c r="IU143" s="1"/>
      <c r="IV143" s="1"/>
      <c r="IW143" s="1"/>
      <c r="IX143" s="1"/>
      <c r="IY143" s="98">
        <v>788.14</v>
      </c>
      <c r="IZ143" s="138">
        <f t="shared" si="217"/>
        <v>7.1699999999999591</v>
      </c>
      <c r="JA143" s="141">
        <f t="shared" si="218"/>
        <v>-1.9279062191285949</v>
      </c>
      <c r="JB143" s="142">
        <f t="shared" si="219"/>
        <v>5.2420937808713646</v>
      </c>
      <c r="JC143" s="104">
        <f t="shared" si="220"/>
        <v>5.2420937808713646</v>
      </c>
      <c r="JD143" s="104">
        <f t="shared" si="221"/>
        <v>0</v>
      </c>
      <c r="JE143" s="104">
        <f t="shared" si="222"/>
        <v>9.9599781836555916</v>
      </c>
      <c r="JF143" s="425">
        <f t="shared" si="126"/>
        <v>0</v>
      </c>
      <c r="JG143" s="143">
        <f t="shared" si="223"/>
        <v>9.9599781836555916</v>
      </c>
      <c r="JH143" s="104">
        <f t="shared" si="224"/>
        <v>0</v>
      </c>
      <c r="JI143" s="104">
        <f t="shared" si="225"/>
        <v>0</v>
      </c>
      <c r="JJ143" s="90">
        <f t="shared" si="226"/>
        <v>9.9599781836555916</v>
      </c>
      <c r="JK143" s="234">
        <f t="shared" si="127"/>
        <v>1366.3266127101847</v>
      </c>
      <c r="JL143" s="139">
        <v>1</v>
      </c>
      <c r="JM143" s="1" t="s">
        <v>52</v>
      </c>
    </row>
    <row r="144" spans="1:273" ht="30" customHeight="1" x14ac:dyDescent="0.25">
      <c r="A144" s="1">
        <v>96</v>
      </c>
      <c r="B144" s="1" t="s">
        <v>226</v>
      </c>
      <c r="C144" s="1" t="s">
        <v>227</v>
      </c>
      <c r="D144" s="89">
        <v>43830</v>
      </c>
      <c r="E144" s="153"/>
      <c r="F144" s="104">
        <v>2.59</v>
      </c>
      <c r="G144" s="104"/>
      <c r="H144" s="104"/>
      <c r="I144" s="104"/>
      <c r="J144" s="104"/>
      <c r="K144" s="137">
        <v>2.59</v>
      </c>
      <c r="L144" s="138">
        <v>0</v>
      </c>
      <c r="M144" s="141">
        <v>0</v>
      </c>
      <c r="N144" s="96">
        <v>0</v>
      </c>
      <c r="O144" s="104">
        <v>0</v>
      </c>
      <c r="P144" s="104">
        <v>0</v>
      </c>
      <c r="Q144" s="104">
        <v>0</v>
      </c>
      <c r="R144" s="104">
        <v>0</v>
      </c>
      <c r="S144" s="143">
        <v>0</v>
      </c>
      <c r="T144" s="104"/>
      <c r="U144" s="104"/>
      <c r="V144" s="104">
        <v>0</v>
      </c>
      <c r="W144" s="203">
        <v>0</v>
      </c>
      <c r="X144" s="144">
        <v>5.3537693211236803</v>
      </c>
      <c r="Y144" s="285">
        <v>1</v>
      </c>
      <c r="Z144" s="104" t="s">
        <v>52</v>
      </c>
      <c r="AA144" s="1">
        <v>96</v>
      </c>
      <c r="AB144" s="1" t="s">
        <v>226</v>
      </c>
      <c r="AC144" s="1" t="s">
        <v>227</v>
      </c>
      <c r="AD144" s="89">
        <v>43861</v>
      </c>
      <c r="AE144" s="284"/>
      <c r="AF144" s="1">
        <v>2.59</v>
      </c>
      <c r="AG144" s="1"/>
      <c r="AH144" s="1"/>
      <c r="AI144" s="1"/>
      <c r="AJ144" s="1"/>
      <c r="AK144" s="98">
        <f t="shared" si="121"/>
        <v>2.59</v>
      </c>
      <c r="AL144" s="138">
        <f t="shared" si="128"/>
        <v>0</v>
      </c>
      <c r="AM144" s="141">
        <f t="shared" si="129"/>
        <v>0</v>
      </c>
      <c r="AN144" s="96">
        <f t="shared" si="130"/>
        <v>0</v>
      </c>
      <c r="AO144" s="104">
        <f t="shared" si="131"/>
        <v>0</v>
      </c>
      <c r="AP144" s="104">
        <f t="shared" si="132"/>
        <v>0</v>
      </c>
      <c r="AQ144" s="104">
        <f t="shared" si="133"/>
        <v>0</v>
      </c>
      <c r="AR144" s="104"/>
      <c r="AS144" s="143">
        <f t="shared" si="134"/>
        <v>0</v>
      </c>
      <c r="AT144" s="104">
        <f t="shared" si="135"/>
        <v>0</v>
      </c>
      <c r="AU144" s="104">
        <f t="shared" si="122"/>
        <v>0</v>
      </c>
      <c r="AV144" s="203">
        <f t="shared" si="136"/>
        <v>0</v>
      </c>
      <c r="AW144" s="144">
        <f t="shared" si="137"/>
        <v>5.3537693211236803</v>
      </c>
      <c r="AX144" s="285">
        <v>1</v>
      </c>
      <c r="AY144" s="104" t="s">
        <v>52</v>
      </c>
      <c r="AZ144" s="1">
        <v>96</v>
      </c>
      <c r="BA144" s="1" t="s">
        <v>226</v>
      </c>
      <c r="BB144" s="1" t="s">
        <v>227</v>
      </c>
      <c r="BC144" s="89">
        <v>43890</v>
      </c>
      <c r="BD144" s="153"/>
      <c r="BE144" s="1">
        <v>2.59</v>
      </c>
      <c r="BF144" s="1"/>
      <c r="BG144" s="1"/>
      <c r="BH144" s="1"/>
      <c r="BI144" s="1"/>
      <c r="BJ144" s="98">
        <v>2.59</v>
      </c>
      <c r="BK144" s="138">
        <f t="shared" si="138"/>
        <v>0</v>
      </c>
      <c r="BL144" s="141">
        <f t="shared" si="139"/>
        <v>0</v>
      </c>
      <c r="BM144" s="96">
        <f t="shared" si="140"/>
        <v>0</v>
      </c>
      <c r="BN144" s="104">
        <f t="shared" si="141"/>
        <v>0</v>
      </c>
      <c r="BO144" s="104">
        <f t="shared" si="142"/>
        <v>0</v>
      </c>
      <c r="BP144" s="104">
        <f t="shared" si="143"/>
        <v>0</v>
      </c>
      <c r="BQ144" s="355">
        <f t="shared" si="144"/>
        <v>0</v>
      </c>
      <c r="BR144" s="143">
        <f t="shared" si="145"/>
        <v>0</v>
      </c>
      <c r="BS144" s="104">
        <f t="shared" si="146"/>
        <v>0</v>
      </c>
      <c r="BT144" s="203">
        <f t="shared" si="147"/>
        <v>0</v>
      </c>
      <c r="BU144" s="144">
        <f t="shared" si="148"/>
        <v>5.3537693211236803</v>
      </c>
      <c r="BV144" s="285">
        <v>1</v>
      </c>
      <c r="BW144" s="104" t="s">
        <v>52</v>
      </c>
      <c r="BX144" s="1">
        <v>96</v>
      </c>
      <c r="BY144" s="1" t="s">
        <v>226</v>
      </c>
      <c r="BZ144" s="1" t="s">
        <v>227</v>
      </c>
      <c r="CA144" s="89">
        <v>43890</v>
      </c>
      <c r="CB144" s="153"/>
      <c r="CC144" s="137">
        <v>2.59</v>
      </c>
      <c r="CD144" s="137"/>
      <c r="CE144" s="137"/>
      <c r="CF144" s="137"/>
      <c r="CG144" s="137"/>
      <c r="CH144" s="137">
        <v>2.59</v>
      </c>
      <c r="CI144" s="137">
        <v>0</v>
      </c>
      <c r="CJ144" s="137">
        <v>0</v>
      </c>
      <c r="CK144" s="137">
        <v>0</v>
      </c>
      <c r="CL144" s="137">
        <v>0</v>
      </c>
      <c r="CM144" s="137">
        <v>0</v>
      </c>
      <c r="CN144" s="137">
        <v>0</v>
      </c>
      <c r="CO144" s="137">
        <v>0</v>
      </c>
      <c r="CP144" s="143">
        <f t="shared" si="149"/>
        <v>0</v>
      </c>
      <c r="CQ144" s="104">
        <f t="shared" si="150"/>
        <v>0</v>
      </c>
      <c r="CR144" s="203">
        <f t="shared" si="151"/>
        <v>0</v>
      </c>
      <c r="CS144" s="144">
        <f t="shared" si="152"/>
        <v>5.3537693211236803</v>
      </c>
      <c r="CT144" s="139" t="s">
        <v>251</v>
      </c>
      <c r="CU144" s="1" t="s">
        <v>422</v>
      </c>
      <c r="CV144" s="1">
        <v>96</v>
      </c>
      <c r="CW144" s="1" t="s">
        <v>226</v>
      </c>
      <c r="CX144" s="1" t="s">
        <v>227</v>
      </c>
      <c r="CY144" s="89">
        <v>43951</v>
      </c>
      <c r="CZ144" s="153"/>
      <c r="DA144" s="104">
        <v>2.61</v>
      </c>
      <c r="DB144" s="104"/>
      <c r="DC144" s="104"/>
      <c r="DD144" s="104"/>
      <c r="DE144" s="104"/>
      <c r="DF144" s="137">
        <v>2.61</v>
      </c>
      <c r="DG144" s="138">
        <f t="shared" si="153"/>
        <v>2.0000000000000018E-2</v>
      </c>
      <c r="DH144" s="141">
        <f t="shared" si="154"/>
        <v>3.070888860837096E-3</v>
      </c>
      <c r="DI144" s="142">
        <f t="shared" si="155"/>
        <v>2.3070888860837115E-2</v>
      </c>
      <c r="DJ144" s="104">
        <f t="shared" si="156"/>
        <v>2.3070888860837115E-2</v>
      </c>
      <c r="DK144" s="104">
        <f t="shared" si="157"/>
        <v>0</v>
      </c>
      <c r="DL144" s="104">
        <f t="shared" si="158"/>
        <v>4.1758308838115175E-2</v>
      </c>
      <c r="DM144" s="365">
        <f t="shared" si="159"/>
        <v>0</v>
      </c>
      <c r="DN144" s="366">
        <f t="shared" si="160"/>
        <v>4.1758308838115175E-2</v>
      </c>
      <c r="DO144" s="367">
        <f t="shared" si="161"/>
        <v>4.1758308838115175E-2</v>
      </c>
      <c r="DP144" s="367">
        <f t="shared" si="162"/>
        <v>4.0121244590289734E-2</v>
      </c>
      <c r="DQ144" s="368">
        <f t="shared" si="163"/>
        <v>2.8766756915613615E-3</v>
      </c>
      <c r="DR144" s="49">
        <f t="shared" si="164"/>
        <v>4.4634984529676534E-2</v>
      </c>
      <c r="DS144" s="369">
        <f t="shared" si="165"/>
        <v>5.398404305653357</v>
      </c>
      <c r="DT144" s="139">
        <v>1</v>
      </c>
      <c r="DU144" s="1" t="s">
        <v>52</v>
      </c>
      <c r="DV144" s="1">
        <v>96</v>
      </c>
      <c r="DW144" s="1" t="s">
        <v>226</v>
      </c>
      <c r="DX144" s="1" t="s">
        <v>227</v>
      </c>
      <c r="DY144" s="89">
        <v>43982</v>
      </c>
      <c r="DZ144" s="90">
        <v>5.4</v>
      </c>
      <c r="EA144" s="1">
        <v>2.91</v>
      </c>
      <c r="EB144" s="1"/>
      <c r="EC144" s="1"/>
      <c r="ED144" s="1"/>
      <c r="EE144" s="1"/>
      <c r="EF144" s="98">
        <v>2.91</v>
      </c>
      <c r="EG144" s="138">
        <f t="shared" si="166"/>
        <v>0.30000000000000027</v>
      </c>
      <c r="EH144" s="141">
        <f t="shared" si="167"/>
        <v>1.2327478742520968E-2</v>
      </c>
      <c r="EI144" s="96">
        <f t="shared" si="168"/>
        <v>0.31232747874252126</v>
      </c>
      <c r="EJ144" s="104">
        <f t="shared" si="169"/>
        <v>0.31232747874252126</v>
      </c>
      <c r="EK144" s="104">
        <f t="shared" si="170"/>
        <v>0</v>
      </c>
      <c r="EL144" s="104">
        <f t="shared" si="171"/>
        <v>0.56531273652396352</v>
      </c>
      <c r="EM144" s="355">
        <f t="shared" si="172"/>
        <v>0</v>
      </c>
      <c r="EN144" s="143">
        <f t="shared" si="173"/>
        <v>0.56531273652396352</v>
      </c>
      <c r="EO144" s="104">
        <f t="shared" si="174"/>
        <v>5.9135573397139422E-2</v>
      </c>
      <c r="EP144" s="379">
        <f t="shared" si="175"/>
        <v>0.6244483099211029</v>
      </c>
      <c r="EQ144" s="380">
        <f t="shared" si="176"/>
        <v>0.62285261557445959</v>
      </c>
      <c r="ER144" s="285">
        <v>1</v>
      </c>
      <c r="ES144" s="104" t="s">
        <v>52</v>
      </c>
      <c r="ET144" s="1">
        <v>96</v>
      </c>
      <c r="EU144" s="1" t="s">
        <v>226</v>
      </c>
      <c r="EV144" s="1" t="s">
        <v>227</v>
      </c>
      <c r="EW144" s="398"/>
      <c r="EX144" s="89">
        <v>44013</v>
      </c>
      <c r="EY144" s="104">
        <v>3.11</v>
      </c>
      <c r="EZ144" s="104"/>
      <c r="FA144" s="104"/>
      <c r="FB144" s="104"/>
      <c r="FC144" s="104"/>
      <c r="FD144" s="137">
        <f t="shared" si="177"/>
        <v>3.11</v>
      </c>
      <c r="FE144" s="138">
        <f t="shared" si="227"/>
        <v>0.19999999999999973</v>
      </c>
      <c r="FF144" s="141">
        <f t="shared" si="178"/>
        <v>9.3851484311810902E-3</v>
      </c>
      <c r="FG144" s="96">
        <f t="shared" si="179"/>
        <v>0.20938514843118083</v>
      </c>
      <c r="FH144" s="104">
        <f t="shared" si="180"/>
        <v>0.20938514843118083</v>
      </c>
      <c r="FI144" s="104">
        <f t="shared" si="181"/>
        <v>0</v>
      </c>
      <c r="FJ144" s="104">
        <f t="shared" si="182"/>
        <v>0.37898711866043733</v>
      </c>
      <c r="FK144" s="104"/>
      <c r="FL144" s="143">
        <f t="shared" si="183"/>
        <v>0.37898711866043733</v>
      </c>
      <c r="FM144" s="104">
        <f t="shared" si="184"/>
        <v>4.3424722031074579E-2</v>
      </c>
      <c r="FN144" s="379">
        <f t="shared" si="185"/>
        <v>0.42241184069151189</v>
      </c>
      <c r="FO144" s="234">
        <f t="shared" si="186"/>
        <v>1.0452644562659714</v>
      </c>
      <c r="FP144" s="139">
        <v>1</v>
      </c>
      <c r="FQ144" s="1" t="s">
        <v>52</v>
      </c>
      <c r="FR144" s="1">
        <v>96</v>
      </c>
      <c r="FS144" s="1" t="s">
        <v>226</v>
      </c>
      <c r="FT144" s="1" t="s">
        <v>227</v>
      </c>
      <c r="FU144" s="89">
        <v>44042</v>
      </c>
      <c r="FV144" s="90"/>
      <c r="FW144" s="104">
        <v>3.2</v>
      </c>
      <c r="FX144" s="104"/>
      <c r="FY144" s="104"/>
      <c r="FZ144" s="104"/>
      <c r="GA144" s="104"/>
      <c r="GB144" s="411">
        <f t="shared" si="187"/>
        <v>3.2</v>
      </c>
      <c r="GC144" s="138">
        <f t="shared" si="123"/>
        <v>9.0000000000000302E-2</v>
      </c>
      <c r="GD144" s="141">
        <f t="shared" si="188"/>
        <v>2.8043669851326163E-2</v>
      </c>
      <c r="GE144" s="142">
        <f t="shared" si="189"/>
        <v>0.11804366985132647</v>
      </c>
      <c r="GF144" s="104">
        <f t="shared" si="190"/>
        <v>0.11804366985132647</v>
      </c>
      <c r="GG144" s="104">
        <v>0</v>
      </c>
      <c r="GH144" s="104">
        <f t="shared" si="191"/>
        <v>0.22428297271752029</v>
      </c>
      <c r="GI144" s="104"/>
      <c r="GJ144" s="143">
        <f t="shared" si="192"/>
        <v>0.22428297271752029</v>
      </c>
      <c r="GK144" s="103">
        <f t="shared" si="193"/>
        <v>0</v>
      </c>
      <c r="GL144" s="104">
        <f t="shared" si="124"/>
        <v>0</v>
      </c>
      <c r="GM144" s="90">
        <f t="shared" si="194"/>
        <v>0.22428297271752029</v>
      </c>
      <c r="GN144" s="380">
        <f t="shared" si="195"/>
        <v>1.2695474289834916</v>
      </c>
      <c r="GO144" s="139">
        <v>1</v>
      </c>
      <c r="GP144" s="415" t="s">
        <v>52</v>
      </c>
      <c r="GQ144" s="1">
        <v>96</v>
      </c>
      <c r="GR144" s="1" t="s">
        <v>226</v>
      </c>
      <c r="GS144" s="1" t="s">
        <v>227</v>
      </c>
      <c r="GT144" s="89">
        <v>44081</v>
      </c>
      <c r="GU144" s="90"/>
      <c r="GV144" s="104">
        <v>3.36</v>
      </c>
      <c r="GW144" s="104"/>
      <c r="GX144" s="104"/>
      <c r="GY144" s="104"/>
      <c r="GZ144" s="104"/>
      <c r="HA144" s="137">
        <v>3.36</v>
      </c>
      <c r="HB144" s="138">
        <f t="shared" si="228"/>
        <v>0.1599999999999997</v>
      </c>
      <c r="HC144" s="141">
        <f t="shared" si="196"/>
        <v>-5.7911157044320025E-2</v>
      </c>
      <c r="HD144" s="142">
        <f t="shared" si="197"/>
        <v>0.10208884295567967</v>
      </c>
      <c r="HE144" s="104">
        <f t="shared" si="198"/>
        <v>0.10208884295567967</v>
      </c>
      <c r="HF144" s="104">
        <v>0</v>
      </c>
      <c r="HG144" s="104">
        <f t="shared" si="199"/>
        <v>0.19396880161579136</v>
      </c>
      <c r="HH144" s="104"/>
      <c r="HI144" s="143">
        <f t="shared" si="200"/>
        <v>0.19396880161579136</v>
      </c>
      <c r="HJ144" s="104">
        <f t="shared" si="201"/>
        <v>0</v>
      </c>
      <c r="HK144" s="104">
        <f t="shared" si="125"/>
        <v>0</v>
      </c>
      <c r="HL144" s="90">
        <f t="shared" si="202"/>
        <v>0.19396880161579136</v>
      </c>
      <c r="HM144" s="380">
        <f t="shared" si="203"/>
        <v>1.463516230599283</v>
      </c>
      <c r="HN144" s="1">
        <v>1</v>
      </c>
      <c r="HO144" s="1" t="s">
        <v>52</v>
      </c>
      <c r="HP144" s="1">
        <v>96</v>
      </c>
      <c r="HQ144" s="1" t="s">
        <v>226</v>
      </c>
      <c r="HR144" s="1" t="s">
        <v>227</v>
      </c>
      <c r="HS144" s="89">
        <v>44104</v>
      </c>
      <c r="HT144" s="104">
        <v>3.66</v>
      </c>
      <c r="HU144" s="90"/>
      <c r="HV144" s="104"/>
      <c r="HW144" s="104"/>
      <c r="HX144" s="104"/>
      <c r="HY144" s="104"/>
      <c r="HZ144" s="137">
        <f t="shared" si="204"/>
        <v>3.66</v>
      </c>
      <c r="IA144" s="138">
        <f t="shared" si="205"/>
        <v>0.30000000000000027</v>
      </c>
      <c r="IB144" s="141">
        <f t="shared" si="206"/>
        <v>5.5921666148584563E-2</v>
      </c>
      <c r="IC144" s="142">
        <f t="shared" si="207"/>
        <v>0.35592166614858484</v>
      </c>
      <c r="ID144" s="104">
        <f t="shared" si="208"/>
        <v>0.35592166614858484</v>
      </c>
      <c r="IE144" s="104">
        <f t="shared" si="209"/>
        <v>0</v>
      </c>
      <c r="IF144" s="104">
        <f t="shared" si="210"/>
        <v>0.67625116568231114</v>
      </c>
      <c r="IG144" s="425">
        <f t="shared" si="211"/>
        <v>0</v>
      </c>
      <c r="IH144" s="143">
        <f t="shared" si="212"/>
        <v>0.67625116568231114</v>
      </c>
      <c r="II144" s="104">
        <f t="shared" si="213"/>
        <v>0</v>
      </c>
      <c r="IJ144" s="104">
        <f t="shared" si="214"/>
        <v>0</v>
      </c>
      <c r="IK144" s="90">
        <f t="shared" si="215"/>
        <v>0.67625116568231114</v>
      </c>
      <c r="IL144" s="234">
        <f t="shared" si="216"/>
        <v>2.1397673962815942</v>
      </c>
      <c r="IM144" s="139">
        <v>1</v>
      </c>
      <c r="IN144" s="1" t="s">
        <v>52</v>
      </c>
      <c r="IO144" s="1">
        <v>96</v>
      </c>
      <c r="IP144" s="1" t="s">
        <v>226</v>
      </c>
      <c r="IQ144" s="1" t="s">
        <v>227</v>
      </c>
      <c r="IR144" s="89">
        <v>44143</v>
      </c>
      <c r="IS144" s="90"/>
      <c r="IT144" s="1">
        <v>17.190000000000001</v>
      </c>
      <c r="IU144" s="1"/>
      <c r="IV144" s="1"/>
      <c r="IW144" s="1"/>
      <c r="IX144" s="1"/>
      <c r="IY144" s="98">
        <v>17.190000000000001</v>
      </c>
      <c r="IZ144" s="138">
        <f t="shared" si="217"/>
        <v>13.530000000000001</v>
      </c>
      <c r="JA144" s="141">
        <f t="shared" si="218"/>
        <v>-3.6380155013682067</v>
      </c>
      <c r="JB144" s="142">
        <f t="shared" si="219"/>
        <v>9.8919844986317944</v>
      </c>
      <c r="JC144" s="104">
        <f t="shared" si="220"/>
        <v>9.8919844986317944</v>
      </c>
      <c r="JD144" s="104">
        <f t="shared" si="221"/>
        <v>0</v>
      </c>
      <c r="JE144" s="104">
        <f t="shared" si="222"/>
        <v>18.794770547400407</v>
      </c>
      <c r="JF144" s="425">
        <f t="shared" si="126"/>
        <v>0</v>
      </c>
      <c r="JG144" s="143">
        <f t="shared" si="223"/>
        <v>18.794770547400407</v>
      </c>
      <c r="JH144" s="104">
        <f t="shared" si="224"/>
        <v>0</v>
      </c>
      <c r="JI144" s="104">
        <f t="shared" si="225"/>
        <v>0</v>
      </c>
      <c r="JJ144" s="90">
        <f t="shared" si="226"/>
        <v>18.794770547400407</v>
      </c>
      <c r="JK144" s="234">
        <f t="shared" si="127"/>
        <v>20.934537943682002</v>
      </c>
      <c r="JL144" s="139">
        <v>1</v>
      </c>
      <c r="JM144" s="1" t="s">
        <v>52</v>
      </c>
    </row>
    <row r="145" spans="1:273" ht="30" customHeight="1" x14ac:dyDescent="0.25">
      <c r="A145" s="1">
        <v>97</v>
      </c>
      <c r="B145" s="1" t="s">
        <v>228</v>
      </c>
      <c r="C145" s="1" t="s">
        <v>229</v>
      </c>
      <c r="D145" s="89">
        <v>43830</v>
      </c>
      <c r="E145" s="153"/>
      <c r="F145" s="104">
        <v>2.84</v>
      </c>
      <c r="G145" s="104"/>
      <c r="H145" s="104"/>
      <c r="I145" s="104"/>
      <c r="J145" s="104"/>
      <c r="K145" s="137">
        <v>2.84</v>
      </c>
      <c r="L145" s="138">
        <v>0</v>
      </c>
      <c r="M145" s="141">
        <v>0</v>
      </c>
      <c r="N145" s="96">
        <v>0</v>
      </c>
      <c r="O145" s="104">
        <v>0</v>
      </c>
      <c r="P145" s="104">
        <v>0</v>
      </c>
      <c r="Q145" s="104">
        <v>0</v>
      </c>
      <c r="R145" s="104">
        <v>0</v>
      </c>
      <c r="S145" s="143">
        <v>0</v>
      </c>
      <c r="T145" s="104"/>
      <c r="U145" s="104"/>
      <c r="V145" s="104">
        <v>0</v>
      </c>
      <c r="W145" s="203">
        <v>0</v>
      </c>
      <c r="X145" s="144">
        <v>-24.470754765860079</v>
      </c>
      <c r="Y145" s="285">
        <v>1</v>
      </c>
      <c r="Z145" s="104" t="s">
        <v>52</v>
      </c>
      <c r="AA145" s="1">
        <v>97</v>
      </c>
      <c r="AB145" s="1" t="s">
        <v>228</v>
      </c>
      <c r="AC145" s="1" t="s">
        <v>229</v>
      </c>
      <c r="AD145" s="89">
        <v>43861</v>
      </c>
      <c r="AE145" s="284"/>
      <c r="AF145" s="1">
        <v>2.84</v>
      </c>
      <c r="AG145" s="1"/>
      <c r="AH145" s="1"/>
      <c r="AI145" s="1"/>
      <c r="AJ145" s="1"/>
      <c r="AK145" s="98">
        <f t="shared" si="121"/>
        <v>2.84</v>
      </c>
      <c r="AL145" s="138">
        <f t="shared" si="128"/>
        <v>0</v>
      </c>
      <c r="AM145" s="141">
        <f t="shared" si="129"/>
        <v>0</v>
      </c>
      <c r="AN145" s="96">
        <f t="shared" si="130"/>
        <v>0</v>
      </c>
      <c r="AO145" s="104">
        <f t="shared" si="131"/>
        <v>0</v>
      </c>
      <c r="AP145" s="104">
        <f t="shared" si="132"/>
        <v>0</v>
      </c>
      <c r="AQ145" s="104">
        <f t="shared" si="133"/>
        <v>0</v>
      </c>
      <c r="AR145" s="104"/>
      <c r="AS145" s="143">
        <f t="shared" si="134"/>
        <v>0</v>
      </c>
      <c r="AT145" s="104">
        <f t="shared" si="135"/>
        <v>0</v>
      </c>
      <c r="AU145" s="104">
        <f t="shared" si="122"/>
        <v>0</v>
      </c>
      <c r="AV145" s="203">
        <f t="shared" si="136"/>
        <v>0</v>
      </c>
      <c r="AW145" s="144">
        <f t="shared" si="137"/>
        <v>-24.470754765860079</v>
      </c>
      <c r="AX145" s="285">
        <v>1</v>
      </c>
      <c r="AY145" s="104" t="s">
        <v>52</v>
      </c>
      <c r="AZ145" s="1">
        <v>97</v>
      </c>
      <c r="BA145" s="1" t="s">
        <v>228</v>
      </c>
      <c r="BB145" s="1" t="s">
        <v>229</v>
      </c>
      <c r="BC145" s="89">
        <v>43890</v>
      </c>
      <c r="BD145" s="153"/>
      <c r="BE145" s="1">
        <v>2.84</v>
      </c>
      <c r="BF145" s="1"/>
      <c r="BG145" s="1"/>
      <c r="BH145" s="1"/>
      <c r="BI145" s="1"/>
      <c r="BJ145" s="98">
        <v>2.84</v>
      </c>
      <c r="BK145" s="138">
        <f t="shared" si="138"/>
        <v>0</v>
      </c>
      <c r="BL145" s="141">
        <f t="shared" si="139"/>
        <v>0</v>
      </c>
      <c r="BM145" s="96">
        <f t="shared" si="140"/>
        <v>0</v>
      </c>
      <c r="BN145" s="104">
        <f t="shared" si="141"/>
        <v>0</v>
      </c>
      <c r="BO145" s="104">
        <f t="shared" si="142"/>
        <v>0</v>
      </c>
      <c r="BP145" s="104">
        <f t="shared" si="143"/>
        <v>0</v>
      </c>
      <c r="BQ145" s="355">
        <f t="shared" si="144"/>
        <v>0</v>
      </c>
      <c r="BR145" s="143">
        <f t="shared" si="145"/>
        <v>0</v>
      </c>
      <c r="BS145" s="104">
        <f t="shared" si="146"/>
        <v>0</v>
      </c>
      <c r="BT145" s="203">
        <f t="shared" si="147"/>
        <v>0</v>
      </c>
      <c r="BU145" s="144">
        <f t="shared" si="148"/>
        <v>-24.470754765860079</v>
      </c>
      <c r="BV145" s="285">
        <v>1</v>
      </c>
      <c r="BW145" s="104" t="s">
        <v>52</v>
      </c>
      <c r="BX145" s="1">
        <v>97</v>
      </c>
      <c r="BY145" s="1" t="s">
        <v>228</v>
      </c>
      <c r="BZ145" s="1" t="s">
        <v>229</v>
      </c>
      <c r="CA145" s="89">
        <v>43890</v>
      </c>
      <c r="CB145" s="153"/>
      <c r="CC145" s="137">
        <v>2.84</v>
      </c>
      <c r="CD145" s="137"/>
      <c r="CE145" s="137"/>
      <c r="CF145" s="137"/>
      <c r="CG145" s="137"/>
      <c r="CH145" s="137">
        <v>2.84</v>
      </c>
      <c r="CI145" s="137">
        <v>0</v>
      </c>
      <c r="CJ145" s="137">
        <v>0</v>
      </c>
      <c r="CK145" s="137">
        <v>0</v>
      </c>
      <c r="CL145" s="137">
        <v>0</v>
      </c>
      <c r="CM145" s="137">
        <v>0</v>
      </c>
      <c r="CN145" s="137">
        <v>0</v>
      </c>
      <c r="CO145" s="137">
        <v>0</v>
      </c>
      <c r="CP145" s="143">
        <f t="shared" si="149"/>
        <v>0</v>
      </c>
      <c r="CQ145" s="104">
        <f t="shared" si="150"/>
        <v>0</v>
      </c>
      <c r="CR145" s="203">
        <f t="shared" si="151"/>
        <v>0</v>
      </c>
      <c r="CS145" s="144">
        <f t="shared" si="152"/>
        <v>-24.470754765860079</v>
      </c>
      <c r="CT145" s="139" t="s">
        <v>251</v>
      </c>
      <c r="CU145" s="1" t="s">
        <v>422</v>
      </c>
      <c r="CV145" s="1">
        <v>97</v>
      </c>
      <c r="CW145" s="1" t="s">
        <v>228</v>
      </c>
      <c r="CX145" s="1" t="s">
        <v>229</v>
      </c>
      <c r="CY145" s="89">
        <v>43951</v>
      </c>
      <c r="CZ145" s="153"/>
      <c r="DA145" s="104">
        <v>2.88</v>
      </c>
      <c r="DB145" s="104"/>
      <c r="DC145" s="104"/>
      <c r="DD145" s="104"/>
      <c r="DE145" s="104"/>
      <c r="DF145" s="137">
        <v>2.88</v>
      </c>
      <c r="DG145" s="138">
        <f t="shared" si="153"/>
        <v>4.0000000000000036E-2</v>
      </c>
      <c r="DH145" s="141">
        <f t="shared" si="154"/>
        <v>6.1417777216741919E-3</v>
      </c>
      <c r="DI145" s="142">
        <f t="shared" si="155"/>
        <v>4.6141777721674229E-2</v>
      </c>
      <c r="DJ145" s="104">
        <f t="shared" si="156"/>
        <v>4.6141777721674229E-2</v>
      </c>
      <c r="DK145" s="104">
        <f t="shared" si="157"/>
        <v>0</v>
      </c>
      <c r="DL145" s="104">
        <f t="shared" si="158"/>
        <v>8.3516617676230351E-2</v>
      </c>
      <c r="DM145" s="365">
        <f t="shared" si="159"/>
        <v>0</v>
      </c>
      <c r="DN145" s="366">
        <f t="shared" si="160"/>
        <v>8.3516617676230351E-2</v>
      </c>
      <c r="DO145" s="367">
        <f t="shared" si="161"/>
        <v>8.3516617676230351E-2</v>
      </c>
      <c r="DP145" s="367">
        <f t="shared" si="162"/>
        <v>8.0242489180579468E-2</v>
      </c>
      <c r="DQ145" s="368">
        <f t="shared" si="163"/>
        <v>5.7533513831227231E-3</v>
      </c>
      <c r="DR145" s="49">
        <f t="shared" si="164"/>
        <v>8.9269969059353069E-2</v>
      </c>
      <c r="DS145" s="369">
        <f t="shared" si="165"/>
        <v>-24.381484796800727</v>
      </c>
      <c r="DT145" s="139">
        <v>1</v>
      </c>
      <c r="DU145" s="1" t="s">
        <v>52</v>
      </c>
      <c r="DV145" s="1">
        <v>97</v>
      </c>
      <c r="DW145" s="1" t="s">
        <v>228</v>
      </c>
      <c r="DX145" s="1" t="s">
        <v>229</v>
      </c>
      <c r="DY145" s="89">
        <v>43982</v>
      </c>
      <c r="DZ145" s="90"/>
      <c r="EA145" s="1">
        <v>3.14</v>
      </c>
      <c r="EB145" s="1"/>
      <c r="EC145" s="1"/>
      <c r="ED145" s="1"/>
      <c r="EE145" s="1"/>
      <c r="EF145" s="98">
        <v>3.14</v>
      </c>
      <c r="EG145" s="138">
        <f t="shared" si="166"/>
        <v>0.26000000000000023</v>
      </c>
      <c r="EH145" s="141">
        <f t="shared" si="167"/>
        <v>1.0683814910184839E-2</v>
      </c>
      <c r="EI145" s="96">
        <f t="shared" si="168"/>
        <v>0.27068381491018506</v>
      </c>
      <c r="EJ145" s="104">
        <f t="shared" si="169"/>
        <v>0.27068381491018506</v>
      </c>
      <c r="EK145" s="104">
        <f t="shared" si="170"/>
        <v>0</v>
      </c>
      <c r="EL145" s="104">
        <f t="shared" si="171"/>
        <v>0.489937704987435</v>
      </c>
      <c r="EM145" s="355">
        <f t="shared" si="172"/>
        <v>0</v>
      </c>
      <c r="EN145" s="143">
        <f t="shared" si="173"/>
        <v>0.489937704987435</v>
      </c>
      <c r="EO145" s="104">
        <f t="shared" si="174"/>
        <v>5.1250830277520823E-2</v>
      </c>
      <c r="EP145" s="379">
        <f t="shared" si="175"/>
        <v>0.54118853526495581</v>
      </c>
      <c r="EQ145" s="380">
        <f t="shared" si="176"/>
        <v>-23.840296261535773</v>
      </c>
      <c r="ER145" s="285">
        <v>1</v>
      </c>
      <c r="ES145" s="104" t="s">
        <v>52</v>
      </c>
      <c r="ET145" s="1">
        <v>97</v>
      </c>
      <c r="EU145" s="1" t="s">
        <v>228</v>
      </c>
      <c r="EV145" s="1" t="s">
        <v>229</v>
      </c>
      <c r="EW145" s="398"/>
      <c r="EX145" s="89">
        <v>44013</v>
      </c>
      <c r="EY145" s="104">
        <v>3.31</v>
      </c>
      <c r="EZ145" s="104"/>
      <c r="FA145" s="104"/>
      <c r="FB145" s="104"/>
      <c r="FC145" s="104"/>
      <c r="FD145" s="137">
        <f t="shared" si="177"/>
        <v>3.31</v>
      </c>
      <c r="FE145" s="138">
        <f t="shared" si="227"/>
        <v>0.16999999999999993</v>
      </c>
      <c r="FF145" s="141">
        <f t="shared" si="178"/>
        <v>7.9773761665039352E-3</v>
      </c>
      <c r="FG145" s="96">
        <f t="shared" si="179"/>
        <v>0.17797737616650386</v>
      </c>
      <c r="FH145" s="104">
        <f t="shared" si="180"/>
        <v>0.17797737616650386</v>
      </c>
      <c r="FI145" s="104">
        <f t="shared" si="181"/>
        <v>0</v>
      </c>
      <c r="FJ145" s="104">
        <f t="shared" si="182"/>
        <v>0.32213905086137201</v>
      </c>
      <c r="FK145" s="104"/>
      <c r="FL145" s="143">
        <f t="shared" si="183"/>
        <v>0.32213905086137201</v>
      </c>
      <c r="FM145" s="104">
        <f t="shared" si="184"/>
        <v>3.6911013726413422E-2</v>
      </c>
      <c r="FN145" s="379">
        <f t="shared" si="185"/>
        <v>0.35905006458778543</v>
      </c>
      <c r="FO145" s="234">
        <f t="shared" si="186"/>
        <v>-23.481246196947989</v>
      </c>
      <c r="FP145" s="139">
        <v>1</v>
      </c>
      <c r="FQ145" s="1" t="s">
        <v>52</v>
      </c>
      <c r="FR145" s="1">
        <v>97</v>
      </c>
      <c r="FS145" s="1" t="s">
        <v>228</v>
      </c>
      <c r="FT145" s="1" t="s">
        <v>229</v>
      </c>
      <c r="FU145" s="89">
        <v>44042</v>
      </c>
      <c r="FV145" s="90"/>
      <c r="FW145" s="104">
        <v>3.92</v>
      </c>
      <c r="FX145" s="104"/>
      <c r="FY145" s="104"/>
      <c r="FZ145" s="104"/>
      <c r="GA145" s="104"/>
      <c r="GB145" s="411">
        <f t="shared" si="187"/>
        <v>3.92</v>
      </c>
      <c r="GC145" s="138">
        <f t="shared" si="123"/>
        <v>0.60999999999999988</v>
      </c>
      <c r="GD145" s="141">
        <f t="shared" si="188"/>
        <v>0.19007376232565443</v>
      </c>
      <c r="GE145" s="142">
        <f t="shared" si="189"/>
        <v>0.8000737623256543</v>
      </c>
      <c r="GF145" s="104">
        <f t="shared" si="190"/>
        <v>0.8000737623256543</v>
      </c>
      <c r="GG145" s="104">
        <v>0</v>
      </c>
      <c r="GH145" s="104">
        <f t="shared" si="191"/>
        <v>1.5201401484187431</v>
      </c>
      <c r="GI145" s="104"/>
      <c r="GJ145" s="143">
        <f t="shared" si="192"/>
        <v>1.5201401484187431</v>
      </c>
      <c r="GK145" s="103">
        <f t="shared" si="193"/>
        <v>0</v>
      </c>
      <c r="GL145" s="104">
        <f t="shared" si="124"/>
        <v>0</v>
      </c>
      <c r="GM145" s="90">
        <f t="shared" si="194"/>
        <v>1.5201401484187431</v>
      </c>
      <c r="GN145" s="380">
        <f t="shared" si="195"/>
        <v>-21.961106048529246</v>
      </c>
      <c r="GO145" s="139">
        <v>1</v>
      </c>
      <c r="GP145" s="415" t="s">
        <v>52</v>
      </c>
      <c r="GQ145" s="1">
        <v>97</v>
      </c>
      <c r="GR145" s="1" t="s">
        <v>228</v>
      </c>
      <c r="GS145" s="1" t="s">
        <v>229</v>
      </c>
      <c r="GT145" s="89">
        <v>44081</v>
      </c>
      <c r="GU145" s="90"/>
      <c r="GV145" s="104">
        <v>7</v>
      </c>
      <c r="GW145" s="104"/>
      <c r="GX145" s="104"/>
      <c r="GY145" s="104"/>
      <c r="GZ145" s="104"/>
      <c r="HA145" s="137">
        <v>7</v>
      </c>
      <c r="HB145" s="138">
        <f t="shared" si="228"/>
        <v>3.08</v>
      </c>
      <c r="HC145" s="141">
        <f t="shared" si="196"/>
        <v>-1.1147897731031626</v>
      </c>
      <c r="HD145" s="142">
        <f t="shared" si="197"/>
        <v>1.9652102268968374</v>
      </c>
      <c r="HE145" s="104">
        <f t="shared" si="198"/>
        <v>1.9652102268968374</v>
      </c>
      <c r="HF145" s="104">
        <v>0</v>
      </c>
      <c r="HG145" s="104">
        <f t="shared" si="199"/>
        <v>3.7338994311039908</v>
      </c>
      <c r="HH145" s="104"/>
      <c r="HI145" s="143">
        <f t="shared" si="200"/>
        <v>3.7338994311039908</v>
      </c>
      <c r="HJ145" s="104">
        <f t="shared" si="201"/>
        <v>0</v>
      </c>
      <c r="HK145" s="104">
        <f t="shared" si="125"/>
        <v>0</v>
      </c>
      <c r="HL145" s="90">
        <f t="shared" si="202"/>
        <v>3.7338994311039908</v>
      </c>
      <c r="HM145" s="380">
        <f t="shared" si="203"/>
        <v>-18.227206617425253</v>
      </c>
      <c r="HN145" s="1">
        <v>1</v>
      </c>
      <c r="HO145" s="1" t="s">
        <v>52</v>
      </c>
      <c r="HP145" s="1">
        <v>97</v>
      </c>
      <c r="HQ145" s="1" t="s">
        <v>228</v>
      </c>
      <c r="HR145" s="1" t="s">
        <v>229</v>
      </c>
      <c r="HS145" s="89">
        <v>44104</v>
      </c>
      <c r="HT145" s="104">
        <v>7.3</v>
      </c>
      <c r="HU145" s="90">
        <v>230</v>
      </c>
      <c r="HV145" s="104"/>
      <c r="HW145" s="104"/>
      <c r="HX145" s="104"/>
      <c r="HY145" s="104"/>
      <c r="HZ145" s="137">
        <f t="shared" si="204"/>
        <v>7.3</v>
      </c>
      <c r="IA145" s="138">
        <f t="shared" si="205"/>
        <v>0.29999999999999982</v>
      </c>
      <c r="IB145" s="141">
        <f t="shared" si="206"/>
        <v>5.592166614858448E-2</v>
      </c>
      <c r="IC145" s="142">
        <f t="shared" si="207"/>
        <v>0.35592166614858428</v>
      </c>
      <c r="ID145" s="104">
        <f t="shared" si="208"/>
        <v>0.35592166614858428</v>
      </c>
      <c r="IE145" s="104">
        <f t="shared" si="209"/>
        <v>0</v>
      </c>
      <c r="IF145" s="104">
        <f t="shared" si="210"/>
        <v>0.67625116568231014</v>
      </c>
      <c r="IG145" s="425">
        <f t="shared" si="211"/>
        <v>0</v>
      </c>
      <c r="IH145" s="143">
        <f t="shared" si="212"/>
        <v>0.67625116568231014</v>
      </c>
      <c r="II145" s="104">
        <f t="shared" si="213"/>
        <v>0</v>
      </c>
      <c r="IJ145" s="104">
        <f t="shared" si="214"/>
        <v>0</v>
      </c>
      <c r="IK145" s="90">
        <f t="shared" si="215"/>
        <v>0.67625116568231014</v>
      </c>
      <c r="IL145" s="234">
        <f t="shared" si="216"/>
        <v>-247.55095545174294</v>
      </c>
      <c r="IM145" s="139">
        <v>1</v>
      </c>
      <c r="IN145" s="1" t="s">
        <v>52</v>
      </c>
      <c r="IO145" s="1">
        <v>97</v>
      </c>
      <c r="IP145" s="1" t="s">
        <v>228</v>
      </c>
      <c r="IQ145" s="1" t="s">
        <v>229</v>
      </c>
      <c r="IR145" s="89">
        <v>44143</v>
      </c>
      <c r="IS145" s="90"/>
      <c r="IT145" s="1">
        <v>7.3</v>
      </c>
      <c r="IU145" s="1"/>
      <c r="IV145" s="1"/>
      <c r="IW145" s="1"/>
      <c r="IX145" s="1"/>
      <c r="IY145" s="98">
        <v>7.3</v>
      </c>
      <c r="IZ145" s="138">
        <f t="shared" si="217"/>
        <v>0</v>
      </c>
      <c r="JA145" s="141">
        <f t="shared" si="218"/>
        <v>0</v>
      </c>
      <c r="JB145" s="142">
        <f t="shared" si="219"/>
        <v>0</v>
      </c>
      <c r="JC145" s="104">
        <f t="shared" si="220"/>
        <v>0</v>
      </c>
      <c r="JD145" s="104">
        <f t="shared" si="221"/>
        <v>0</v>
      </c>
      <c r="JE145" s="104">
        <f t="shared" si="222"/>
        <v>0</v>
      </c>
      <c r="JF145" s="425">
        <f t="shared" ref="JF145:JF181" si="229">JD145*$IR$12</f>
        <v>0</v>
      </c>
      <c r="JG145" s="143">
        <f t="shared" si="223"/>
        <v>0</v>
      </c>
      <c r="JH145" s="104">
        <f t="shared" si="224"/>
        <v>0</v>
      </c>
      <c r="JI145" s="104">
        <f t="shared" si="225"/>
        <v>0</v>
      </c>
      <c r="JJ145" s="90">
        <f t="shared" si="226"/>
        <v>0</v>
      </c>
      <c r="JK145" s="234">
        <f t="shared" ref="JK145:JK176" si="230">IL145-IS145+JJ145</f>
        <v>-247.55095545174294</v>
      </c>
      <c r="JL145" s="139">
        <v>1</v>
      </c>
      <c r="JM145" s="1" t="s">
        <v>52</v>
      </c>
    </row>
    <row r="146" spans="1:273" ht="30" customHeight="1" x14ac:dyDescent="0.25">
      <c r="A146" s="1">
        <v>98</v>
      </c>
      <c r="B146" s="1" t="s">
        <v>230</v>
      </c>
      <c r="C146" s="1" t="s">
        <v>231</v>
      </c>
      <c r="D146" s="89">
        <v>43830</v>
      </c>
      <c r="E146" s="153"/>
      <c r="F146" s="104">
        <v>40.800000000000004</v>
      </c>
      <c r="G146" s="104"/>
      <c r="H146" s="104"/>
      <c r="I146" s="104"/>
      <c r="J146" s="104"/>
      <c r="K146" s="137">
        <v>40.800000000000004</v>
      </c>
      <c r="L146" s="138">
        <v>0</v>
      </c>
      <c r="M146" s="141">
        <v>0</v>
      </c>
      <c r="N146" s="96">
        <v>0</v>
      </c>
      <c r="O146" s="104">
        <v>0</v>
      </c>
      <c r="P146" s="104">
        <v>0</v>
      </c>
      <c r="Q146" s="104">
        <v>0</v>
      </c>
      <c r="R146" s="104">
        <v>0</v>
      </c>
      <c r="S146" s="143">
        <v>0</v>
      </c>
      <c r="T146" s="104"/>
      <c r="U146" s="104"/>
      <c r="V146" s="104">
        <v>0</v>
      </c>
      <c r="W146" s="203">
        <v>0</v>
      </c>
      <c r="X146" s="144">
        <v>-949.22894929214328</v>
      </c>
      <c r="Y146" s="285">
        <v>1</v>
      </c>
      <c r="Z146" s="104" t="s">
        <v>52</v>
      </c>
      <c r="AA146" s="1">
        <v>98</v>
      </c>
      <c r="AB146" s="1" t="s">
        <v>230</v>
      </c>
      <c r="AC146" s="1" t="s">
        <v>231</v>
      </c>
      <c r="AD146" s="89">
        <v>43861</v>
      </c>
      <c r="AE146" s="284"/>
      <c r="AF146" s="1">
        <v>40.800000000000004</v>
      </c>
      <c r="AG146" s="1"/>
      <c r="AH146" s="1"/>
      <c r="AI146" s="1"/>
      <c r="AJ146" s="1"/>
      <c r="AK146" s="98">
        <f t="shared" si="121"/>
        <v>40.800000000000004</v>
      </c>
      <c r="AL146" s="138">
        <f t="shared" si="128"/>
        <v>0</v>
      </c>
      <c r="AM146" s="141">
        <f t="shared" si="129"/>
        <v>0</v>
      </c>
      <c r="AN146" s="96">
        <f t="shared" si="130"/>
        <v>0</v>
      </c>
      <c r="AO146" s="104">
        <f t="shared" si="131"/>
        <v>0</v>
      </c>
      <c r="AP146" s="104">
        <f t="shared" si="132"/>
        <v>0</v>
      </c>
      <c r="AQ146" s="104">
        <f t="shared" si="133"/>
        <v>0</v>
      </c>
      <c r="AR146" s="104"/>
      <c r="AS146" s="143">
        <f t="shared" si="134"/>
        <v>0</v>
      </c>
      <c r="AT146" s="104">
        <f t="shared" si="135"/>
        <v>0</v>
      </c>
      <c r="AU146" s="104">
        <f t="shared" si="122"/>
        <v>0</v>
      </c>
      <c r="AV146" s="203">
        <f t="shared" si="136"/>
        <v>0</v>
      </c>
      <c r="AW146" s="144">
        <f t="shared" si="137"/>
        <v>-949.22894929214328</v>
      </c>
      <c r="AX146" s="285">
        <v>1</v>
      </c>
      <c r="AY146" s="104" t="s">
        <v>52</v>
      </c>
      <c r="AZ146" s="1">
        <v>98</v>
      </c>
      <c r="BA146" s="1" t="s">
        <v>230</v>
      </c>
      <c r="BB146" s="1" t="s">
        <v>231</v>
      </c>
      <c r="BC146" s="89">
        <v>43890</v>
      </c>
      <c r="BD146" s="153"/>
      <c r="BE146" s="1">
        <v>40.800000000000004</v>
      </c>
      <c r="BF146" s="1"/>
      <c r="BG146" s="1"/>
      <c r="BH146" s="1"/>
      <c r="BI146" s="1"/>
      <c r="BJ146" s="98">
        <v>40.800000000000004</v>
      </c>
      <c r="BK146" s="138">
        <f t="shared" si="138"/>
        <v>0</v>
      </c>
      <c r="BL146" s="141">
        <f t="shared" si="139"/>
        <v>0</v>
      </c>
      <c r="BM146" s="96">
        <f t="shared" si="140"/>
        <v>0</v>
      </c>
      <c r="BN146" s="104">
        <f t="shared" si="141"/>
        <v>0</v>
      </c>
      <c r="BO146" s="104">
        <f t="shared" si="142"/>
        <v>0</v>
      </c>
      <c r="BP146" s="104">
        <f t="shared" si="143"/>
        <v>0</v>
      </c>
      <c r="BQ146" s="355">
        <f t="shared" si="144"/>
        <v>0</v>
      </c>
      <c r="BR146" s="143">
        <f t="shared" si="145"/>
        <v>0</v>
      </c>
      <c r="BS146" s="104">
        <f t="shared" si="146"/>
        <v>0</v>
      </c>
      <c r="BT146" s="203">
        <f t="shared" si="147"/>
        <v>0</v>
      </c>
      <c r="BU146" s="144">
        <f t="shared" si="148"/>
        <v>-949.22894929214328</v>
      </c>
      <c r="BV146" s="285">
        <v>1</v>
      </c>
      <c r="BW146" s="104" t="s">
        <v>52</v>
      </c>
      <c r="BX146" s="1">
        <v>98</v>
      </c>
      <c r="BY146" s="1" t="s">
        <v>230</v>
      </c>
      <c r="BZ146" s="1" t="s">
        <v>231</v>
      </c>
      <c r="CA146" s="89">
        <v>43890</v>
      </c>
      <c r="CB146" s="153"/>
      <c r="CC146" s="137">
        <v>40.800000000000004</v>
      </c>
      <c r="CD146" s="137"/>
      <c r="CE146" s="137"/>
      <c r="CF146" s="137"/>
      <c r="CG146" s="137"/>
      <c r="CH146" s="137">
        <v>40.800000000000004</v>
      </c>
      <c r="CI146" s="137">
        <v>0</v>
      </c>
      <c r="CJ146" s="137">
        <v>0</v>
      </c>
      <c r="CK146" s="137">
        <v>0</v>
      </c>
      <c r="CL146" s="137">
        <v>0</v>
      </c>
      <c r="CM146" s="137">
        <v>0</v>
      </c>
      <c r="CN146" s="137">
        <v>0</v>
      </c>
      <c r="CO146" s="137">
        <v>0</v>
      </c>
      <c r="CP146" s="143">
        <f t="shared" si="149"/>
        <v>0</v>
      </c>
      <c r="CQ146" s="104">
        <f t="shared" si="150"/>
        <v>0</v>
      </c>
      <c r="CR146" s="203">
        <f t="shared" si="151"/>
        <v>0</v>
      </c>
      <c r="CS146" s="144">
        <f t="shared" si="152"/>
        <v>-949.22894929214328</v>
      </c>
      <c r="CT146" s="139" t="s">
        <v>251</v>
      </c>
      <c r="CU146" s="1" t="s">
        <v>422</v>
      </c>
      <c r="CV146" s="1">
        <v>98</v>
      </c>
      <c r="CW146" s="1" t="s">
        <v>230</v>
      </c>
      <c r="CX146" s="1" t="s">
        <v>231</v>
      </c>
      <c r="CY146" s="89">
        <v>43951</v>
      </c>
      <c r="CZ146" s="153"/>
      <c r="DA146" s="104">
        <v>42.19</v>
      </c>
      <c r="DB146" s="104"/>
      <c r="DC146" s="104"/>
      <c r="DD146" s="104"/>
      <c r="DE146" s="104"/>
      <c r="DF146" s="137">
        <v>42.19</v>
      </c>
      <c r="DG146" s="138">
        <f t="shared" si="153"/>
        <v>1.3899999999999935</v>
      </c>
      <c r="DH146" s="141">
        <f t="shared" si="154"/>
        <v>0.21342677582817698</v>
      </c>
      <c r="DI146" s="142">
        <f t="shared" si="155"/>
        <v>1.6034267758281704</v>
      </c>
      <c r="DJ146" s="104">
        <f t="shared" si="156"/>
        <v>1.6034267758281704</v>
      </c>
      <c r="DK146" s="104">
        <f t="shared" si="157"/>
        <v>0</v>
      </c>
      <c r="DL146" s="104">
        <f t="shared" si="158"/>
        <v>2.9022024642489885</v>
      </c>
      <c r="DM146" s="365">
        <f t="shared" si="159"/>
        <v>0</v>
      </c>
      <c r="DN146" s="366">
        <f t="shared" si="160"/>
        <v>2.9022024642489885</v>
      </c>
      <c r="DO146" s="367">
        <f t="shared" si="161"/>
        <v>2.9022024642489885</v>
      </c>
      <c r="DP146" s="367">
        <f t="shared" si="162"/>
        <v>2.7884264990251211</v>
      </c>
      <c r="DQ146" s="368">
        <f t="shared" si="163"/>
        <v>0.19992896056351353</v>
      </c>
      <c r="DR146" s="49">
        <f t="shared" si="164"/>
        <v>3.102131424812502</v>
      </c>
      <c r="DS146" s="369">
        <f t="shared" si="165"/>
        <v>-946.12681786733083</v>
      </c>
      <c r="DT146" s="139">
        <v>1</v>
      </c>
      <c r="DU146" s="1" t="s">
        <v>52</v>
      </c>
      <c r="DV146" s="1">
        <v>98</v>
      </c>
      <c r="DW146" s="1" t="s">
        <v>230</v>
      </c>
      <c r="DX146" s="1" t="s">
        <v>231</v>
      </c>
      <c r="DY146" s="89">
        <v>43982</v>
      </c>
      <c r="DZ146" s="90"/>
      <c r="EA146" s="1">
        <v>57.660000000000004</v>
      </c>
      <c r="EB146" s="1"/>
      <c r="EC146" s="1"/>
      <c r="ED146" s="1"/>
      <c r="EE146" s="1"/>
      <c r="EF146" s="98">
        <v>57.660000000000004</v>
      </c>
      <c r="EG146" s="138">
        <f t="shared" si="166"/>
        <v>15.470000000000006</v>
      </c>
      <c r="EH146" s="141">
        <f t="shared" si="167"/>
        <v>0.63568698715599758</v>
      </c>
      <c r="EI146" s="96">
        <f t="shared" si="168"/>
        <v>16.105686987156005</v>
      </c>
      <c r="EJ146" s="104">
        <f t="shared" si="169"/>
        <v>16.105686987156005</v>
      </c>
      <c r="EK146" s="104">
        <f t="shared" si="170"/>
        <v>0</v>
      </c>
      <c r="EL146" s="104">
        <f t="shared" si="171"/>
        <v>29.151293446752369</v>
      </c>
      <c r="EM146" s="355">
        <f t="shared" si="172"/>
        <v>0</v>
      </c>
      <c r="EN146" s="143">
        <f t="shared" si="173"/>
        <v>29.151293446752369</v>
      </c>
      <c r="EO146" s="104">
        <f t="shared" si="174"/>
        <v>3.0494244015124878</v>
      </c>
      <c r="EP146" s="379">
        <f t="shared" si="175"/>
        <v>32.200717848264858</v>
      </c>
      <c r="EQ146" s="380">
        <f t="shared" si="176"/>
        <v>-913.92610001906598</v>
      </c>
      <c r="ER146" s="285">
        <v>1</v>
      </c>
      <c r="ES146" s="104" t="s">
        <v>52</v>
      </c>
      <c r="ET146" s="1">
        <v>98</v>
      </c>
      <c r="EU146" s="1" t="s">
        <v>230</v>
      </c>
      <c r="EV146" s="1" t="s">
        <v>231</v>
      </c>
      <c r="EW146" s="398"/>
      <c r="EX146" s="89">
        <v>44013</v>
      </c>
      <c r="EY146" s="104">
        <v>68.27</v>
      </c>
      <c r="EZ146" s="104"/>
      <c r="FA146" s="104"/>
      <c r="FB146" s="104"/>
      <c r="FC146" s="104"/>
      <c r="FD146" s="137">
        <f t="shared" si="177"/>
        <v>68.27</v>
      </c>
      <c r="FE146" s="138">
        <f t="shared" si="227"/>
        <v>10.609999999999992</v>
      </c>
      <c r="FF146" s="141">
        <f t="shared" si="178"/>
        <v>0.49788212427415718</v>
      </c>
      <c r="FG146" s="96">
        <f t="shared" si="179"/>
        <v>11.10788212427415</v>
      </c>
      <c r="FH146" s="104">
        <f t="shared" si="180"/>
        <v>11.10788212427415</v>
      </c>
      <c r="FI146" s="104">
        <f t="shared" si="181"/>
        <v>0</v>
      </c>
      <c r="FJ146" s="104">
        <f t="shared" si="182"/>
        <v>20.105266644936211</v>
      </c>
      <c r="FK146" s="104"/>
      <c r="FL146" s="143">
        <f t="shared" si="183"/>
        <v>20.105266644936211</v>
      </c>
      <c r="FM146" s="104">
        <f t="shared" si="184"/>
        <v>2.3036815037485074</v>
      </c>
      <c r="FN146" s="379">
        <f t="shared" si="185"/>
        <v>22.408948148684718</v>
      </c>
      <c r="FO146" s="234">
        <f t="shared" si="186"/>
        <v>-891.51715187038121</v>
      </c>
      <c r="FP146" s="139">
        <v>1</v>
      </c>
      <c r="FQ146" s="1" t="s">
        <v>52</v>
      </c>
      <c r="FR146" s="1">
        <v>98</v>
      </c>
      <c r="FS146" s="1" t="s">
        <v>230</v>
      </c>
      <c r="FT146" s="1" t="s">
        <v>231</v>
      </c>
      <c r="FU146" s="89">
        <v>44042</v>
      </c>
      <c r="FV146" s="90"/>
      <c r="FW146" s="104">
        <v>73.75</v>
      </c>
      <c r="FX146" s="104"/>
      <c r="FY146" s="104"/>
      <c r="FZ146" s="104"/>
      <c r="GA146" s="104"/>
      <c r="GB146" s="411">
        <f t="shared" si="187"/>
        <v>73.75</v>
      </c>
      <c r="GC146" s="138">
        <f t="shared" si="123"/>
        <v>5.480000000000004</v>
      </c>
      <c r="GD146" s="141">
        <f t="shared" si="188"/>
        <v>1.7075478976140774</v>
      </c>
      <c r="GE146" s="142">
        <f t="shared" si="189"/>
        <v>7.1875478976140812</v>
      </c>
      <c r="GF146" s="104">
        <f t="shared" si="190"/>
        <v>7.1875478976140812</v>
      </c>
      <c r="GG146" s="104">
        <v>0</v>
      </c>
      <c r="GH146" s="104">
        <f t="shared" si="191"/>
        <v>13.656341005466754</v>
      </c>
      <c r="GI146" s="104"/>
      <c r="GJ146" s="143">
        <f t="shared" si="192"/>
        <v>13.656341005466754</v>
      </c>
      <c r="GK146" s="103">
        <f t="shared" si="193"/>
        <v>0</v>
      </c>
      <c r="GL146" s="104">
        <f t="shared" si="124"/>
        <v>0</v>
      </c>
      <c r="GM146" s="90">
        <f t="shared" si="194"/>
        <v>13.656341005466754</v>
      </c>
      <c r="GN146" s="380">
        <f t="shared" si="195"/>
        <v>-877.86081086491447</v>
      </c>
      <c r="GO146" s="139">
        <v>1</v>
      </c>
      <c r="GP146" s="415" t="s">
        <v>52</v>
      </c>
      <c r="GQ146" s="1">
        <v>98</v>
      </c>
      <c r="GR146" s="1" t="s">
        <v>230</v>
      </c>
      <c r="GS146" s="1" t="s">
        <v>231</v>
      </c>
      <c r="GT146" s="89">
        <v>44081</v>
      </c>
      <c r="GU146" s="90">
        <v>20</v>
      </c>
      <c r="GV146" s="104">
        <v>79.5</v>
      </c>
      <c r="GW146" s="104"/>
      <c r="GX146" s="104"/>
      <c r="GY146" s="104"/>
      <c r="GZ146" s="104"/>
      <c r="HA146" s="137">
        <v>79.5</v>
      </c>
      <c r="HB146" s="138">
        <f t="shared" si="228"/>
        <v>5.75</v>
      </c>
      <c r="HC146" s="141">
        <f t="shared" si="196"/>
        <v>-2.0811822062802547</v>
      </c>
      <c r="HD146" s="142">
        <f t="shared" si="197"/>
        <v>3.6688177937197453</v>
      </c>
      <c r="HE146" s="104">
        <f t="shared" si="198"/>
        <v>3.6688177937197453</v>
      </c>
      <c r="HF146" s="104">
        <v>0</v>
      </c>
      <c r="HG146" s="104">
        <f t="shared" si="199"/>
        <v>6.9707538080675153</v>
      </c>
      <c r="HH146" s="104"/>
      <c r="HI146" s="143">
        <f t="shared" si="200"/>
        <v>6.9707538080675153</v>
      </c>
      <c r="HJ146" s="104">
        <f t="shared" si="201"/>
        <v>0</v>
      </c>
      <c r="HK146" s="104">
        <f t="shared" si="125"/>
        <v>0</v>
      </c>
      <c r="HL146" s="90">
        <f t="shared" si="202"/>
        <v>6.9707538080675153</v>
      </c>
      <c r="HM146" s="380">
        <f t="shared" si="203"/>
        <v>-890.8900570568469</v>
      </c>
      <c r="HN146" s="1">
        <v>1</v>
      </c>
      <c r="HO146" s="1" t="s">
        <v>52</v>
      </c>
      <c r="HP146" s="1">
        <v>98</v>
      </c>
      <c r="HQ146" s="1" t="s">
        <v>230</v>
      </c>
      <c r="HR146" s="1" t="s">
        <v>231</v>
      </c>
      <c r="HS146" s="89">
        <v>44104</v>
      </c>
      <c r="HT146" s="104">
        <v>80.39</v>
      </c>
      <c r="HU146" s="90"/>
      <c r="HV146" s="104"/>
      <c r="HW146" s="104"/>
      <c r="HX146" s="104"/>
      <c r="HY146" s="104"/>
      <c r="HZ146" s="137">
        <f t="shared" si="204"/>
        <v>80.39</v>
      </c>
      <c r="IA146" s="138">
        <f t="shared" si="205"/>
        <v>0.89000000000000057</v>
      </c>
      <c r="IB146" s="141">
        <f t="shared" si="206"/>
        <v>0.16590094290746749</v>
      </c>
      <c r="IC146" s="142">
        <f t="shared" si="207"/>
        <v>1.0559009429074679</v>
      </c>
      <c r="ID146" s="104">
        <f t="shared" si="208"/>
        <v>1.0559009429074679</v>
      </c>
      <c r="IE146" s="104">
        <f t="shared" si="209"/>
        <v>0</v>
      </c>
      <c r="IF146" s="104">
        <f t="shared" si="210"/>
        <v>2.0062117915241888</v>
      </c>
      <c r="IG146" s="425">
        <f t="shared" si="211"/>
        <v>0</v>
      </c>
      <c r="IH146" s="143">
        <f t="shared" si="212"/>
        <v>2.0062117915241888</v>
      </c>
      <c r="II146" s="104">
        <f t="shared" si="213"/>
        <v>0</v>
      </c>
      <c r="IJ146" s="104">
        <f t="shared" si="214"/>
        <v>0</v>
      </c>
      <c r="IK146" s="90">
        <f t="shared" si="215"/>
        <v>2.0062117915241888</v>
      </c>
      <c r="IL146" s="234">
        <f t="shared" si="216"/>
        <v>-888.88384526532275</v>
      </c>
      <c r="IM146" s="139">
        <v>1</v>
      </c>
      <c r="IN146" s="1" t="s">
        <v>52</v>
      </c>
      <c r="IO146" s="1">
        <v>98</v>
      </c>
      <c r="IP146" s="1" t="s">
        <v>230</v>
      </c>
      <c r="IQ146" s="1" t="s">
        <v>231</v>
      </c>
      <c r="IR146" s="89">
        <v>44143</v>
      </c>
      <c r="IS146" s="90"/>
      <c r="IT146" s="1">
        <v>80.61</v>
      </c>
      <c r="IU146" s="1"/>
      <c r="IV146" s="1"/>
      <c r="IW146" s="1"/>
      <c r="IX146" s="1"/>
      <c r="IY146" s="98">
        <v>80.61</v>
      </c>
      <c r="IZ146" s="138">
        <f t="shared" si="217"/>
        <v>0.21999999999999886</v>
      </c>
      <c r="JA146" s="141">
        <f t="shared" si="218"/>
        <v>-5.915472359948272E-2</v>
      </c>
      <c r="JB146" s="142">
        <f t="shared" si="219"/>
        <v>0.16084527640051616</v>
      </c>
      <c r="JC146" s="104">
        <f t="shared" si="220"/>
        <v>0.16084527640051616</v>
      </c>
      <c r="JD146" s="104">
        <f t="shared" si="221"/>
        <v>0</v>
      </c>
      <c r="JE146" s="104">
        <f t="shared" si="222"/>
        <v>0.30560602516098068</v>
      </c>
      <c r="JF146" s="425">
        <f t="shared" si="229"/>
        <v>0</v>
      </c>
      <c r="JG146" s="143">
        <f t="shared" si="223"/>
        <v>0.30560602516098068</v>
      </c>
      <c r="JH146" s="104">
        <f t="shared" si="224"/>
        <v>0</v>
      </c>
      <c r="JI146" s="104">
        <f t="shared" si="225"/>
        <v>0</v>
      </c>
      <c r="JJ146" s="90">
        <f t="shared" si="226"/>
        <v>0.30560602516098068</v>
      </c>
      <c r="JK146" s="234">
        <f t="shared" si="230"/>
        <v>-888.57823924016179</v>
      </c>
      <c r="JL146" s="139">
        <v>1</v>
      </c>
      <c r="JM146" s="1" t="s">
        <v>52</v>
      </c>
    </row>
    <row r="147" spans="1:273" ht="30" customHeight="1" x14ac:dyDescent="0.25">
      <c r="A147" s="1">
        <v>99</v>
      </c>
      <c r="B147" s="1" t="s">
        <v>232</v>
      </c>
      <c r="C147" s="1" t="s">
        <v>233</v>
      </c>
      <c r="D147" s="89">
        <v>43830</v>
      </c>
      <c r="E147" s="153"/>
      <c r="F147" s="104">
        <v>456.55</v>
      </c>
      <c r="G147" s="104"/>
      <c r="H147" s="104"/>
      <c r="I147" s="104"/>
      <c r="J147" s="104"/>
      <c r="K147" s="137">
        <v>456.55</v>
      </c>
      <c r="L147" s="138">
        <v>0</v>
      </c>
      <c r="M147" s="141">
        <v>0</v>
      </c>
      <c r="N147" s="96">
        <v>0</v>
      </c>
      <c r="O147" s="104">
        <v>0</v>
      </c>
      <c r="P147" s="104">
        <v>0</v>
      </c>
      <c r="Q147" s="104">
        <v>0</v>
      </c>
      <c r="R147" s="104">
        <v>0</v>
      </c>
      <c r="S147" s="143">
        <v>0</v>
      </c>
      <c r="T147" s="104"/>
      <c r="U147" s="104"/>
      <c r="V147" s="104">
        <v>0</v>
      </c>
      <c r="W147" s="203">
        <v>0</v>
      </c>
      <c r="X147" s="144">
        <v>-2111.7211381406655</v>
      </c>
      <c r="Y147" s="285">
        <v>1</v>
      </c>
      <c r="Z147" s="104" t="s">
        <v>52</v>
      </c>
      <c r="AA147" s="1">
        <v>99</v>
      </c>
      <c r="AB147" s="1" t="s">
        <v>232</v>
      </c>
      <c r="AC147" s="1" t="s">
        <v>233</v>
      </c>
      <c r="AD147" s="89">
        <v>43861</v>
      </c>
      <c r="AE147" s="284"/>
      <c r="AF147" s="1">
        <v>456.55</v>
      </c>
      <c r="AG147" s="1"/>
      <c r="AH147" s="1"/>
      <c r="AI147" s="1"/>
      <c r="AJ147" s="1"/>
      <c r="AK147" s="98">
        <f t="shared" si="121"/>
        <v>456.55</v>
      </c>
      <c r="AL147" s="138">
        <f t="shared" si="128"/>
        <v>0</v>
      </c>
      <c r="AM147" s="141">
        <f t="shared" si="129"/>
        <v>0</v>
      </c>
      <c r="AN147" s="96">
        <f t="shared" si="130"/>
        <v>0</v>
      </c>
      <c r="AO147" s="104">
        <f t="shared" si="131"/>
        <v>0</v>
      </c>
      <c r="AP147" s="104">
        <f t="shared" si="132"/>
        <v>0</v>
      </c>
      <c r="AQ147" s="104">
        <f t="shared" si="133"/>
        <v>0</v>
      </c>
      <c r="AR147" s="104"/>
      <c r="AS147" s="143">
        <f t="shared" si="134"/>
        <v>0</v>
      </c>
      <c r="AT147" s="104">
        <f t="shared" si="135"/>
        <v>0</v>
      </c>
      <c r="AU147" s="104">
        <f t="shared" si="122"/>
        <v>0</v>
      </c>
      <c r="AV147" s="203">
        <f t="shared" si="136"/>
        <v>0</v>
      </c>
      <c r="AW147" s="144">
        <f t="shared" si="137"/>
        <v>-2111.7211381406655</v>
      </c>
      <c r="AX147" s="285">
        <v>1</v>
      </c>
      <c r="AY147" s="104" t="s">
        <v>52</v>
      </c>
      <c r="AZ147" s="1">
        <v>99</v>
      </c>
      <c r="BA147" s="1" t="s">
        <v>232</v>
      </c>
      <c r="BB147" s="1" t="s">
        <v>233</v>
      </c>
      <c r="BC147" s="89">
        <v>43890</v>
      </c>
      <c r="BD147" s="153"/>
      <c r="BE147" s="1">
        <v>456.55</v>
      </c>
      <c r="BF147" s="1"/>
      <c r="BG147" s="1"/>
      <c r="BH147" s="1"/>
      <c r="BI147" s="1"/>
      <c r="BJ147" s="98">
        <v>456.55</v>
      </c>
      <c r="BK147" s="138">
        <f t="shared" si="138"/>
        <v>0</v>
      </c>
      <c r="BL147" s="141">
        <f t="shared" si="139"/>
        <v>0</v>
      </c>
      <c r="BM147" s="96">
        <f t="shared" si="140"/>
        <v>0</v>
      </c>
      <c r="BN147" s="104">
        <f t="shared" si="141"/>
        <v>0</v>
      </c>
      <c r="BO147" s="104">
        <f t="shared" si="142"/>
        <v>0</v>
      </c>
      <c r="BP147" s="104">
        <f t="shared" si="143"/>
        <v>0</v>
      </c>
      <c r="BQ147" s="355">
        <f t="shared" si="144"/>
        <v>0</v>
      </c>
      <c r="BR147" s="143">
        <f t="shared" si="145"/>
        <v>0</v>
      </c>
      <c r="BS147" s="104">
        <f t="shared" si="146"/>
        <v>0</v>
      </c>
      <c r="BT147" s="203">
        <f t="shared" si="147"/>
        <v>0</v>
      </c>
      <c r="BU147" s="144">
        <f t="shared" si="148"/>
        <v>-2111.7211381406655</v>
      </c>
      <c r="BV147" s="285">
        <v>1</v>
      </c>
      <c r="BW147" s="104" t="s">
        <v>52</v>
      </c>
      <c r="BX147" s="1">
        <v>99</v>
      </c>
      <c r="BY147" s="1" t="s">
        <v>232</v>
      </c>
      <c r="BZ147" s="1" t="s">
        <v>233</v>
      </c>
      <c r="CA147" s="89">
        <v>43890</v>
      </c>
      <c r="CB147" s="153"/>
      <c r="CC147" s="137">
        <v>456.55</v>
      </c>
      <c r="CD147" s="137"/>
      <c r="CE147" s="137"/>
      <c r="CF147" s="137"/>
      <c r="CG147" s="137"/>
      <c r="CH147" s="137">
        <v>456.55</v>
      </c>
      <c r="CI147" s="137">
        <v>0</v>
      </c>
      <c r="CJ147" s="137">
        <v>0</v>
      </c>
      <c r="CK147" s="137">
        <v>0</v>
      </c>
      <c r="CL147" s="137">
        <v>0</v>
      </c>
      <c r="CM147" s="137">
        <v>0</v>
      </c>
      <c r="CN147" s="137">
        <v>0</v>
      </c>
      <c r="CO147" s="137">
        <v>0</v>
      </c>
      <c r="CP147" s="143">
        <f t="shared" si="149"/>
        <v>0</v>
      </c>
      <c r="CQ147" s="104">
        <f t="shared" si="150"/>
        <v>0</v>
      </c>
      <c r="CR147" s="203">
        <f t="shared" si="151"/>
        <v>0</v>
      </c>
      <c r="CS147" s="144">
        <f t="shared" si="152"/>
        <v>-2111.7211381406655</v>
      </c>
      <c r="CT147" s="139" t="s">
        <v>251</v>
      </c>
      <c r="CU147" s="1" t="s">
        <v>422</v>
      </c>
      <c r="CV147" s="1">
        <v>99</v>
      </c>
      <c r="CW147" s="1" t="s">
        <v>232</v>
      </c>
      <c r="CX147" s="1" t="s">
        <v>233</v>
      </c>
      <c r="CY147" s="89">
        <v>43951</v>
      </c>
      <c r="CZ147" s="153"/>
      <c r="DA147" s="104">
        <v>724.24</v>
      </c>
      <c r="DB147" s="104"/>
      <c r="DC147" s="104"/>
      <c r="DD147" s="104"/>
      <c r="DE147" s="104"/>
      <c r="DF147" s="137">
        <v>724.24</v>
      </c>
      <c r="DG147" s="138">
        <f t="shared" si="153"/>
        <v>267.69</v>
      </c>
      <c r="DH147" s="141">
        <f t="shared" si="154"/>
        <v>41.102311957874072</v>
      </c>
      <c r="DI147" s="142">
        <f t="shared" si="155"/>
        <v>308.79231195787406</v>
      </c>
      <c r="DJ147" s="104">
        <f t="shared" si="156"/>
        <v>110</v>
      </c>
      <c r="DK147" s="104">
        <f t="shared" si="157"/>
        <v>198.79231195787406</v>
      </c>
      <c r="DL147" s="104">
        <f t="shared" si="158"/>
        <v>199.1</v>
      </c>
      <c r="DM147" s="365">
        <f t="shared" si="159"/>
        <v>442.56642361680088</v>
      </c>
      <c r="DN147" s="366">
        <f t="shared" si="160"/>
        <v>641.6664236168009</v>
      </c>
      <c r="DO147" s="367">
        <f t="shared" si="161"/>
        <v>641.6664236168009</v>
      </c>
      <c r="DP147" s="367">
        <f t="shared" si="162"/>
        <v>616.51097095693956</v>
      </c>
      <c r="DQ147" s="368">
        <f t="shared" si="163"/>
        <v>44.203567009034131</v>
      </c>
      <c r="DR147" s="49">
        <f t="shared" si="164"/>
        <v>685.86999062583504</v>
      </c>
      <c r="DS147" s="369">
        <f t="shared" si="165"/>
        <v>-1425.8511475148305</v>
      </c>
      <c r="DT147" s="139">
        <v>1</v>
      </c>
      <c r="DU147" s="1" t="s">
        <v>52</v>
      </c>
      <c r="DV147" s="1">
        <v>99</v>
      </c>
      <c r="DW147" s="1" t="s">
        <v>232</v>
      </c>
      <c r="DX147" s="1" t="s">
        <v>233</v>
      </c>
      <c r="DY147" s="89">
        <v>43982</v>
      </c>
      <c r="DZ147" s="90"/>
      <c r="EA147" s="1">
        <v>1288.49</v>
      </c>
      <c r="EB147" s="1"/>
      <c r="EC147" s="1"/>
      <c r="ED147" s="1"/>
      <c r="EE147" s="1"/>
      <c r="EF147" s="98">
        <v>1288.49</v>
      </c>
      <c r="EG147" s="138">
        <f t="shared" si="166"/>
        <v>564.25</v>
      </c>
      <c r="EH147" s="141">
        <f t="shared" si="167"/>
        <v>23.185932934891497</v>
      </c>
      <c r="EI147" s="96">
        <f t="shared" si="168"/>
        <v>587.43593293489153</v>
      </c>
      <c r="EJ147" s="104">
        <f t="shared" si="169"/>
        <v>110</v>
      </c>
      <c r="EK147" s="104">
        <f t="shared" si="170"/>
        <v>477.43593293489153</v>
      </c>
      <c r="EL147" s="104">
        <f t="shared" si="171"/>
        <v>199.1</v>
      </c>
      <c r="EM147" s="355">
        <f t="shared" si="172"/>
        <v>923.91120765952121</v>
      </c>
      <c r="EN147" s="143">
        <f t="shared" si="173"/>
        <v>1123.0112076595212</v>
      </c>
      <c r="EO147" s="104">
        <f t="shared" si="174"/>
        <v>117.47464262826615</v>
      </c>
      <c r="EP147" s="379">
        <f t="shared" si="175"/>
        <v>1240.4858502877873</v>
      </c>
      <c r="EQ147" s="380">
        <f t="shared" si="176"/>
        <v>-185.36529722704313</v>
      </c>
      <c r="ER147" s="285">
        <v>1</v>
      </c>
      <c r="ES147" s="104" t="s">
        <v>52</v>
      </c>
      <c r="ET147" s="1">
        <v>99</v>
      </c>
      <c r="EU147" s="1" t="s">
        <v>232</v>
      </c>
      <c r="EV147" s="1" t="s">
        <v>233</v>
      </c>
      <c r="EW147" s="398"/>
      <c r="EX147" s="89">
        <v>44013</v>
      </c>
      <c r="EY147" s="104">
        <v>1586.53</v>
      </c>
      <c r="EZ147" s="104"/>
      <c r="FA147" s="104"/>
      <c r="FB147" s="104"/>
      <c r="FC147" s="104"/>
      <c r="FD147" s="137">
        <f t="shared" si="177"/>
        <v>1586.53</v>
      </c>
      <c r="FE147" s="138">
        <f t="shared" si="227"/>
        <v>298.03999999999996</v>
      </c>
      <c r="FF147" s="141">
        <f t="shared" si="178"/>
        <v>13.985748192146078</v>
      </c>
      <c r="FG147" s="96">
        <f t="shared" si="179"/>
        <v>312.02574819214607</v>
      </c>
      <c r="FH147" s="104">
        <f t="shared" si="180"/>
        <v>312.02574819214607</v>
      </c>
      <c r="FI147" s="104">
        <f t="shared" si="181"/>
        <v>0</v>
      </c>
      <c r="FJ147" s="104">
        <f t="shared" si="182"/>
        <v>564.76660422778446</v>
      </c>
      <c r="FK147" s="104"/>
      <c r="FL147" s="143">
        <f t="shared" si="183"/>
        <v>564.76660422778446</v>
      </c>
      <c r="FM147" s="104">
        <f t="shared" si="184"/>
        <v>64.711520770707423</v>
      </c>
      <c r="FN147" s="379">
        <f t="shared" si="185"/>
        <v>629.47812499849192</v>
      </c>
      <c r="FO147" s="234">
        <f t="shared" si="186"/>
        <v>444.11282777144879</v>
      </c>
      <c r="FP147" s="139">
        <v>1</v>
      </c>
      <c r="FQ147" s="1" t="s">
        <v>52</v>
      </c>
      <c r="FR147" s="1">
        <v>99</v>
      </c>
      <c r="FS147" s="1" t="s">
        <v>232</v>
      </c>
      <c r="FT147" s="1" t="s">
        <v>233</v>
      </c>
      <c r="FU147" s="89">
        <v>44042</v>
      </c>
      <c r="FV147" s="90">
        <v>30</v>
      </c>
      <c r="FW147" s="104">
        <v>1702</v>
      </c>
      <c r="FX147" s="104"/>
      <c r="FY147" s="104"/>
      <c r="FZ147" s="104"/>
      <c r="GA147" s="104"/>
      <c r="GB147" s="411">
        <f t="shared" si="187"/>
        <v>1702</v>
      </c>
      <c r="GC147" s="138">
        <f t="shared" si="123"/>
        <v>115.47000000000003</v>
      </c>
      <c r="GD147" s="141">
        <f t="shared" si="188"/>
        <v>35.980028419251354</v>
      </c>
      <c r="GE147" s="142">
        <f t="shared" si="189"/>
        <v>151.4500284192514</v>
      </c>
      <c r="GF147" s="104">
        <f t="shared" si="190"/>
        <v>151.4500284192514</v>
      </c>
      <c r="GG147" s="104">
        <v>0</v>
      </c>
      <c r="GH147" s="104">
        <f t="shared" si="191"/>
        <v>287.75505399657766</v>
      </c>
      <c r="GI147" s="104"/>
      <c r="GJ147" s="143">
        <f t="shared" si="192"/>
        <v>287.75505399657766</v>
      </c>
      <c r="GK147" s="103">
        <f t="shared" si="193"/>
        <v>151.4500284192514</v>
      </c>
      <c r="GL147" s="104">
        <f t="shared" si="124"/>
        <v>42.10087581927931</v>
      </c>
      <c r="GM147" s="90">
        <f t="shared" si="194"/>
        <v>329.85592981585694</v>
      </c>
      <c r="GN147" s="380">
        <f t="shared" si="195"/>
        <v>743.96875758730573</v>
      </c>
      <c r="GO147" s="139">
        <v>1</v>
      </c>
      <c r="GP147" s="415" t="s">
        <v>52</v>
      </c>
      <c r="GQ147" s="1">
        <v>99</v>
      </c>
      <c r="GR147" s="1" t="s">
        <v>232</v>
      </c>
      <c r="GS147" s="1" t="s">
        <v>233</v>
      </c>
      <c r="GT147" s="89">
        <v>44081</v>
      </c>
      <c r="GU147" s="90"/>
      <c r="GV147" s="104">
        <v>1959.8400000000001</v>
      </c>
      <c r="GW147" s="104"/>
      <c r="GX147" s="104"/>
      <c r="GY147" s="104"/>
      <c r="GZ147" s="104"/>
      <c r="HA147" s="137">
        <v>1959.8400000000001</v>
      </c>
      <c r="HB147" s="138">
        <f t="shared" si="228"/>
        <v>257.84000000000015</v>
      </c>
      <c r="HC147" s="141">
        <f t="shared" si="196"/>
        <v>-93.323829576921952</v>
      </c>
      <c r="HD147" s="142">
        <f t="shared" si="197"/>
        <v>164.51617042307819</v>
      </c>
      <c r="HE147" s="104">
        <f t="shared" si="198"/>
        <v>164.51617042307819</v>
      </c>
      <c r="HF147" s="104">
        <v>0</v>
      </c>
      <c r="HG147" s="104">
        <f t="shared" si="199"/>
        <v>312.58072380384857</v>
      </c>
      <c r="HH147" s="104"/>
      <c r="HI147" s="143">
        <f t="shared" si="200"/>
        <v>312.58072380384857</v>
      </c>
      <c r="HJ147" s="104">
        <f t="shared" si="201"/>
        <v>164.51617042307819</v>
      </c>
      <c r="HK147" s="104">
        <f t="shared" si="125"/>
        <v>74.462546785398033</v>
      </c>
      <c r="HL147" s="90">
        <f t="shared" si="202"/>
        <v>387.04327058924662</v>
      </c>
      <c r="HM147" s="380">
        <f t="shared" si="203"/>
        <v>1131.0120281765523</v>
      </c>
      <c r="HN147" s="1">
        <v>1</v>
      </c>
      <c r="HO147" s="1" t="s">
        <v>52</v>
      </c>
      <c r="HP147" s="1">
        <v>99</v>
      </c>
      <c r="HQ147" s="1" t="s">
        <v>232</v>
      </c>
      <c r="HR147" s="1" t="s">
        <v>233</v>
      </c>
      <c r="HS147" s="89">
        <v>44104</v>
      </c>
      <c r="HT147" s="104">
        <v>2131.92</v>
      </c>
      <c r="HU147" s="90"/>
      <c r="HV147" s="104"/>
      <c r="HW147" s="104"/>
      <c r="HX147" s="104"/>
      <c r="HY147" s="104"/>
      <c r="HZ147" s="137">
        <f t="shared" si="204"/>
        <v>2131.92</v>
      </c>
      <c r="IA147" s="138">
        <f t="shared" si="205"/>
        <v>172.07999999999993</v>
      </c>
      <c r="IB147" s="141">
        <f t="shared" si="206"/>
        <v>32.076667702828061</v>
      </c>
      <c r="IC147" s="142">
        <f t="shared" si="207"/>
        <v>204.15666770282797</v>
      </c>
      <c r="ID147" s="104">
        <f t="shared" si="208"/>
        <v>110</v>
      </c>
      <c r="IE147" s="104">
        <f t="shared" si="209"/>
        <v>94.156667702827974</v>
      </c>
      <c r="IF147" s="104">
        <f t="shared" si="210"/>
        <v>209</v>
      </c>
      <c r="IG147" s="425">
        <f t="shared" si="211"/>
        <v>183.44418223651391</v>
      </c>
      <c r="IH147" s="143">
        <f t="shared" si="212"/>
        <v>392.44418223651394</v>
      </c>
      <c r="II147" s="104">
        <f t="shared" si="213"/>
        <v>204.15666770282797</v>
      </c>
      <c r="IJ147" s="104">
        <f t="shared" si="214"/>
        <v>54.967599012874047</v>
      </c>
      <c r="IK147" s="90">
        <f t="shared" si="215"/>
        <v>447.41178124938801</v>
      </c>
      <c r="IL147" s="234">
        <f t="shared" si="216"/>
        <v>1578.4238094259404</v>
      </c>
      <c r="IM147" s="139">
        <v>1</v>
      </c>
      <c r="IN147" s="1" t="s">
        <v>52</v>
      </c>
      <c r="IO147" s="1">
        <v>99</v>
      </c>
      <c r="IP147" s="1" t="s">
        <v>232</v>
      </c>
      <c r="IQ147" s="1" t="s">
        <v>233</v>
      </c>
      <c r="IR147" s="89">
        <v>44143</v>
      </c>
      <c r="IS147" s="90"/>
      <c r="IT147" s="1">
        <v>2207.46</v>
      </c>
      <c r="IU147" s="1"/>
      <c r="IV147" s="1"/>
      <c r="IW147" s="1"/>
      <c r="IX147" s="1"/>
      <c r="IY147" s="98">
        <v>2207.46</v>
      </c>
      <c r="IZ147" s="138">
        <f t="shared" si="217"/>
        <v>75.539999999999964</v>
      </c>
      <c r="JA147" s="141">
        <f t="shared" si="218"/>
        <v>-20.311581003204299</v>
      </c>
      <c r="JB147" s="142">
        <f t="shared" si="219"/>
        <v>55.228418996795668</v>
      </c>
      <c r="JC147" s="104">
        <f t="shared" si="220"/>
        <v>55.228418996795668</v>
      </c>
      <c r="JD147" s="104">
        <f t="shared" si="221"/>
        <v>0</v>
      </c>
      <c r="JE147" s="104">
        <f t="shared" si="222"/>
        <v>104.93399609391176</v>
      </c>
      <c r="JF147" s="425">
        <f t="shared" si="229"/>
        <v>0</v>
      </c>
      <c r="JG147" s="143">
        <f t="shared" si="223"/>
        <v>104.93399609391176</v>
      </c>
      <c r="JH147" s="104">
        <f t="shared" si="224"/>
        <v>0</v>
      </c>
      <c r="JI147" s="104">
        <f t="shared" si="225"/>
        <v>0</v>
      </c>
      <c r="JJ147" s="90">
        <f t="shared" si="226"/>
        <v>104.93399609391176</v>
      </c>
      <c r="JK147" s="234">
        <f t="shared" si="230"/>
        <v>1683.357805519852</v>
      </c>
      <c r="JL147" s="139">
        <v>1</v>
      </c>
      <c r="JM147" s="1" t="s">
        <v>52</v>
      </c>
    </row>
    <row r="148" spans="1:273" ht="30" customHeight="1" x14ac:dyDescent="0.25">
      <c r="A148" s="1">
        <v>100</v>
      </c>
      <c r="B148" s="1" t="s">
        <v>234</v>
      </c>
      <c r="C148" s="1" t="s">
        <v>235</v>
      </c>
      <c r="D148" s="89">
        <v>43830</v>
      </c>
      <c r="E148" s="153"/>
      <c r="F148" s="104">
        <v>83.62</v>
      </c>
      <c r="G148" s="104"/>
      <c r="H148" s="104"/>
      <c r="I148" s="104"/>
      <c r="J148" s="104"/>
      <c r="K148" s="137">
        <v>83.62</v>
      </c>
      <c r="L148" s="138">
        <v>0.39000000000000057</v>
      </c>
      <c r="M148" s="141">
        <v>4.6799966550246062E-2</v>
      </c>
      <c r="N148" s="96">
        <v>0.43679996655024661</v>
      </c>
      <c r="O148" s="104">
        <v>0.43679996655024661</v>
      </c>
      <c r="P148" s="104">
        <v>0</v>
      </c>
      <c r="Q148" s="104">
        <v>0.79060793945594643</v>
      </c>
      <c r="R148" s="104">
        <v>0</v>
      </c>
      <c r="S148" s="143">
        <v>0.79060793945594643</v>
      </c>
      <c r="T148" s="104"/>
      <c r="U148" s="104"/>
      <c r="V148" s="104">
        <v>3.9727817830560987E-2</v>
      </c>
      <c r="W148" s="203">
        <v>0.83033575728650744</v>
      </c>
      <c r="X148" s="144">
        <v>62.312903858616714</v>
      </c>
      <c r="Y148" s="285">
        <v>1</v>
      </c>
      <c r="Z148" s="104" t="s">
        <v>52</v>
      </c>
      <c r="AA148" s="1">
        <v>100</v>
      </c>
      <c r="AB148" s="1" t="s">
        <v>234</v>
      </c>
      <c r="AC148" s="1" t="s">
        <v>235</v>
      </c>
      <c r="AD148" s="89">
        <v>43861</v>
      </c>
      <c r="AE148" s="284"/>
      <c r="AF148" s="1">
        <v>84.18</v>
      </c>
      <c r="AG148" s="1"/>
      <c r="AH148" s="1"/>
      <c r="AI148" s="1"/>
      <c r="AJ148" s="1"/>
      <c r="AK148" s="98">
        <f t="shared" si="121"/>
        <v>84.18</v>
      </c>
      <c r="AL148" s="138">
        <f t="shared" si="128"/>
        <v>0.56000000000000227</v>
      </c>
      <c r="AM148" s="141">
        <f t="shared" si="129"/>
        <v>-0.49786928290116678</v>
      </c>
      <c r="AN148" s="96">
        <f t="shared" si="130"/>
        <v>6.2130717098835497E-2</v>
      </c>
      <c r="AO148" s="104">
        <f t="shared" si="131"/>
        <v>6.2130717098835497E-2</v>
      </c>
      <c r="AP148" s="104">
        <f t="shared" si="132"/>
        <v>0</v>
      </c>
      <c r="AQ148" s="104">
        <f t="shared" si="133"/>
        <v>0.11245659794889225</v>
      </c>
      <c r="AR148" s="104"/>
      <c r="AS148" s="143">
        <f t="shared" si="134"/>
        <v>0.11245659794889225</v>
      </c>
      <c r="AT148" s="104">
        <f t="shared" si="135"/>
        <v>0.40305898515970806</v>
      </c>
      <c r="AU148" s="104">
        <f t="shared" si="122"/>
        <v>7.1656878554483036E-2</v>
      </c>
      <c r="AV148" s="203">
        <f t="shared" si="136"/>
        <v>0.58717246166308334</v>
      </c>
      <c r="AW148" s="144">
        <f t="shared" si="137"/>
        <v>62.900076320279794</v>
      </c>
      <c r="AX148" s="285">
        <v>1</v>
      </c>
      <c r="AY148" s="104" t="s">
        <v>52</v>
      </c>
      <c r="AZ148" s="1">
        <v>100</v>
      </c>
      <c r="BA148" s="1" t="s">
        <v>234</v>
      </c>
      <c r="BB148" s="1" t="s">
        <v>235</v>
      </c>
      <c r="BC148" s="89">
        <v>43890</v>
      </c>
      <c r="BD148" s="153"/>
      <c r="BE148" s="1">
        <v>84.4</v>
      </c>
      <c r="BF148" s="1"/>
      <c r="BG148" s="1"/>
      <c r="BH148" s="1"/>
      <c r="BI148" s="1"/>
      <c r="BJ148" s="98">
        <v>84.4</v>
      </c>
      <c r="BK148" s="138">
        <f t="shared" si="138"/>
        <v>0.21999999999999886</v>
      </c>
      <c r="BL148" s="141">
        <f t="shared" si="139"/>
        <v>4.1628827898134244E-3</v>
      </c>
      <c r="BM148" s="96">
        <f t="shared" si="140"/>
        <v>0.22416288278981228</v>
      </c>
      <c r="BN148" s="104">
        <f t="shared" si="141"/>
        <v>0.22416288278981228</v>
      </c>
      <c r="BO148" s="104">
        <f t="shared" si="142"/>
        <v>0</v>
      </c>
      <c r="BP148" s="104">
        <f t="shared" si="143"/>
        <v>0.40573481784956023</v>
      </c>
      <c r="BQ148" s="355">
        <f t="shared" si="144"/>
        <v>0</v>
      </c>
      <c r="BR148" s="143">
        <f t="shared" si="145"/>
        <v>0.40573481784956023</v>
      </c>
      <c r="BS148" s="104">
        <f t="shared" si="146"/>
        <v>2.7298369121393811E-2</v>
      </c>
      <c r="BT148" s="203">
        <f t="shared" si="147"/>
        <v>0.43303318697095405</v>
      </c>
      <c r="BU148" s="144">
        <f t="shared" si="148"/>
        <v>63.333109507250747</v>
      </c>
      <c r="BV148" s="285">
        <v>1</v>
      </c>
      <c r="BW148" s="104" t="s">
        <v>52</v>
      </c>
      <c r="BX148" s="1">
        <v>100</v>
      </c>
      <c r="BY148" s="1" t="s">
        <v>234</v>
      </c>
      <c r="BZ148" s="1" t="s">
        <v>235</v>
      </c>
      <c r="CA148" s="89">
        <v>43890</v>
      </c>
      <c r="CB148" s="153"/>
      <c r="CC148" s="137">
        <v>84.4</v>
      </c>
      <c r="CD148" s="137"/>
      <c r="CE148" s="137"/>
      <c r="CF148" s="137"/>
      <c r="CG148" s="137"/>
      <c r="CH148" s="137">
        <v>84.4</v>
      </c>
      <c r="CI148" s="137">
        <v>0.21999999999999886</v>
      </c>
      <c r="CJ148" s="137">
        <v>4.1628827898134244E-3</v>
      </c>
      <c r="CK148" s="137">
        <v>0.22416288278981228</v>
      </c>
      <c r="CL148" s="137">
        <v>0.22416288278981228</v>
      </c>
      <c r="CM148" s="137">
        <v>0</v>
      </c>
      <c r="CN148" s="137">
        <v>0.40573481784956023</v>
      </c>
      <c r="CO148" s="137">
        <v>0</v>
      </c>
      <c r="CP148" s="143">
        <f t="shared" si="149"/>
        <v>0.45090016446035647</v>
      </c>
      <c r="CQ148" s="104">
        <f t="shared" si="150"/>
        <v>2.7298369121393811E-2</v>
      </c>
      <c r="CR148" s="203">
        <f t="shared" si="151"/>
        <v>0.4781985335817503</v>
      </c>
      <c r="CS148" s="144">
        <f t="shared" si="152"/>
        <v>63.8113080408325</v>
      </c>
      <c r="CT148" s="139" t="s">
        <v>251</v>
      </c>
      <c r="CU148" s="1" t="s">
        <v>422</v>
      </c>
      <c r="CV148" s="1">
        <v>100</v>
      </c>
      <c r="CW148" s="1" t="s">
        <v>234</v>
      </c>
      <c r="CX148" s="1" t="s">
        <v>235</v>
      </c>
      <c r="CY148" s="89">
        <v>43951</v>
      </c>
      <c r="CZ148" s="153"/>
      <c r="DA148" s="104">
        <v>84.56</v>
      </c>
      <c r="DB148" s="104"/>
      <c r="DC148" s="104"/>
      <c r="DD148" s="104"/>
      <c r="DE148" s="104"/>
      <c r="DF148" s="137">
        <v>84.56</v>
      </c>
      <c r="DG148" s="138">
        <f t="shared" si="153"/>
        <v>0.15999999999999659</v>
      </c>
      <c r="DH148" s="141">
        <f t="shared" si="154"/>
        <v>2.4567110886696223E-2</v>
      </c>
      <c r="DI148" s="142">
        <f t="shared" si="155"/>
        <v>0.18456711088669281</v>
      </c>
      <c r="DJ148" s="104">
        <f t="shared" si="156"/>
        <v>0.18456711088669281</v>
      </c>
      <c r="DK148" s="104">
        <f t="shared" si="157"/>
        <v>0</v>
      </c>
      <c r="DL148" s="104">
        <f t="shared" si="158"/>
        <v>0.33406647070491402</v>
      </c>
      <c r="DM148" s="365">
        <f t="shared" si="159"/>
        <v>0</v>
      </c>
      <c r="DN148" s="366">
        <f t="shared" si="160"/>
        <v>0.33406647070491402</v>
      </c>
      <c r="DO148" s="367">
        <f t="shared" si="161"/>
        <v>-0.11683369375544245</v>
      </c>
      <c r="DP148" s="367">
        <f t="shared" si="162"/>
        <v>-0.11225342534155872</v>
      </c>
      <c r="DQ148" s="368">
        <f t="shared" si="163"/>
        <v>-8.0485215070499917E-3</v>
      </c>
      <c r="DR148" s="49">
        <f t="shared" si="164"/>
        <v>-0.12488221526249244</v>
      </c>
      <c r="DS148" s="369">
        <f t="shared" si="165"/>
        <v>63.686425825570005</v>
      </c>
      <c r="DT148" s="139">
        <v>1</v>
      </c>
      <c r="DU148" s="1" t="s">
        <v>52</v>
      </c>
      <c r="DV148" s="1">
        <v>100</v>
      </c>
      <c r="DW148" s="1" t="s">
        <v>234</v>
      </c>
      <c r="DX148" s="1" t="s">
        <v>235</v>
      </c>
      <c r="DY148" s="89">
        <v>43982</v>
      </c>
      <c r="DZ148" s="90"/>
      <c r="EA148" s="1">
        <v>84.59</v>
      </c>
      <c r="EB148" s="1"/>
      <c r="EC148" s="1"/>
      <c r="ED148" s="1"/>
      <c r="EE148" s="1"/>
      <c r="EF148" s="98">
        <v>84.59</v>
      </c>
      <c r="EG148" s="138">
        <f t="shared" si="166"/>
        <v>3.0000000000001137E-2</v>
      </c>
      <c r="EH148" s="141">
        <f t="shared" si="167"/>
        <v>1.2327478742521422E-3</v>
      </c>
      <c r="EI148" s="96">
        <f t="shared" si="168"/>
        <v>3.1232747874253279E-2</v>
      </c>
      <c r="EJ148" s="104">
        <f t="shared" si="169"/>
        <v>3.1232747874253279E-2</v>
      </c>
      <c r="EK148" s="104">
        <f t="shared" si="170"/>
        <v>0</v>
      </c>
      <c r="EL148" s="104">
        <f t="shared" si="171"/>
        <v>5.6531273652398434E-2</v>
      </c>
      <c r="EM148" s="355">
        <f t="shared" si="172"/>
        <v>0</v>
      </c>
      <c r="EN148" s="143">
        <f t="shared" si="173"/>
        <v>5.6531273652398434E-2</v>
      </c>
      <c r="EO148" s="104">
        <f t="shared" si="174"/>
        <v>5.9135573397141594E-3</v>
      </c>
      <c r="EP148" s="379">
        <f t="shared" si="175"/>
        <v>6.2444830992112593E-2</v>
      </c>
      <c r="EQ148" s="380">
        <f t="shared" si="176"/>
        <v>63.748870656562119</v>
      </c>
      <c r="ER148" s="285">
        <v>1</v>
      </c>
      <c r="ES148" s="104" t="s">
        <v>52</v>
      </c>
      <c r="ET148" s="1">
        <v>100</v>
      </c>
      <c r="EU148" s="1" t="s">
        <v>234</v>
      </c>
      <c r="EV148" s="1" t="s">
        <v>235</v>
      </c>
      <c r="EW148" s="398"/>
      <c r="EX148" s="89">
        <v>44013</v>
      </c>
      <c r="EY148" s="104">
        <v>84.64</v>
      </c>
      <c r="EZ148" s="104"/>
      <c r="FA148" s="104"/>
      <c r="FB148" s="104"/>
      <c r="FC148" s="104"/>
      <c r="FD148" s="137">
        <f t="shared" si="177"/>
        <v>84.64</v>
      </c>
      <c r="FE148" s="138">
        <f t="shared" si="227"/>
        <v>4.9999999999997158E-2</v>
      </c>
      <c r="FF148" s="141">
        <f t="shared" si="178"/>
        <v>2.3462871077951425E-3</v>
      </c>
      <c r="FG148" s="96">
        <f t="shared" si="179"/>
        <v>5.2346287107792301E-2</v>
      </c>
      <c r="FH148" s="104">
        <f t="shared" si="180"/>
        <v>5.2346287107792301E-2</v>
      </c>
      <c r="FI148" s="104">
        <f t="shared" si="181"/>
        <v>0</v>
      </c>
      <c r="FJ148" s="104">
        <f t="shared" si="182"/>
        <v>9.4746779665104072E-2</v>
      </c>
      <c r="FK148" s="104"/>
      <c r="FL148" s="143">
        <f t="shared" si="183"/>
        <v>9.4746779665104072E-2</v>
      </c>
      <c r="FM148" s="104">
        <f t="shared" si="184"/>
        <v>1.0856180507768041E-2</v>
      </c>
      <c r="FN148" s="379">
        <f t="shared" si="185"/>
        <v>0.10560296017287212</v>
      </c>
      <c r="FO148" s="234">
        <f t="shared" si="186"/>
        <v>63.854473616734992</v>
      </c>
      <c r="FP148" s="139">
        <v>1</v>
      </c>
      <c r="FQ148" s="1" t="s">
        <v>52</v>
      </c>
      <c r="FR148" s="1">
        <v>100</v>
      </c>
      <c r="FS148" s="1" t="s">
        <v>234</v>
      </c>
      <c r="FT148" s="1" t="s">
        <v>235</v>
      </c>
      <c r="FU148" s="89">
        <v>44042</v>
      </c>
      <c r="FV148" s="90"/>
      <c r="FW148" s="104">
        <v>84.72</v>
      </c>
      <c r="FX148" s="104"/>
      <c r="FY148" s="104"/>
      <c r="FZ148" s="104"/>
      <c r="GA148" s="104"/>
      <c r="GB148" s="411">
        <f t="shared" si="187"/>
        <v>84.72</v>
      </c>
      <c r="GC148" s="138">
        <f t="shared" si="123"/>
        <v>7.9999999999998295E-2</v>
      </c>
      <c r="GD148" s="141">
        <f t="shared" si="188"/>
        <v>2.492770653451153E-2</v>
      </c>
      <c r="GE148" s="142">
        <f t="shared" si="189"/>
        <v>0.10492770653450982</v>
      </c>
      <c r="GF148" s="104">
        <f t="shared" si="190"/>
        <v>0.10492770653450982</v>
      </c>
      <c r="GG148" s="104">
        <v>0</v>
      </c>
      <c r="GH148" s="104">
        <f t="shared" si="191"/>
        <v>0.19936264241556864</v>
      </c>
      <c r="GI148" s="104"/>
      <c r="GJ148" s="143">
        <f t="shared" si="192"/>
        <v>0.19936264241556864</v>
      </c>
      <c r="GK148" s="103">
        <f t="shared" si="193"/>
        <v>0</v>
      </c>
      <c r="GL148" s="104">
        <f t="shared" si="124"/>
        <v>0</v>
      </c>
      <c r="GM148" s="90">
        <f t="shared" si="194"/>
        <v>0.19936264241556864</v>
      </c>
      <c r="GN148" s="380">
        <f t="shared" si="195"/>
        <v>64.053836259150557</v>
      </c>
      <c r="GO148" s="139">
        <v>1</v>
      </c>
      <c r="GP148" s="415" t="s">
        <v>52</v>
      </c>
      <c r="GQ148" s="1">
        <v>100</v>
      </c>
      <c r="GR148" s="1" t="s">
        <v>234</v>
      </c>
      <c r="GS148" s="1" t="s">
        <v>235</v>
      </c>
      <c r="GT148" s="89">
        <v>44081</v>
      </c>
      <c r="GU148" s="90"/>
      <c r="GV148" s="104">
        <v>84.8</v>
      </c>
      <c r="GW148" s="104"/>
      <c r="GX148" s="104"/>
      <c r="GY148" s="104"/>
      <c r="GZ148" s="104"/>
      <c r="HA148" s="137">
        <v>84.8</v>
      </c>
      <c r="HB148" s="138">
        <f t="shared" si="228"/>
        <v>7.9999999999998295E-2</v>
      </c>
      <c r="HC148" s="141">
        <f t="shared" si="196"/>
        <v>-2.895557852215945E-2</v>
      </c>
      <c r="HD148" s="142">
        <f t="shared" si="197"/>
        <v>5.1044421477838844E-2</v>
      </c>
      <c r="HE148" s="104">
        <f t="shared" si="198"/>
        <v>5.1044421477838844E-2</v>
      </c>
      <c r="HF148" s="104">
        <v>0</v>
      </c>
      <c r="HG148" s="104">
        <f t="shared" si="199"/>
        <v>9.6984400807893806E-2</v>
      </c>
      <c r="HH148" s="104"/>
      <c r="HI148" s="143">
        <f t="shared" si="200"/>
        <v>9.6984400807893806E-2</v>
      </c>
      <c r="HJ148" s="104">
        <f t="shared" si="201"/>
        <v>0</v>
      </c>
      <c r="HK148" s="104">
        <f t="shared" si="125"/>
        <v>0</v>
      </c>
      <c r="HL148" s="90">
        <f t="shared" si="202"/>
        <v>9.6984400807893806E-2</v>
      </c>
      <c r="HM148" s="380">
        <f t="shared" si="203"/>
        <v>64.150820659958455</v>
      </c>
      <c r="HN148" s="1">
        <v>1</v>
      </c>
      <c r="HO148" s="1" t="s">
        <v>52</v>
      </c>
      <c r="HP148" s="1">
        <v>100</v>
      </c>
      <c r="HQ148" s="1" t="s">
        <v>234</v>
      </c>
      <c r="HR148" s="1" t="s">
        <v>235</v>
      </c>
      <c r="HS148" s="89">
        <v>44104</v>
      </c>
      <c r="HT148" s="104">
        <v>84.81</v>
      </c>
      <c r="HU148" s="90"/>
      <c r="HV148" s="104"/>
      <c r="HW148" s="104"/>
      <c r="HX148" s="104"/>
      <c r="HY148" s="104"/>
      <c r="HZ148" s="137">
        <f t="shared" si="204"/>
        <v>84.81</v>
      </c>
      <c r="IA148" s="138">
        <f t="shared" si="205"/>
        <v>1.0000000000005116E-2</v>
      </c>
      <c r="IB148" s="141">
        <f t="shared" si="206"/>
        <v>1.864055538287104E-3</v>
      </c>
      <c r="IC148" s="142">
        <f t="shared" si="207"/>
        <v>1.186405553829222E-2</v>
      </c>
      <c r="ID148" s="104">
        <f t="shared" si="208"/>
        <v>1.186405553829222E-2</v>
      </c>
      <c r="IE148" s="104">
        <f t="shared" si="209"/>
        <v>0</v>
      </c>
      <c r="IF148" s="104">
        <f t="shared" si="210"/>
        <v>2.2541705522755216E-2</v>
      </c>
      <c r="IG148" s="425">
        <f t="shared" si="211"/>
        <v>0</v>
      </c>
      <c r="IH148" s="143">
        <f t="shared" si="212"/>
        <v>2.2541705522755216E-2</v>
      </c>
      <c r="II148" s="104">
        <f t="shared" si="213"/>
        <v>0</v>
      </c>
      <c r="IJ148" s="104">
        <f t="shared" si="214"/>
        <v>0</v>
      </c>
      <c r="IK148" s="90">
        <f t="shared" si="215"/>
        <v>2.2541705522755216E-2</v>
      </c>
      <c r="IL148" s="234">
        <f t="shared" si="216"/>
        <v>64.173362365481211</v>
      </c>
      <c r="IM148" s="139">
        <v>1</v>
      </c>
      <c r="IN148" s="1" t="s">
        <v>52</v>
      </c>
      <c r="IO148" s="1">
        <v>100</v>
      </c>
      <c r="IP148" s="1" t="s">
        <v>234</v>
      </c>
      <c r="IQ148" s="1" t="s">
        <v>235</v>
      </c>
      <c r="IR148" s="89">
        <v>44143</v>
      </c>
      <c r="IS148" s="90"/>
      <c r="IT148" s="1">
        <v>84.83</v>
      </c>
      <c r="IU148" s="1"/>
      <c r="IV148" s="1"/>
      <c r="IW148" s="1"/>
      <c r="IX148" s="1"/>
      <c r="IY148" s="98">
        <v>84.83</v>
      </c>
      <c r="IZ148" s="138">
        <f t="shared" si="217"/>
        <v>1.9999999999996021E-2</v>
      </c>
      <c r="JA148" s="141">
        <f t="shared" si="218"/>
        <v>-5.3777021454064784E-3</v>
      </c>
      <c r="JB148" s="142">
        <f t="shared" si="219"/>
        <v>1.4622297854589543E-2</v>
      </c>
      <c r="JC148" s="104">
        <f t="shared" si="220"/>
        <v>1.4622297854589543E-2</v>
      </c>
      <c r="JD148" s="104">
        <f t="shared" si="221"/>
        <v>0</v>
      </c>
      <c r="JE148" s="104">
        <f t="shared" si="222"/>
        <v>2.7782365923720128E-2</v>
      </c>
      <c r="JF148" s="425">
        <f t="shared" si="229"/>
        <v>0</v>
      </c>
      <c r="JG148" s="143">
        <f t="shared" si="223"/>
        <v>2.7782365923720128E-2</v>
      </c>
      <c r="JH148" s="104">
        <f t="shared" si="224"/>
        <v>0</v>
      </c>
      <c r="JI148" s="104">
        <f t="shared" si="225"/>
        <v>0</v>
      </c>
      <c r="JJ148" s="90">
        <f t="shared" si="226"/>
        <v>2.7782365923720128E-2</v>
      </c>
      <c r="JK148" s="234">
        <f t="shared" si="230"/>
        <v>64.201144731404938</v>
      </c>
      <c r="JL148" s="139">
        <v>1</v>
      </c>
      <c r="JM148" s="1" t="s">
        <v>52</v>
      </c>
    </row>
    <row r="149" spans="1:273" ht="30" customHeight="1" x14ac:dyDescent="0.25">
      <c r="A149" s="1">
        <v>101</v>
      </c>
      <c r="B149" s="1" t="s">
        <v>236</v>
      </c>
      <c r="C149" s="1" t="s">
        <v>237</v>
      </c>
      <c r="D149" s="89">
        <v>43830</v>
      </c>
      <c r="E149" s="153"/>
      <c r="F149" s="104">
        <v>0.4</v>
      </c>
      <c r="G149" s="104"/>
      <c r="H149" s="104"/>
      <c r="I149" s="104"/>
      <c r="J149" s="104"/>
      <c r="K149" s="137">
        <v>0.4</v>
      </c>
      <c r="L149" s="138">
        <v>0</v>
      </c>
      <c r="M149" s="141">
        <v>0</v>
      </c>
      <c r="N149" s="96">
        <v>0</v>
      </c>
      <c r="O149" s="104">
        <v>0</v>
      </c>
      <c r="P149" s="104">
        <v>0</v>
      </c>
      <c r="Q149" s="104">
        <v>0</v>
      </c>
      <c r="R149" s="104">
        <v>0</v>
      </c>
      <c r="S149" s="143">
        <v>0</v>
      </c>
      <c r="T149" s="104"/>
      <c r="U149" s="104"/>
      <c r="V149" s="104">
        <v>0</v>
      </c>
      <c r="W149" s="203">
        <v>0</v>
      </c>
      <c r="X149" s="144">
        <v>0.73610842647443064</v>
      </c>
      <c r="Y149" s="285">
        <v>1</v>
      </c>
      <c r="Z149" s="104" t="s">
        <v>52</v>
      </c>
      <c r="AA149" s="1">
        <v>101</v>
      </c>
      <c r="AB149" s="1" t="s">
        <v>236</v>
      </c>
      <c r="AC149" s="1" t="s">
        <v>237</v>
      </c>
      <c r="AD149" s="89">
        <v>43861</v>
      </c>
      <c r="AE149" s="284"/>
      <c r="AF149" s="1">
        <v>0.4</v>
      </c>
      <c r="AG149" s="1"/>
      <c r="AH149" s="1"/>
      <c r="AI149" s="1"/>
      <c r="AJ149" s="1"/>
      <c r="AK149" s="98">
        <f t="shared" si="121"/>
        <v>0.4</v>
      </c>
      <c r="AL149" s="138">
        <f t="shared" si="128"/>
        <v>0</v>
      </c>
      <c r="AM149" s="141">
        <f t="shared" si="129"/>
        <v>0</v>
      </c>
      <c r="AN149" s="96">
        <f t="shared" si="130"/>
        <v>0</v>
      </c>
      <c r="AO149" s="104">
        <f t="shared" si="131"/>
        <v>0</v>
      </c>
      <c r="AP149" s="104">
        <f t="shared" si="132"/>
        <v>0</v>
      </c>
      <c r="AQ149" s="104">
        <f t="shared" si="133"/>
        <v>0</v>
      </c>
      <c r="AR149" s="104"/>
      <c r="AS149" s="143">
        <f t="shared" si="134"/>
        <v>0</v>
      </c>
      <c r="AT149" s="104">
        <f t="shared" si="135"/>
        <v>0</v>
      </c>
      <c r="AU149" s="104">
        <f t="shared" si="122"/>
        <v>0</v>
      </c>
      <c r="AV149" s="203">
        <f t="shared" si="136"/>
        <v>0</v>
      </c>
      <c r="AW149" s="144">
        <f t="shared" si="137"/>
        <v>0.73610842647443064</v>
      </c>
      <c r="AX149" s="285">
        <v>1</v>
      </c>
      <c r="AY149" s="104" t="s">
        <v>52</v>
      </c>
      <c r="AZ149" s="1">
        <v>101</v>
      </c>
      <c r="BA149" s="1" t="s">
        <v>236</v>
      </c>
      <c r="BB149" s="1" t="s">
        <v>237</v>
      </c>
      <c r="BC149" s="89">
        <v>43890</v>
      </c>
      <c r="BD149" s="153"/>
      <c r="BE149" s="1">
        <v>0.4</v>
      </c>
      <c r="BF149" s="1"/>
      <c r="BG149" s="1"/>
      <c r="BH149" s="1"/>
      <c r="BI149" s="1"/>
      <c r="BJ149" s="98">
        <v>0.4</v>
      </c>
      <c r="BK149" s="138">
        <f t="shared" si="138"/>
        <v>0</v>
      </c>
      <c r="BL149" s="141">
        <f t="shared" si="139"/>
        <v>0</v>
      </c>
      <c r="BM149" s="96">
        <f t="shared" si="140"/>
        <v>0</v>
      </c>
      <c r="BN149" s="104">
        <f t="shared" si="141"/>
        <v>0</v>
      </c>
      <c r="BO149" s="104">
        <f t="shared" si="142"/>
        <v>0</v>
      </c>
      <c r="BP149" s="104">
        <f t="shared" si="143"/>
        <v>0</v>
      </c>
      <c r="BQ149" s="355">
        <f t="shared" si="144"/>
        <v>0</v>
      </c>
      <c r="BR149" s="143">
        <f t="shared" si="145"/>
        <v>0</v>
      </c>
      <c r="BS149" s="104">
        <f t="shared" si="146"/>
        <v>0</v>
      </c>
      <c r="BT149" s="203">
        <f t="shared" si="147"/>
        <v>0</v>
      </c>
      <c r="BU149" s="144">
        <f t="shared" si="148"/>
        <v>0.73610842647443064</v>
      </c>
      <c r="BV149" s="285">
        <v>1</v>
      </c>
      <c r="BW149" s="104" t="s">
        <v>52</v>
      </c>
      <c r="BX149" s="1">
        <v>101</v>
      </c>
      <c r="BY149" s="1" t="s">
        <v>236</v>
      </c>
      <c r="BZ149" s="1" t="s">
        <v>237</v>
      </c>
      <c r="CA149" s="89">
        <v>43890</v>
      </c>
      <c r="CB149" s="153"/>
      <c r="CC149" s="137">
        <v>0.4</v>
      </c>
      <c r="CD149" s="137"/>
      <c r="CE149" s="137"/>
      <c r="CF149" s="137"/>
      <c r="CG149" s="137"/>
      <c r="CH149" s="137">
        <v>0.4</v>
      </c>
      <c r="CI149" s="137">
        <v>0</v>
      </c>
      <c r="CJ149" s="137">
        <v>0</v>
      </c>
      <c r="CK149" s="137">
        <v>0</v>
      </c>
      <c r="CL149" s="137">
        <v>0</v>
      </c>
      <c r="CM149" s="137">
        <v>0</v>
      </c>
      <c r="CN149" s="137">
        <v>0</v>
      </c>
      <c r="CO149" s="137">
        <v>0</v>
      </c>
      <c r="CP149" s="143">
        <f t="shared" si="149"/>
        <v>0</v>
      </c>
      <c r="CQ149" s="104">
        <f t="shared" si="150"/>
        <v>0</v>
      </c>
      <c r="CR149" s="203">
        <f t="shared" si="151"/>
        <v>0</v>
      </c>
      <c r="CS149" s="144">
        <f t="shared" si="152"/>
        <v>0.73610842647443064</v>
      </c>
      <c r="CT149" s="139" t="s">
        <v>251</v>
      </c>
      <c r="CU149" s="1" t="s">
        <v>422</v>
      </c>
      <c r="CV149" s="1">
        <v>101</v>
      </c>
      <c r="CW149" s="1" t="s">
        <v>236</v>
      </c>
      <c r="CX149" s="1" t="s">
        <v>237</v>
      </c>
      <c r="CY149" s="89">
        <v>43951</v>
      </c>
      <c r="CZ149" s="153"/>
      <c r="DA149" s="104">
        <v>0.4</v>
      </c>
      <c r="DB149" s="104"/>
      <c r="DC149" s="104"/>
      <c r="DD149" s="104"/>
      <c r="DE149" s="104"/>
      <c r="DF149" s="137">
        <v>0.4</v>
      </c>
      <c r="DG149" s="138">
        <f t="shared" si="153"/>
        <v>0</v>
      </c>
      <c r="DH149" s="141">
        <f t="shared" si="154"/>
        <v>0</v>
      </c>
      <c r="DI149" s="142">
        <f t="shared" si="155"/>
        <v>0</v>
      </c>
      <c r="DJ149" s="104">
        <f t="shared" si="156"/>
        <v>0</v>
      </c>
      <c r="DK149" s="104">
        <f t="shared" si="157"/>
        <v>0</v>
      </c>
      <c r="DL149" s="104">
        <f t="shared" si="158"/>
        <v>0</v>
      </c>
      <c r="DM149" s="365">
        <f t="shared" si="159"/>
        <v>0</v>
      </c>
      <c r="DN149" s="366">
        <f t="shared" si="160"/>
        <v>0</v>
      </c>
      <c r="DO149" s="367">
        <f t="shared" si="161"/>
        <v>0</v>
      </c>
      <c r="DP149" s="367">
        <f t="shared" si="162"/>
        <v>0</v>
      </c>
      <c r="DQ149" s="368">
        <f t="shared" si="163"/>
        <v>0</v>
      </c>
      <c r="DR149" s="49">
        <f t="shared" si="164"/>
        <v>0</v>
      </c>
      <c r="DS149" s="369">
        <f t="shared" si="165"/>
        <v>0.73610842647443064</v>
      </c>
      <c r="DT149" s="139">
        <v>1</v>
      </c>
      <c r="DU149" s="1" t="s">
        <v>52</v>
      </c>
      <c r="DV149" s="1">
        <v>101</v>
      </c>
      <c r="DW149" s="1" t="s">
        <v>236</v>
      </c>
      <c r="DX149" s="1" t="s">
        <v>237</v>
      </c>
      <c r="DY149" s="89">
        <v>43982</v>
      </c>
      <c r="DZ149" s="90"/>
      <c r="EA149" s="1">
        <v>0.4</v>
      </c>
      <c r="EB149" s="1"/>
      <c r="EC149" s="1"/>
      <c r="ED149" s="1"/>
      <c r="EE149" s="1"/>
      <c r="EF149" s="98">
        <v>0.4</v>
      </c>
      <c r="EG149" s="138">
        <f t="shared" si="166"/>
        <v>0</v>
      </c>
      <c r="EH149" s="141">
        <f t="shared" si="167"/>
        <v>0</v>
      </c>
      <c r="EI149" s="96">
        <f t="shared" si="168"/>
        <v>0</v>
      </c>
      <c r="EJ149" s="104">
        <f t="shared" si="169"/>
        <v>0</v>
      </c>
      <c r="EK149" s="104">
        <f t="shared" si="170"/>
        <v>0</v>
      </c>
      <c r="EL149" s="104">
        <f t="shared" si="171"/>
        <v>0</v>
      </c>
      <c r="EM149" s="355">
        <f t="shared" si="172"/>
        <v>0</v>
      </c>
      <c r="EN149" s="143">
        <f t="shared" si="173"/>
        <v>0</v>
      </c>
      <c r="EO149" s="104">
        <f t="shared" si="174"/>
        <v>0</v>
      </c>
      <c r="EP149" s="379">
        <f t="shared" si="175"/>
        <v>0</v>
      </c>
      <c r="EQ149" s="380">
        <f t="shared" si="176"/>
        <v>0.73610842647443064</v>
      </c>
      <c r="ER149" s="285">
        <v>1</v>
      </c>
      <c r="ES149" s="104" t="s">
        <v>52</v>
      </c>
      <c r="ET149" s="1">
        <v>101</v>
      </c>
      <c r="EU149" s="1" t="s">
        <v>236</v>
      </c>
      <c r="EV149" s="1" t="s">
        <v>237</v>
      </c>
      <c r="EW149" s="398"/>
      <c r="EX149" s="89">
        <v>44013</v>
      </c>
      <c r="EY149" s="104">
        <v>0.4</v>
      </c>
      <c r="EZ149" s="104"/>
      <c r="FA149" s="104"/>
      <c r="FB149" s="104"/>
      <c r="FC149" s="104"/>
      <c r="FD149" s="137">
        <f t="shared" si="177"/>
        <v>0.4</v>
      </c>
      <c r="FE149" s="138">
        <f t="shared" si="227"/>
        <v>0</v>
      </c>
      <c r="FF149" s="141">
        <f t="shared" si="178"/>
        <v>0</v>
      </c>
      <c r="FG149" s="96">
        <f t="shared" si="179"/>
        <v>0</v>
      </c>
      <c r="FH149" s="104">
        <f t="shared" si="180"/>
        <v>0</v>
      </c>
      <c r="FI149" s="104">
        <f t="shared" si="181"/>
        <v>0</v>
      </c>
      <c r="FJ149" s="104">
        <f t="shared" si="182"/>
        <v>0</v>
      </c>
      <c r="FK149" s="104"/>
      <c r="FL149" s="143">
        <f t="shared" si="183"/>
        <v>0</v>
      </c>
      <c r="FM149" s="104">
        <f t="shared" si="184"/>
        <v>0</v>
      </c>
      <c r="FN149" s="379">
        <f t="shared" si="185"/>
        <v>0</v>
      </c>
      <c r="FO149" s="234">
        <f t="shared" si="186"/>
        <v>0.73610842647443064</v>
      </c>
      <c r="FP149" s="139">
        <v>1</v>
      </c>
      <c r="FQ149" s="1" t="s">
        <v>52</v>
      </c>
      <c r="FR149" s="1">
        <v>101</v>
      </c>
      <c r="FS149" s="1" t="s">
        <v>236</v>
      </c>
      <c r="FT149" s="1" t="s">
        <v>237</v>
      </c>
      <c r="FU149" s="89">
        <v>44042</v>
      </c>
      <c r="FV149" s="90"/>
      <c r="FW149" s="104">
        <v>0.4</v>
      </c>
      <c r="FX149" s="104"/>
      <c r="FY149" s="104"/>
      <c r="FZ149" s="104"/>
      <c r="GA149" s="104"/>
      <c r="GB149" s="411">
        <f t="shared" si="187"/>
        <v>0.4</v>
      </c>
      <c r="GC149" s="138">
        <f t="shared" si="123"/>
        <v>0</v>
      </c>
      <c r="GD149" s="141">
        <f t="shared" si="188"/>
        <v>0</v>
      </c>
      <c r="GE149" s="142">
        <f t="shared" si="189"/>
        <v>0</v>
      </c>
      <c r="GF149" s="104">
        <f t="shared" si="190"/>
        <v>0</v>
      </c>
      <c r="GG149" s="104">
        <v>0</v>
      </c>
      <c r="GH149" s="104">
        <f t="shared" si="191"/>
        <v>0</v>
      </c>
      <c r="GI149" s="104"/>
      <c r="GJ149" s="143">
        <f t="shared" si="192"/>
        <v>0</v>
      </c>
      <c r="GK149" s="103">
        <f t="shared" si="193"/>
        <v>0</v>
      </c>
      <c r="GL149" s="104">
        <f t="shared" si="124"/>
        <v>0</v>
      </c>
      <c r="GM149" s="90">
        <f t="shared" si="194"/>
        <v>0</v>
      </c>
      <c r="GN149" s="380">
        <f t="shared" si="195"/>
        <v>0.73610842647443064</v>
      </c>
      <c r="GO149" s="139">
        <v>1</v>
      </c>
      <c r="GP149" s="415" t="s">
        <v>52</v>
      </c>
      <c r="GQ149" s="1">
        <v>101</v>
      </c>
      <c r="GR149" s="1" t="s">
        <v>236</v>
      </c>
      <c r="GS149" s="1" t="s">
        <v>237</v>
      </c>
      <c r="GT149" s="89">
        <v>44081</v>
      </c>
      <c r="GU149" s="90"/>
      <c r="GV149" s="104">
        <v>0.4</v>
      </c>
      <c r="GW149" s="104"/>
      <c r="GX149" s="104"/>
      <c r="GY149" s="104"/>
      <c r="GZ149" s="104"/>
      <c r="HA149" s="137">
        <v>0.4</v>
      </c>
      <c r="HB149" s="138">
        <f t="shared" si="228"/>
        <v>0</v>
      </c>
      <c r="HC149" s="141">
        <f t="shared" si="196"/>
        <v>0</v>
      </c>
      <c r="HD149" s="142">
        <f t="shared" si="197"/>
        <v>0</v>
      </c>
      <c r="HE149" s="104">
        <f t="shared" si="198"/>
        <v>0</v>
      </c>
      <c r="HF149" s="104">
        <v>0</v>
      </c>
      <c r="HG149" s="104">
        <f t="shared" si="199"/>
        <v>0</v>
      </c>
      <c r="HH149" s="104"/>
      <c r="HI149" s="143">
        <f t="shared" si="200"/>
        <v>0</v>
      </c>
      <c r="HJ149" s="104">
        <f t="shared" si="201"/>
        <v>0</v>
      </c>
      <c r="HK149" s="104">
        <f t="shared" si="125"/>
        <v>0</v>
      </c>
      <c r="HL149" s="90">
        <f t="shared" si="202"/>
        <v>0</v>
      </c>
      <c r="HM149" s="380">
        <f t="shared" si="203"/>
        <v>0.73610842647443064</v>
      </c>
      <c r="HN149" s="1">
        <v>1</v>
      </c>
      <c r="HO149" s="1" t="s">
        <v>52</v>
      </c>
      <c r="HP149" s="1">
        <v>101</v>
      </c>
      <c r="HQ149" s="1" t="s">
        <v>236</v>
      </c>
      <c r="HR149" s="1" t="s">
        <v>237</v>
      </c>
      <c r="HS149" s="89">
        <v>44104</v>
      </c>
      <c r="HT149" s="104">
        <v>0.4</v>
      </c>
      <c r="HU149" s="90"/>
      <c r="HV149" s="104"/>
      <c r="HW149" s="104"/>
      <c r="HX149" s="104"/>
      <c r="HY149" s="104"/>
      <c r="HZ149" s="137">
        <f t="shared" si="204"/>
        <v>0.4</v>
      </c>
      <c r="IA149" s="138">
        <f t="shared" si="205"/>
        <v>0</v>
      </c>
      <c r="IB149" s="141">
        <f t="shared" si="206"/>
        <v>0</v>
      </c>
      <c r="IC149" s="142">
        <f t="shared" si="207"/>
        <v>0</v>
      </c>
      <c r="ID149" s="104">
        <f t="shared" si="208"/>
        <v>0</v>
      </c>
      <c r="IE149" s="104">
        <f t="shared" si="209"/>
        <v>0</v>
      </c>
      <c r="IF149" s="104">
        <f t="shared" si="210"/>
        <v>0</v>
      </c>
      <c r="IG149" s="425">
        <f t="shared" si="211"/>
        <v>0</v>
      </c>
      <c r="IH149" s="143">
        <f t="shared" si="212"/>
        <v>0</v>
      </c>
      <c r="II149" s="104">
        <f t="shared" si="213"/>
        <v>0</v>
      </c>
      <c r="IJ149" s="104">
        <f t="shared" si="214"/>
        <v>0</v>
      </c>
      <c r="IK149" s="90">
        <f t="shared" si="215"/>
        <v>0</v>
      </c>
      <c r="IL149" s="234">
        <f t="shared" si="216"/>
        <v>0.73610842647443064</v>
      </c>
      <c r="IM149" s="139">
        <v>1</v>
      </c>
      <c r="IN149" s="1" t="s">
        <v>52</v>
      </c>
      <c r="IO149" s="1">
        <v>101</v>
      </c>
      <c r="IP149" s="1" t="s">
        <v>236</v>
      </c>
      <c r="IQ149" s="1" t="s">
        <v>237</v>
      </c>
      <c r="IR149" s="89">
        <v>44143</v>
      </c>
      <c r="IS149" s="90"/>
      <c r="IT149" s="1">
        <v>0.4</v>
      </c>
      <c r="IU149" s="1"/>
      <c r="IV149" s="1"/>
      <c r="IW149" s="1"/>
      <c r="IX149" s="1"/>
      <c r="IY149" s="98">
        <v>0.4</v>
      </c>
      <c r="IZ149" s="138">
        <f t="shared" si="217"/>
        <v>0</v>
      </c>
      <c r="JA149" s="141">
        <f t="shared" si="218"/>
        <v>0</v>
      </c>
      <c r="JB149" s="142">
        <f t="shared" si="219"/>
        <v>0</v>
      </c>
      <c r="JC149" s="104">
        <f t="shared" si="220"/>
        <v>0</v>
      </c>
      <c r="JD149" s="104">
        <f t="shared" si="221"/>
        <v>0</v>
      </c>
      <c r="JE149" s="104">
        <f t="shared" si="222"/>
        <v>0</v>
      </c>
      <c r="JF149" s="425">
        <f t="shared" si="229"/>
        <v>0</v>
      </c>
      <c r="JG149" s="143">
        <f t="shared" si="223"/>
        <v>0</v>
      </c>
      <c r="JH149" s="104">
        <f t="shared" si="224"/>
        <v>0</v>
      </c>
      <c r="JI149" s="104">
        <f t="shared" si="225"/>
        <v>0</v>
      </c>
      <c r="JJ149" s="90">
        <f t="shared" si="226"/>
        <v>0</v>
      </c>
      <c r="JK149" s="234">
        <f t="shared" si="230"/>
        <v>0.73610842647443064</v>
      </c>
      <c r="JL149" s="139">
        <v>1</v>
      </c>
      <c r="JM149" s="1" t="s">
        <v>52</v>
      </c>
    </row>
    <row r="150" spans="1:273" ht="30" customHeight="1" x14ac:dyDescent="0.25">
      <c r="A150" s="1">
        <v>102</v>
      </c>
      <c r="B150" s="1" t="s">
        <v>238</v>
      </c>
      <c r="C150" s="1" t="s">
        <v>239</v>
      </c>
      <c r="D150" s="89">
        <v>43830</v>
      </c>
      <c r="E150" s="153"/>
      <c r="F150" s="104">
        <v>69.7</v>
      </c>
      <c r="G150" s="104"/>
      <c r="H150" s="104"/>
      <c r="I150" s="104"/>
      <c r="J150" s="104"/>
      <c r="K150" s="137">
        <v>69.7</v>
      </c>
      <c r="L150" s="138">
        <v>0</v>
      </c>
      <c r="M150" s="141">
        <v>0</v>
      </c>
      <c r="N150" s="96">
        <v>0</v>
      </c>
      <c r="O150" s="104">
        <v>0</v>
      </c>
      <c r="P150" s="104">
        <v>0</v>
      </c>
      <c r="Q150" s="104">
        <v>0</v>
      </c>
      <c r="R150" s="104">
        <v>0</v>
      </c>
      <c r="S150" s="143">
        <v>0</v>
      </c>
      <c r="T150" s="104"/>
      <c r="U150" s="104"/>
      <c r="V150" s="104">
        <v>0</v>
      </c>
      <c r="W150" s="203">
        <v>0</v>
      </c>
      <c r="X150" s="144">
        <v>1.6894425151430497</v>
      </c>
      <c r="Y150" s="285">
        <v>1</v>
      </c>
      <c r="Z150" s="104" t="s">
        <v>52</v>
      </c>
      <c r="AA150" s="1">
        <v>102</v>
      </c>
      <c r="AB150" s="1" t="s">
        <v>238</v>
      </c>
      <c r="AC150" s="1" t="s">
        <v>239</v>
      </c>
      <c r="AD150" s="89">
        <v>43861</v>
      </c>
      <c r="AE150" s="284"/>
      <c r="AF150" s="1">
        <v>69.7</v>
      </c>
      <c r="AG150" s="1"/>
      <c r="AH150" s="1"/>
      <c r="AI150" s="1"/>
      <c r="AJ150" s="1"/>
      <c r="AK150" s="98">
        <f t="shared" si="121"/>
        <v>69.7</v>
      </c>
      <c r="AL150" s="138">
        <f t="shared" si="128"/>
        <v>0</v>
      </c>
      <c r="AM150" s="141">
        <f t="shared" si="129"/>
        <v>0</v>
      </c>
      <c r="AN150" s="96">
        <f t="shared" si="130"/>
        <v>0</v>
      </c>
      <c r="AO150" s="104">
        <f t="shared" si="131"/>
        <v>0</v>
      </c>
      <c r="AP150" s="104">
        <f t="shared" si="132"/>
        <v>0</v>
      </c>
      <c r="AQ150" s="104">
        <f t="shared" si="133"/>
        <v>0</v>
      </c>
      <c r="AR150" s="104"/>
      <c r="AS150" s="143">
        <f t="shared" si="134"/>
        <v>0</v>
      </c>
      <c r="AT150" s="104">
        <f t="shared" si="135"/>
        <v>0</v>
      </c>
      <c r="AU150" s="104">
        <f t="shared" si="122"/>
        <v>0</v>
      </c>
      <c r="AV150" s="203">
        <f t="shared" si="136"/>
        <v>0</v>
      </c>
      <c r="AW150" s="144">
        <f t="shared" si="137"/>
        <v>1.6894425151430497</v>
      </c>
      <c r="AX150" s="285">
        <v>1</v>
      </c>
      <c r="AY150" s="104" t="s">
        <v>52</v>
      </c>
      <c r="AZ150" s="1">
        <v>102</v>
      </c>
      <c r="BA150" s="1" t="s">
        <v>238</v>
      </c>
      <c r="BB150" s="1" t="s">
        <v>239</v>
      </c>
      <c r="BC150" s="89">
        <v>43890</v>
      </c>
      <c r="BD150" s="153"/>
      <c r="BE150" s="1">
        <v>69.7</v>
      </c>
      <c r="BF150" s="1"/>
      <c r="BG150" s="1"/>
      <c r="BH150" s="1"/>
      <c r="BI150" s="1"/>
      <c r="BJ150" s="98">
        <v>69.7</v>
      </c>
      <c r="BK150" s="138">
        <f t="shared" si="138"/>
        <v>0</v>
      </c>
      <c r="BL150" s="141">
        <f t="shared" si="139"/>
        <v>0</v>
      </c>
      <c r="BM150" s="96">
        <f t="shared" si="140"/>
        <v>0</v>
      </c>
      <c r="BN150" s="104">
        <f t="shared" si="141"/>
        <v>0</v>
      </c>
      <c r="BO150" s="104">
        <f t="shared" si="142"/>
        <v>0</v>
      </c>
      <c r="BP150" s="104">
        <f t="shared" si="143"/>
        <v>0</v>
      </c>
      <c r="BQ150" s="355">
        <f t="shared" si="144"/>
        <v>0</v>
      </c>
      <c r="BR150" s="143">
        <f t="shared" si="145"/>
        <v>0</v>
      </c>
      <c r="BS150" s="104">
        <f t="shared" si="146"/>
        <v>0</v>
      </c>
      <c r="BT150" s="203">
        <f t="shared" si="147"/>
        <v>0</v>
      </c>
      <c r="BU150" s="144">
        <f t="shared" si="148"/>
        <v>1.6894425151430497</v>
      </c>
      <c r="BV150" s="285">
        <v>1</v>
      </c>
      <c r="BW150" s="104" t="s">
        <v>52</v>
      </c>
      <c r="BX150" s="1">
        <v>102</v>
      </c>
      <c r="BY150" s="1" t="s">
        <v>238</v>
      </c>
      <c r="BZ150" s="1" t="s">
        <v>239</v>
      </c>
      <c r="CA150" s="89">
        <v>43890</v>
      </c>
      <c r="CB150" s="153"/>
      <c r="CC150" s="137">
        <v>69.7</v>
      </c>
      <c r="CD150" s="137"/>
      <c r="CE150" s="137"/>
      <c r="CF150" s="137"/>
      <c r="CG150" s="137"/>
      <c r="CH150" s="137">
        <v>69.7</v>
      </c>
      <c r="CI150" s="137">
        <v>0</v>
      </c>
      <c r="CJ150" s="137">
        <v>0</v>
      </c>
      <c r="CK150" s="137">
        <v>0</v>
      </c>
      <c r="CL150" s="137">
        <v>0</v>
      </c>
      <c r="CM150" s="137">
        <v>0</v>
      </c>
      <c r="CN150" s="137">
        <v>0</v>
      </c>
      <c r="CO150" s="137">
        <v>0</v>
      </c>
      <c r="CP150" s="143">
        <f t="shared" si="149"/>
        <v>0</v>
      </c>
      <c r="CQ150" s="104">
        <f t="shared" si="150"/>
        <v>0</v>
      </c>
      <c r="CR150" s="203">
        <f t="shared" si="151"/>
        <v>0</v>
      </c>
      <c r="CS150" s="144">
        <f t="shared" si="152"/>
        <v>1.6894425151430497</v>
      </c>
      <c r="CT150" s="139" t="s">
        <v>251</v>
      </c>
      <c r="CU150" s="1" t="s">
        <v>422</v>
      </c>
      <c r="CV150" s="1">
        <v>102</v>
      </c>
      <c r="CW150" s="1" t="s">
        <v>238</v>
      </c>
      <c r="CX150" s="1" t="s">
        <v>239</v>
      </c>
      <c r="CY150" s="89">
        <v>43951</v>
      </c>
      <c r="CZ150" s="153"/>
      <c r="DA150" s="104">
        <v>151.85</v>
      </c>
      <c r="DB150" s="104"/>
      <c r="DC150" s="104"/>
      <c r="DD150" s="104"/>
      <c r="DE150" s="104"/>
      <c r="DF150" s="137">
        <v>151.85</v>
      </c>
      <c r="DG150" s="138">
        <f t="shared" si="153"/>
        <v>82.149999999999991</v>
      </c>
      <c r="DH150" s="141">
        <f t="shared" si="154"/>
        <v>12.613675995888359</v>
      </c>
      <c r="DI150" s="142">
        <f t="shared" si="155"/>
        <v>94.763675995888349</v>
      </c>
      <c r="DJ150" s="104">
        <f t="shared" si="156"/>
        <v>94.763675995888349</v>
      </c>
      <c r="DK150" s="104">
        <f t="shared" si="157"/>
        <v>0</v>
      </c>
      <c r="DL150" s="104">
        <f t="shared" si="158"/>
        <v>171.52225355255791</v>
      </c>
      <c r="DM150" s="365">
        <f t="shared" si="159"/>
        <v>0</v>
      </c>
      <c r="DN150" s="366">
        <f t="shared" si="160"/>
        <v>171.52225355255791</v>
      </c>
      <c r="DO150" s="367">
        <f t="shared" si="161"/>
        <v>171.52225355255791</v>
      </c>
      <c r="DP150" s="367">
        <f t="shared" si="162"/>
        <v>164.79801215461492</v>
      </c>
      <c r="DQ150" s="368">
        <f t="shared" si="163"/>
        <v>11.815945403088282</v>
      </c>
      <c r="DR150" s="49">
        <f t="shared" si="164"/>
        <v>183.33819895564619</v>
      </c>
      <c r="DS150" s="369">
        <f t="shared" si="165"/>
        <v>185.02764147078923</v>
      </c>
      <c r="DT150" s="139">
        <v>1</v>
      </c>
      <c r="DU150" s="1" t="s">
        <v>52</v>
      </c>
      <c r="DV150" s="1">
        <v>102</v>
      </c>
      <c r="DW150" s="1" t="s">
        <v>238</v>
      </c>
      <c r="DX150" s="1" t="s">
        <v>239</v>
      </c>
      <c r="DY150" s="89">
        <v>43982</v>
      </c>
      <c r="DZ150" s="90">
        <v>500</v>
      </c>
      <c r="EA150" s="1">
        <v>387.91</v>
      </c>
      <c r="EB150" s="1"/>
      <c r="EC150" s="1"/>
      <c r="ED150" s="1"/>
      <c r="EE150" s="1"/>
      <c r="EF150" s="98">
        <v>387.91</v>
      </c>
      <c r="EG150" s="138">
        <f t="shared" si="166"/>
        <v>236.06000000000003</v>
      </c>
      <c r="EH150" s="141">
        <f t="shared" si="167"/>
        <v>9.7000821065316583</v>
      </c>
      <c r="EI150" s="96">
        <f t="shared" si="168"/>
        <v>245.76008210653168</v>
      </c>
      <c r="EJ150" s="104">
        <f t="shared" si="169"/>
        <v>110</v>
      </c>
      <c r="EK150" s="104">
        <f t="shared" si="170"/>
        <v>135.76008210653168</v>
      </c>
      <c r="EL150" s="104">
        <f t="shared" si="171"/>
        <v>199.1</v>
      </c>
      <c r="EM150" s="355">
        <f t="shared" si="172"/>
        <v>262.71642488230248</v>
      </c>
      <c r="EN150" s="143">
        <f t="shared" si="173"/>
        <v>461.8164248823025</v>
      </c>
      <c r="EO150" s="104">
        <f t="shared" si="174"/>
        <v>48.309152306661794</v>
      </c>
      <c r="EP150" s="379">
        <f t="shared" si="175"/>
        <v>510.12557718896431</v>
      </c>
      <c r="EQ150" s="380">
        <f t="shared" si="176"/>
        <v>195.15321865975358</v>
      </c>
      <c r="ER150" s="285">
        <v>1</v>
      </c>
      <c r="ES150" s="104" t="s">
        <v>52</v>
      </c>
      <c r="ET150" s="1">
        <v>102</v>
      </c>
      <c r="EU150" s="1" t="s">
        <v>238</v>
      </c>
      <c r="EV150" s="1" t="s">
        <v>239</v>
      </c>
      <c r="EW150" s="398"/>
      <c r="EX150" s="89">
        <v>44013</v>
      </c>
      <c r="EY150" s="104">
        <v>483.06</v>
      </c>
      <c r="EZ150" s="104"/>
      <c r="FA150" s="104"/>
      <c r="FB150" s="104"/>
      <c r="FC150" s="104"/>
      <c r="FD150" s="137">
        <f t="shared" si="177"/>
        <v>483.06</v>
      </c>
      <c r="FE150" s="138">
        <f t="shared" si="227"/>
        <v>95.149999999999977</v>
      </c>
      <c r="FF150" s="141">
        <f t="shared" si="178"/>
        <v>4.4649843661344093</v>
      </c>
      <c r="FG150" s="96">
        <f t="shared" si="179"/>
        <v>99.614984366134394</v>
      </c>
      <c r="FH150" s="104">
        <f t="shared" si="180"/>
        <v>99.614984366134394</v>
      </c>
      <c r="FI150" s="104">
        <f t="shared" si="181"/>
        <v>0</v>
      </c>
      <c r="FJ150" s="104">
        <f t="shared" si="182"/>
        <v>180.30312170270327</v>
      </c>
      <c r="FK150" s="104"/>
      <c r="FL150" s="143">
        <f t="shared" si="183"/>
        <v>180.30312170270327</v>
      </c>
      <c r="FM150" s="104">
        <f t="shared" si="184"/>
        <v>20.659311506283753</v>
      </c>
      <c r="FN150" s="379">
        <f t="shared" si="185"/>
        <v>200.96243320898702</v>
      </c>
      <c r="FO150" s="234">
        <f t="shared" si="186"/>
        <v>396.1156518687406</v>
      </c>
      <c r="FP150" s="139">
        <v>1</v>
      </c>
      <c r="FQ150" s="1" t="s">
        <v>52</v>
      </c>
      <c r="FR150" s="1">
        <v>102</v>
      </c>
      <c r="FS150" s="1" t="s">
        <v>238</v>
      </c>
      <c r="FT150" s="1" t="s">
        <v>239</v>
      </c>
      <c r="FU150" s="89">
        <v>44042</v>
      </c>
      <c r="FV150" s="90">
        <v>500</v>
      </c>
      <c r="FW150" s="104">
        <v>574.02</v>
      </c>
      <c r="FX150" s="104"/>
      <c r="FY150" s="104"/>
      <c r="FZ150" s="104"/>
      <c r="GA150" s="104"/>
      <c r="GB150" s="411">
        <f t="shared" si="187"/>
        <v>574.02</v>
      </c>
      <c r="GC150" s="138">
        <f t="shared" si="123"/>
        <v>90.95999999999998</v>
      </c>
      <c r="GD150" s="141">
        <f t="shared" si="188"/>
        <v>28.342802329740209</v>
      </c>
      <c r="GE150" s="142">
        <f t="shared" si="189"/>
        <v>119.30280232974019</v>
      </c>
      <c r="GF150" s="104">
        <f t="shared" si="190"/>
        <v>119.30280232974019</v>
      </c>
      <c r="GG150" s="104">
        <v>0</v>
      </c>
      <c r="GH150" s="104">
        <f t="shared" si="191"/>
        <v>226.67532442650634</v>
      </c>
      <c r="GI150" s="104"/>
      <c r="GJ150" s="143">
        <f t="shared" si="192"/>
        <v>226.67532442650634</v>
      </c>
      <c r="GK150" s="103">
        <f t="shared" si="193"/>
        <v>119.30280232974019</v>
      </c>
      <c r="GL150" s="104">
        <f t="shared" si="124"/>
        <v>33.164420754495922</v>
      </c>
      <c r="GM150" s="90">
        <f t="shared" si="194"/>
        <v>259.83974518100229</v>
      </c>
      <c r="GN150" s="380">
        <f t="shared" si="195"/>
        <v>155.95539704974288</v>
      </c>
      <c r="GO150" s="139">
        <v>1</v>
      </c>
      <c r="GP150" s="415" t="s">
        <v>52</v>
      </c>
      <c r="GQ150" s="1">
        <v>102</v>
      </c>
      <c r="GR150" s="1" t="s">
        <v>238</v>
      </c>
      <c r="GS150" s="1" t="s">
        <v>239</v>
      </c>
      <c r="GT150" s="89">
        <v>44081</v>
      </c>
      <c r="GU150" s="90"/>
      <c r="GV150" s="104">
        <v>690.18000000000006</v>
      </c>
      <c r="GW150" s="104"/>
      <c r="GX150" s="104"/>
      <c r="GY150" s="104"/>
      <c r="GZ150" s="104"/>
      <c r="HA150" s="137">
        <v>690.18000000000006</v>
      </c>
      <c r="HB150" s="138">
        <f t="shared" si="228"/>
        <v>116.16000000000008</v>
      </c>
      <c r="HC150" s="141">
        <f t="shared" si="196"/>
        <v>-42.043500014176452</v>
      </c>
      <c r="HD150" s="142">
        <f t="shared" si="197"/>
        <v>74.116499985823623</v>
      </c>
      <c r="HE150" s="104">
        <f t="shared" si="198"/>
        <v>74.116499985823623</v>
      </c>
      <c r="HF150" s="104">
        <v>0</v>
      </c>
      <c r="HG150" s="104">
        <f t="shared" si="199"/>
        <v>140.82134997306488</v>
      </c>
      <c r="HH150" s="104"/>
      <c r="HI150" s="143">
        <f t="shared" si="200"/>
        <v>140.82134997306488</v>
      </c>
      <c r="HJ150" s="104">
        <f t="shared" si="201"/>
        <v>0</v>
      </c>
      <c r="HK150" s="104">
        <f t="shared" si="125"/>
        <v>0</v>
      </c>
      <c r="HL150" s="90">
        <f t="shared" si="202"/>
        <v>140.82134997306488</v>
      </c>
      <c r="HM150" s="380">
        <f t="shared" si="203"/>
        <v>296.77674702280774</v>
      </c>
      <c r="HN150" s="1">
        <v>1</v>
      </c>
      <c r="HO150" s="1" t="s">
        <v>52</v>
      </c>
      <c r="HP150" s="1">
        <v>102</v>
      </c>
      <c r="HQ150" s="1" t="s">
        <v>238</v>
      </c>
      <c r="HR150" s="1" t="s">
        <v>239</v>
      </c>
      <c r="HS150" s="89">
        <v>44104</v>
      </c>
      <c r="HT150" s="104">
        <v>755.55000000000007</v>
      </c>
      <c r="HU150" s="90"/>
      <c r="HV150" s="104"/>
      <c r="HW150" s="104"/>
      <c r="HX150" s="104"/>
      <c r="HY150" s="104"/>
      <c r="HZ150" s="137">
        <f t="shared" si="204"/>
        <v>755.55000000000007</v>
      </c>
      <c r="IA150" s="138">
        <f t="shared" si="205"/>
        <v>65.37</v>
      </c>
      <c r="IB150" s="141">
        <f t="shared" si="206"/>
        <v>12.185331053776565</v>
      </c>
      <c r="IC150" s="142">
        <f t="shared" si="207"/>
        <v>77.55533105377657</v>
      </c>
      <c r="ID150" s="104">
        <f t="shared" si="208"/>
        <v>77.55533105377657</v>
      </c>
      <c r="IE150" s="104">
        <f t="shared" si="209"/>
        <v>0</v>
      </c>
      <c r="IF150" s="104">
        <f t="shared" si="210"/>
        <v>147.35512900217549</v>
      </c>
      <c r="IG150" s="425">
        <f t="shared" si="211"/>
        <v>0</v>
      </c>
      <c r="IH150" s="143">
        <f t="shared" si="212"/>
        <v>147.35512900217549</v>
      </c>
      <c r="II150" s="104">
        <f t="shared" si="213"/>
        <v>0</v>
      </c>
      <c r="IJ150" s="104">
        <f t="shared" si="214"/>
        <v>0</v>
      </c>
      <c r="IK150" s="90">
        <f t="shared" si="215"/>
        <v>147.35512900217549</v>
      </c>
      <c r="IL150" s="234">
        <f t="shared" si="216"/>
        <v>444.13187602498323</v>
      </c>
      <c r="IM150" s="139">
        <v>1</v>
      </c>
      <c r="IN150" s="1" t="s">
        <v>52</v>
      </c>
      <c r="IO150" s="1">
        <v>102</v>
      </c>
      <c r="IP150" s="1" t="s">
        <v>238</v>
      </c>
      <c r="IQ150" s="1" t="s">
        <v>239</v>
      </c>
      <c r="IR150" s="89">
        <v>44143</v>
      </c>
      <c r="IS150" s="90"/>
      <c r="IT150" s="1">
        <v>832.31000000000006</v>
      </c>
      <c r="IU150" s="1"/>
      <c r="IV150" s="1"/>
      <c r="IW150" s="1"/>
      <c r="IX150" s="1"/>
      <c r="IY150" s="98">
        <v>832.31000000000006</v>
      </c>
      <c r="IZ150" s="138">
        <f t="shared" si="217"/>
        <v>76.759999999999991</v>
      </c>
      <c r="JA150" s="141">
        <f t="shared" si="218"/>
        <v>-20.639620834074165</v>
      </c>
      <c r="JB150" s="142">
        <f t="shared" si="219"/>
        <v>56.120379165925826</v>
      </c>
      <c r="JC150" s="104">
        <f t="shared" si="220"/>
        <v>56.120379165925826</v>
      </c>
      <c r="JD150" s="104">
        <f t="shared" si="221"/>
        <v>0</v>
      </c>
      <c r="JE150" s="104">
        <f t="shared" si="222"/>
        <v>106.62872041525907</v>
      </c>
      <c r="JF150" s="425">
        <f t="shared" si="229"/>
        <v>0</v>
      </c>
      <c r="JG150" s="143">
        <f t="shared" si="223"/>
        <v>106.62872041525907</v>
      </c>
      <c r="JH150" s="104">
        <f t="shared" si="224"/>
        <v>0</v>
      </c>
      <c r="JI150" s="104">
        <f t="shared" si="225"/>
        <v>0</v>
      </c>
      <c r="JJ150" s="90">
        <f t="shared" si="226"/>
        <v>106.62872041525907</v>
      </c>
      <c r="JK150" s="234">
        <f t="shared" si="230"/>
        <v>550.76059644024235</v>
      </c>
      <c r="JL150" s="139">
        <v>1</v>
      </c>
      <c r="JM150" s="1" t="s">
        <v>52</v>
      </c>
    </row>
    <row r="151" spans="1:273" ht="30" customHeight="1" x14ac:dyDescent="0.25">
      <c r="A151" s="1">
        <v>103</v>
      </c>
      <c r="B151" s="1" t="s">
        <v>240</v>
      </c>
      <c r="C151" s="1" t="s">
        <v>241</v>
      </c>
      <c r="D151" s="89">
        <v>43830</v>
      </c>
      <c r="E151" s="153"/>
      <c r="F151" s="104">
        <v>92.05</v>
      </c>
      <c r="G151" s="104"/>
      <c r="H151" s="104"/>
      <c r="I151" s="104"/>
      <c r="J151" s="104"/>
      <c r="K151" s="137">
        <v>92.05</v>
      </c>
      <c r="L151" s="138">
        <v>0.14000000000000057</v>
      </c>
      <c r="M151" s="141">
        <v>1.6799987992396067E-2</v>
      </c>
      <c r="N151" s="96">
        <v>0.15679998799239664</v>
      </c>
      <c r="O151" s="104">
        <v>0.15679998799239664</v>
      </c>
      <c r="P151" s="104">
        <v>0</v>
      </c>
      <c r="Q151" s="104">
        <v>0.28380797826623794</v>
      </c>
      <c r="R151" s="104">
        <v>0</v>
      </c>
      <c r="S151" s="143">
        <v>0.28380797826623794</v>
      </c>
      <c r="T151" s="104"/>
      <c r="U151" s="104"/>
      <c r="V151" s="104">
        <v>1.4261267939175778E-2</v>
      </c>
      <c r="W151" s="203">
        <v>0.2980692462054137</v>
      </c>
      <c r="X151" s="144">
        <v>-311.66759754846657</v>
      </c>
      <c r="Y151" s="285">
        <v>1</v>
      </c>
      <c r="Z151" s="104" t="s">
        <v>52</v>
      </c>
      <c r="AA151" s="1">
        <v>103</v>
      </c>
      <c r="AB151" s="1" t="s">
        <v>240</v>
      </c>
      <c r="AC151" s="1" t="s">
        <v>241</v>
      </c>
      <c r="AD151" s="89">
        <v>43861</v>
      </c>
      <c r="AE151" s="284"/>
      <c r="AF151" s="1">
        <v>92.33</v>
      </c>
      <c r="AG151" s="1"/>
      <c r="AH151" s="1"/>
      <c r="AI151" s="1"/>
      <c r="AJ151" s="1"/>
      <c r="AK151" s="98">
        <f t="shared" si="121"/>
        <v>92.33</v>
      </c>
      <c r="AL151" s="138">
        <f t="shared" si="128"/>
        <v>0.28000000000000114</v>
      </c>
      <c r="AM151" s="141">
        <f t="shared" si="129"/>
        <v>-0.24893464145058339</v>
      </c>
      <c r="AN151" s="96">
        <f t="shared" si="130"/>
        <v>3.1065358549417749E-2</v>
      </c>
      <c r="AO151" s="104">
        <f t="shared" si="131"/>
        <v>3.1065358549417749E-2</v>
      </c>
      <c r="AP151" s="104">
        <f t="shared" si="132"/>
        <v>0</v>
      </c>
      <c r="AQ151" s="104">
        <f t="shared" si="133"/>
        <v>5.6228298974446124E-2</v>
      </c>
      <c r="AR151" s="104"/>
      <c r="AS151" s="143">
        <f t="shared" si="134"/>
        <v>5.6228298974446124E-2</v>
      </c>
      <c r="AT151" s="104">
        <f t="shared" si="135"/>
        <v>0.20152949257985403</v>
      </c>
      <c r="AU151" s="104">
        <f t="shared" si="122"/>
        <v>3.5828439277241518E-2</v>
      </c>
      <c r="AV151" s="203">
        <f t="shared" si="136"/>
        <v>0.29358623083154167</v>
      </c>
      <c r="AW151" s="144">
        <f t="shared" si="137"/>
        <v>-311.37401131763505</v>
      </c>
      <c r="AX151" s="285">
        <v>1</v>
      </c>
      <c r="AY151" s="104" t="s">
        <v>52</v>
      </c>
      <c r="AZ151" s="1">
        <v>103</v>
      </c>
      <c r="BA151" s="1" t="s">
        <v>240</v>
      </c>
      <c r="BB151" s="1" t="s">
        <v>241</v>
      </c>
      <c r="BC151" s="89">
        <v>43890</v>
      </c>
      <c r="BD151" s="153"/>
      <c r="BE151" s="1">
        <v>95.75</v>
      </c>
      <c r="BF151" s="1"/>
      <c r="BG151" s="1"/>
      <c r="BH151" s="1"/>
      <c r="BI151" s="1"/>
      <c r="BJ151" s="98">
        <v>95.75</v>
      </c>
      <c r="BK151" s="138">
        <f t="shared" si="138"/>
        <v>3.4200000000000017</v>
      </c>
      <c r="BL151" s="141">
        <f t="shared" si="139"/>
        <v>6.4713905187099963E-2</v>
      </c>
      <c r="BM151" s="96">
        <f t="shared" si="140"/>
        <v>3.4847139051871014</v>
      </c>
      <c r="BN151" s="104">
        <f t="shared" si="141"/>
        <v>3.4847139051871014</v>
      </c>
      <c r="BO151" s="104">
        <f t="shared" si="142"/>
        <v>0</v>
      </c>
      <c r="BP151" s="104">
        <f t="shared" si="143"/>
        <v>6.3073321683886538</v>
      </c>
      <c r="BQ151" s="355">
        <f t="shared" si="144"/>
        <v>0</v>
      </c>
      <c r="BR151" s="143">
        <f t="shared" si="145"/>
        <v>6.3073321683886538</v>
      </c>
      <c r="BS151" s="104">
        <f t="shared" si="146"/>
        <v>0.42436555634166984</v>
      </c>
      <c r="BT151" s="203">
        <f t="shared" si="147"/>
        <v>6.7316977247303234</v>
      </c>
      <c r="BU151" s="144">
        <f t="shared" si="148"/>
        <v>-304.64231359290471</v>
      </c>
      <c r="BV151" s="285">
        <v>1</v>
      </c>
      <c r="BW151" s="104" t="s">
        <v>52</v>
      </c>
      <c r="BX151" s="1">
        <v>103</v>
      </c>
      <c r="BY151" s="1" t="s">
        <v>240</v>
      </c>
      <c r="BZ151" s="1" t="s">
        <v>241</v>
      </c>
      <c r="CA151" s="89">
        <v>43890</v>
      </c>
      <c r="CB151" s="153"/>
      <c r="CC151" s="137">
        <v>95.75</v>
      </c>
      <c r="CD151" s="137"/>
      <c r="CE151" s="137"/>
      <c r="CF151" s="137"/>
      <c r="CG151" s="137"/>
      <c r="CH151" s="137">
        <v>95.75</v>
      </c>
      <c r="CI151" s="137">
        <v>3.4200000000000017</v>
      </c>
      <c r="CJ151" s="137">
        <v>6.4713905187099963E-2</v>
      </c>
      <c r="CK151" s="137">
        <v>3.4847139051871014</v>
      </c>
      <c r="CL151" s="137">
        <v>3.4847139051871014</v>
      </c>
      <c r="CM151" s="137">
        <v>0</v>
      </c>
      <c r="CN151" s="137">
        <v>6.3073321683886538</v>
      </c>
      <c r="CO151" s="137">
        <v>0</v>
      </c>
      <c r="CP151" s="143">
        <f t="shared" si="149"/>
        <v>7.0094480111564899</v>
      </c>
      <c r="CQ151" s="104">
        <f t="shared" si="150"/>
        <v>0.42436555634166984</v>
      </c>
      <c r="CR151" s="203">
        <f t="shared" si="151"/>
        <v>7.4338135674981594</v>
      </c>
      <c r="CS151" s="144">
        <f t="shared" si="152"/>
        <v>-297.20850002540658</v>
      </c>
      <c r="CT151" s="139" t="s">
        <v>251</v>
      </c>
      <c r="CU151" s="1" t="s">
        <v>422</v>
      </c>
      <c r="CV151" s="1">
        <v>103</v>
      </c>
      <c r="CW151" s="1" t="s">
        <v>240</v>
      </c>
      <c r="CX151" s="1" t="s">
        <v>241</v>
      </c>
      <c r="CY151" s="89">
        <v>43951</v>
      </c>
      <c r="CZ151" s="153"/>
      <c r="DA151" s="104">
        <v>116.38</v>
      </c>
      <c r="DB151" s="104"/>
      <c r="DC151" s="104"/>
      <c r="DD151" s="104"/>
      <c r="DE151" s="104"/>
      <c r="DF151" s="137">
        <v>116.38</v>
      </c>
      <c r="DG151" s="138">
        <f t="shared" si="153"/>
        <v>20.629999999999995</v>
      </c>
      <c r="DH151" s="141">
        <f t="shared" si="154"/>
        <v>3.1676218599534609</v>
      </c>
      <c r="DI151" s="142">
        <f t="shared" si="155"/>
        <v>23.797621859953455</v>
      </c>
      <c r="DJ151" s="104">
        <f t="shared" si="156"/>
        <v>23.797621859953455</v>
      </c>
      <c r="DK151" s="104">
        <f t="shared" si="157"/>
        <v>0</v>
      </c>
      <c r="DL151" s="104">
        <f t="shared" si="158"/>
        <v>43.073695566515752</v>
      </c>
      <c r="DM151" s="365">
        <f t="shared" si="159"/>
        <v>0</v>
      </c>
      <c r="DN151" s="366">
        <f t="shared" si="160"/>
        <v>43.073695566515752</v>
      </c>
      <c r="DO151" s="367">
        <f t="shared" si="161"/>
        <v>36.064247555359259</v>
      </c>
      <c r="DP151" s="367">
        <f t="shared" si="162"/>
        <v>34.6504094009818</v>
      </c>
      <c r="DQ151" s="368">
        <f t="shared" si="163"/>
        <v>2.4844192009581376</v>
      </c>
      <c r="DR151" s="49">
        <f t="shared" si="164"/>
        <v>38.548666756317395</v>
      </c>
      <c r="DS151" s="369">
        <f t="shared" si="165"/>
        <v>-258.65983326908918</v>
      </c>
      <c r="DT151" s="139">
        <v>1</v>
      </c>
      <c r="DU151" s="1" t="s">
        <v>52</v>
      </c>
      <c r="DV151" s="1">
        <v>103</v>
      </c>
      <c r="DW151" s="1" t="s">
        <v>240</v>
      </c>
      <c r="DX151" s="1" t="s">
        <v>241</v>
      </c>
      <c r="DY151" s="89">
        <v>43982</v>
      </c>
      <c r="DZ151" s="90"/>
      <c r="EA151" s="1">
        <v>139.97</v>
      </c>
      <c r="EB151" s="1"/>
      <c r="EC151" s="1"/>
      <c r="ED151" s="1"/>
      <c r="EE151" s="1"/>
      <c r="EF151" s="98">
        <v>139.97</v>
      </c>
      <c r="EG151" s="138">
        <f t="shared" si="166"/>
        <v>23.590000000000003</v>
      </c>
      <c r="EH151" s="141">
        <f t="shared" si="167"/>
        <v>0.96935074512023134</v>
      </c>
      <c r="EI151" s="96">
        <f t="shared" si="168"/>
        <v>24.559350745120234</v>
      </c>
      <c r="EJ151" s="104">
        <f t="shared" si="169"/>
        <v>24.559350745120234</v>
      </c>
      <c r="EK151" s="104">
        <f t="shared" si="170"/>
        <v>0</v>
      </c>
      <c r="EL151" s="104">
        <f t="shared" si="171"/>
        <v>44.452424848667626</v>
      </c>
      <c r="EM151" s="355">
        <f t="shared" si="172"/>
        <v>0</v>
      </c>
      <c r="EN151" s="143">
        <f t="shared" si="173"/>
        <v>44.452424848667626</v>
      </c>
      <c r="EO151" s="104">
        <f t="shared" si="174"/>
        <v>4.6500272547950585</v>
      </c>
      <c r="EP151" s="379">
        <f t="shared" si="175"/>
        <v>49.102452103462682</v>
      </c>
      <c r="EQ151" s="380">
        <f t="shared" si="176"/>
        <v>-209.55738116562651</v>
      </c>
      <c r="ER151" s="285">
        <v>1</v>
      </c>
      <c r="ES151" s="104" t="s">
        <v>52</v>
      </c>
      <c r="ET151" s="1">
        <v>103</v>
      </c>
      <c r="EU151" s="1" t="s">
        <v>240</v>
      </c>
      <c r="EV151" s="1" t="s">
        <v>241</v>
      </c>
      <c r="EW151" s="398"/>
      <c r="EX151" s="89">
        <v>44013</v>
      </c>
      <c r="EY151" s="104">
        <v>151.4</v>
      </c>
      <c r="EZ151" s="104"/>
      <c r="FA151" s="104"/>
      <c r="FB151" s="104"/>
      <c r="FC151" s="104"/>
      <c r="FD151" s="137">
        <f t="shared" si="177"/>
        <v>151.4</v>
      </c>
      <c r="FE151" s="138">
        <f t="shared" si="227"/>
        <v>11.430000000000007</v>
      </c>
      <c r="FF151" s="141">
        <f t="shared" si="178"/>
        <v>0.53636123284200043</v>
      </c>
      <c r="FG151" s="96">
        <f t="shared" si="179"/>
        <v>11.966361232842008</v>
      </c>
      <c r="FH151" s="104">
        <f t="shared" si="180"/>
        <v>11.966361232842008</v>
      </c>
      <c r="FI151" s="104">
        <f t="shared" si="181"/>
        <v>0</v>
      </c>
      <c r="FJ151" s="104">
        <f t="shared" si="182"/>
        <v>21.659113831444035</v>
      </c>
      <c r="FK151" s="104"/>
      <c r="FL151" s="143">
        <f t="shared" si="183"/>
        <v>21.659113831444035</v>
      </c>
      <c r="FM151" s="104">
        <f t="shared" si="184"/>
        <v>2.481722864075917</v>
      </c>
      <c r="FN151" s="379">
        <f t="shared" si="185"/>
        <v>24.140836695519951</v>
      </c>
      <c r="FO151" s="234">
        <f t="shared" si="186"/>
        <v>-185.41654447010654</v>
      </c>
      <c r="FP151" s="139">
        <v>1</v>
      </c>
      <c r="FQ151" s="1" t="s">
        <v>52</v>
      </c>
      <c r="FR151" s="1">
        <v>103</v>
      </c>
      <c r="FS151" s="1" t="s">
        <v>240</v>
      </c>
      <c r="FT151" s="1" t="s">
        <v>241</v>
      </c>
      <c r="FU151" s="89">
        <v>44042</v>
      </c>
      <c r="FV151" s="90"/>
      <c r="FW151" s="104">
        <v>153.86000000000001</v>
      </c>
      <c r="FX151" s="104"/>
      <c r="FY151" s="104"/>
      <c r="FZ151" s="104"/>
      <c r="GA151" s="104"/>
      <c r="GB151" s="411">
        <f t="shared" si="187"/>
        <v>153.86000000000001</v>
      </c>
      <c r="GC151" s="138">
        <f t="shared" si="123"/>
        <v>2.460000000000008</v>
      </c>
      <c r="GD151" s="141">
        <f t="shared" si="188"/>
        <v>0.76652697593624841</v>
      </c>
      <c r="GE151" s="142">
        <f t="shared" si="189"/>
        <v>3.2265269759362565</v>
      </c>
      <c r="GF151" s="104">
        <f t="shared" si="190"/>
        <v>3.2265269759362565</v>
      </c>
      <c r="GG151" s="104">
        <v>0</v>
      </c>
      <c r="GH151" s="104">
        <f t="shared" si="191"/>
        <v>6.1304012542788868</v>
      </c>
      <c r="GI151" s="104"/>
      <c r="GJ151" s="143">
        <f t="shared" si="192"/>
        <v>6.1304012542788868</v>
      </c>
      <c r="GK151" s="103">
        <f t="shared" si="193"/>
        <v>0</v>
      </c>
      <c r="GL151" s="104">
        <f t="shared" si="124"/>
        <v>0</v>
      </c>
      <c r="GM151" s="90">
        <f t="shared" si="194"/>
        <v>6.1304012542788868</v>
      </c>
      <c r="GN151" s="380">
        <f t="shared" si="195"/>
        <v>-179.28614321582765</v>
      </c>
      <c r="GO151" s="139">
        <v>1</v>
      </c>
      <c r="GP151" s="415" t="s">
        <v>52</v>
      </c>
      <c r="GQ151" s="1">
        <v>103</v>
      </c>
      <c r="GR151" s="1" t="s">
        <v>240</v>
      </c>
      <c r="GS151" s="1" t="s">
        <v>241</v>
      </c>
      <c r="GT151" s="89">
        <v>44081</v>
      </c>
      <c r="GU151" s="90"/>
      <c r="GV151" s="104">
        <v>170.68</v>
      </c>
      <c r="GW151" s="104"/>
      <c r="GX151" s="104"/>
      <c r="GY151" s="104"/>
      <c r="GZ151" s="104"/>
      <c r="HA151" s="137">
        <v>170.68</v>
      </c>
      <c r="HB151" s="138">
        <f t="shared" si="228"/>
        <v>16.819999999999993</v>
      </c>
      <c r="HC151" s="141">
        <f t="shared" si="196"/>
        <v>-6.087910384284152</v>
      </c>
      <c r="HD151" s="142">
        <f t="shared" si="197"/>
        <v>10.732089615715841</v>
      </c>
      <c r="HE151" s="104">
        <f t="shared" si="198"/>
        <v>10.732089615715841</v>
      </c>
      <c r="HF151" s="104">
        <v>0</v>
      </c>
      <c r="HG151" s="104">
        <f t="shared" si="199"/>
        <v>20.390970269860098</v>
      </c>
      <c r="HH151" s="104"/>
      <c r="HI151" s="143">
        <f t="shared" si="200"/>
        <v>20.390970269860098</v>
      </c>
      <c r="HJ151" s="104">
        <f t="shared" si="201"/>
        <v>0</v>
      </c>
      <c r="HK151" s="104">
        <f t="shared" si="125"/>
        <v>0</v>
      </c>
      <c r="HL151" s="90">
        <f t="shared" si="202"/>
        <v>20.390970269860098</v>
      </c>
      <c r="HM151" s="380">
        <f t="shared" si="203"/>
        <v>-158.89517294596754</v>
      </c>
      <c r="HN151" s="1">
        <v>1</v>
      </c>
      <c r="HO151" s="1" t="s">
        <v>52</v>
      </c>
      <c r="HP151" s="1">
        <v>103</v>
      </c>
      <c r="HQ151" s="1" t="s">
        <v>240</v>
      </c>
      <c r="HR151" s="1" t="s">
        <v>241</v>
      </c>
      <c r="HS151" s="89">
        <v>44104</v>
      </c>
      <c r="HT151" s="104">
        <v>177.37</v>
      </c>
      <c r="HU151" s="90">
        <v>500</v>
      </c>
      <c r="HV151" s="104"/>
      <c r="HW151" s="104"/>
      <c r="HX151" s="104"/>
      <c r="HY151" s="104"/>
      <c r="HZ151" s="137">
        <f t="shared" si="204"/>
        <v>177.37</v>
      </c>
      <c r="IA151" s="138">
        <f t="shared" si="205"/>
        <v>6.6899999999999977</v>
      </c>
      <c r="IB151" s="141">
        <f t="shared" si="206"/>
        <v>1.2470531551134343</v>
      </c>
      <c r="IC151" s="142">
        <f t="shared" si="207"/>
        <v>7.937053155113432</v>
      </c>
      <c r="ID151" s="104">
        <f t="shared" si="208"/>
        <v>7.937053155113432</v>
      </c>
      <c r="IE151" s="104">
        <f t="shared" si="209"/>
        <v>0</v>
      </c>
      <c r="IF151" s="104">
        <f t="shared" si="210"/>
        <v>15.08040099471552</v>
      </c>
      <c r="IG151" s="425">
        <f t="shared" si="211"/>
        <v>0</v>
      </c>
      <c r="IH151" s="143">
        <f t="shared" si="212"/>
        <v>15.08040099471552</v>
      </c>
      <c r="II151" s="104">
        <f t="shared" si="213"/>
        <v>0</v>
      </c>
      <c r="IJ151" s="104">
        <f t="shared" si="214"/>
        <v>0</v>
      </c>
      <c r="IK151" s="90">
        <f t="shared" si="215"/>
        <v>15.08040099471552</v>
      </c>
      <c r="IL151" s="234">
        <f t="shared" si="216"/>
        <v>-643.81477195125194</v>
      </c>
      <c r="IM151" s="139">
        <v>1</v>
      </c>
      <c r="IN151" s="1" t="s">
        <v>52</v>
      </c>
      <c r="IO151" s="1">
        <v>103</v>
      </c>
      <c r="IP151" s="1" t="s">
        <v>240</v>
      </c>
      <c r="IQ151" s="1" t="s">
        <v>241</v>
      </c>
      <c r="IR151" s="89">
        <v>44143</v>
      </c>
      <c r="IS151" s="90">
        <v>500</v>
      </c>
      <c r="IT151" s="1">
        <v>196.37</v>
      </c>
      <c r="IU151" s="1"/>
      <c r="IV151" s="1"/>
      <c r="IW151" s="1"/>
      <c r="IX151" s="1"/>
      <c r="IY151" s="98">
        <v>196.37</v>
      </c>
      <c r="IZ151" s="138">
        <f t="shared" si="217"/>
        <v>19</v>
      </c>
      <c r="JA151" s="141">
        <f t="shared" si="218"/>
        <v>-5.1088170381371709</v>
      </c>
      <c r="JB151" s="142">
        <f t="shared" si="219"/>
        <v>13.891182961862828</v>
      </c>
      <c r="JC151" s="104">
        <f t="shared" si="220"/>
        <v>13.891182961862828</v>
      </c>
      <c r="JD151" s="104">
        <f t="shared" si="221"/>
        <v>0</v>
      </c>
      <c r="JE151" s="104">
        <f t="shared" si="222"/>
        <v>26.393247627539374</v>
      </c>
      <c r="JF151" s="425">
        <f t="shared" si="229"/>
        <v>0</v>
      </c>
      <c r="JG151" s="143">
        <f t="shared" si="223"/>
        <v>26.393247627539374</v>
      </c>
      <c r="JH151" s="104">
        <f t="shared" si="224"/>
        <v>0</v>
      </c>
      <c r="JI151" s="104">
        <f t="shared" si="225"/>
        <v>0</v>
      </c>
      <c r="JJ151" s="90">
        <f t="shared" si="226"/>
        <v>26.393247627539374</v>
      </c>
      <c r="JK151" s="234">
        <f t="shared" si="230"/>
        <v>-1117.4215243237127</v>
      </c>
      <c r="JL151" s="139">
        <v>1</v>
      </c>
      <c r="JM151" s="1" t="s">
        <v>52</v>
      </c>
    </row>
    <row r="152" spans="1:273" ht="30" customHeight="1" x14ac:dyDescent="0.25">
      <c r="A152" s="1">
        <v>104</v>
      </c>
      <c r="B152" s="1" t="s">
        <v>242</v>
      </c>
      <c r="C152" s="1" t="s">
        <v>243</v>
      </c>
      <c r="D152" s="89">
        <v>43830</v>
      </c>
      <c r="E152" s="153"/>
      <c r="F152" s="104">
        <v>30.6</v>
      </c>
      <c r="G152" s="104"/>
      <c r="H152" s="104"/>
      <c r="I152" s="104"/>
      <c r="J152" s="104"/>
      <c r="K152" s="137">
        <v>30.6</v>
      </c>
      <c r="L152" s="138">
        <v>0</v>
      </c>
      <c r="M152" s="141">
        <v>0</v>
      </c>
      <c r="N152" s="96">
        <v>0</v>
      </c>
      <c r="O152" s="104">
        <v>0</v>
      </c>
      <c r="P152" s="104">
        <v>0</v>
      </c>
      <c r="Q152" s="104">
        <v>0</v>
      </c>
      <c r="R152" s="104">
        <v>0</v>
      </c>
      <c r="S152" s="143">
        <v>0</v>
      </c>
      <c r="T152" s="104"/>
      <c r="U152" s="104"/>
      <c r="V152" s="104">
        <v>0</v>
      </c>
      <c r="W152" s="203">
        <v>0</v>
      </c>
      <c r="X152" s="144">
        <v>-40.098249422340871</v>
      </c>
      <c r="Y152" s="285">
        <v>1</v>
      </c>
      <c r="Z152" s="104" t="s">
        <v>52</v>
      </c>
      <c r="AA152" s="1">
        <v>104</v>
      </c>
      <c r="AB152" s="1" t="s">
        <v>242</v>
      </c>
      <c r="AC152" s="1" t="s">
        <v>243</v>
      </c>
      <c r="AD152" s="89">
        <v>43861</v>
      </c>
      <c r="AE152" s="284"/>
      <c r="AF152" s="1">
        <v>30.6</v>
      </c>
      <c r="AG152" s="1"/>
      <c r="AH152" s="1"/>
      <c r="AI152" s="1"/>
      <c r="AJ152" s="1"/>
      <c r="AK152" s="98">
        <f t="shared" si="121"/>
        <v>30.6</v>
      </c>
      <c r="AL152" s="138">
        <f t="shared" si="128"/>
        <v>0</v>
      </c>
      <c r="AM152" s="141">
        <f t="shared" si="129"/>
        <v>0</v>
      </c>
      <c r="AN152" s="96">
        <f t="shared" si="130"/>
        <v>0</v>
      </c>
      <c r="AO152" s="104">
        <f t="shared" si="131"/>
        <v>0</v>
      </c>
      <c r="AP152" s="104">
        <f t="shared" si="132"/>
        <v>0</v>
      </c>
      <c r="AQ152" s="104">
        <f t="shared" si="133"/>
        <v>0</v>
      </c>
      <c r="AR152" s="104"/>
      <c r="AS152" s="143">
        <f t="shared" si="134"/>
        <v>0</v>
      </c>
      <c r="AT152" s="104">
        <f t="shared" si="135"/>
        <v>0</v>
      </c>
      <c r="AU152" s="104">
        <f t="shared" si="122"/>
        <v>0</v>
      </c>
      <c r="AV152" s="203">
        <f t="shared" si="136"/>
        <v>0</v>
      </c>
      <c r="AW152" s="144">
        <f t="shared" si="137"/>
        <v>-40.098249422340871</v>
      </c>
      <c r="AX152" s="285">
        <v>1</v>
      </c>
      <c r="AY152" s="104" t="s">
        <v>52</v>
      </c>
      <c r="AZ152" s="1">
        <v>104</v>
      </c>
      <c r="BA152" s="1" t="s">
        <v>242</v>
      </c>
      <c r="BB152" s="1" t="s">
        <v>243</v>
      </c>
      <c r="BC152" s="89">
        <v>43890</v>
      </c>
      <c r="BD152" s="153"/>
      <c r="BE152" s="1">
        <v>30.6</v>
      </c>
      <c r="BF152" s="1"/>
      <c r="BG152" s="1"/>
      <c r="BH152" s="1"/>
      <c r="BI152" s="1"/>
      <c r="BJ152" s="98">
        <v>30.6</v>
      </c>
      <c r="BK152" s="138">
        <f t="shared" si="138"/>
        <v>0</v>
      </c>
      <c r="BL152" s="141">
        <f t="shared" si="139"/>
        <v>0</v>
      </c>
      <c r="BM152" s="96">
        <f t="shared" si="140"/>
        <v>0</v>
      </c>
      <c r="BN152" s="104">
        <f t="shared" si="141"/>
        <v>0</v>
      </c>
      <c r="BO152" s="104">
        <f t="shared" si="142"/>
        <v>0</v>
      </c>
      <c r="BP152" s="104">
        <f t="shared" si="143"/>
        <v>0</v>
      </c>
      <c r="BQ152" s="355">
        <f t="shared" si="144"/>
        <v>0</v>
      </c>
      <c r="BR152" s="143">
        <f t="shared" si="145"/>
        <v>0</v>
      </c>
      <c r="BS152" s="104">
        <f t="shared" si="146"/>
        <v>0</v>
      </c>
      <c r="BT152" s="203">
        <f t="shared" si="147"/>
        <v>0</v>
      </c>
      <c r="BU152" s="144">
        <f t="shared" si="148"/>
        <v>-40.098249422340871</v>
      </c>
      <c r="BV152" s="285">
        <v>1</v>
      </c>
      <c r="BW152" s="104" t="s">
        <v>52</v>
      </c>
      <c r="BX152" s="1">
        <v>104</v>
      </c>
      <c r="BY152" s="1" t="s">
        <v>242</v>
      </c>
      <c r="BZ152" s="1" t="s">
        <v>243</v>
      </c>
      <c r="CA152" s="89">
        <v>43890</v>
      </c>
      <c r="CB152" s="153"/>
      <c r="CC152" s="137">
        <v>30.6</v>
      </c>
      <c r="CD152" s="137"/>
      <c r="CE152" s="137"/>
      <c r="CF152" s="137"/>
      <c r="CG152" s="137"/>
      <c r="CH152" s="137">
        <v>30.6</v>
      </c>
      <c r="CI152" s="137">
        <v>0</v>
      </c>
      <c r="CJ152" s="137">
        <v>0</v>
      </c>
      <c r="CK152" s="137">
        <v>0</v>
      </c>
      <c r="CL152" s="137">
        <v>0</v>
      </c>
      <c r="CM152" s="137">
        <v>0</v>
      </c>
      <c r="CN152" s="137">
        <v>0</v>
      </c>
      <c r="CO152" s="137">
        <v>0</v>
      </c>
      <c r="CP152" s="143">
        <f t="shared" si="149"/>
        <v>0</v>
      </c>
      <c r="CQ152" s="104">
        <f t="shared" si="150"/>
        <v>0</v>
      </c>
      <c r="CR152" s="203">
        <f t="shared" si="151"/>
        <v>0</v>
      </c>
      <c r="CS152" s="144">
        <f t="shared" si="152"/>
        <v>-40.098249422340871</v>
      </c>
      <c r="CT152" s="139" t="s">
        <v>251</v>
      </c>
      <c r="CU152" s="1" t="s">
        <v>422</v>
      </c>
      <c r="CV152" s="1">
        <v>104</v>
      </c>
      <c r="CW152" s="1" t="s">
        <v>242</v>
      </c>
      <c r="CX152" s="1" t="s">
        <v>243</v>
      </c>
      <c r="CY152" s="89">
        <v>43951</v>
      </c>
      <c r="CZ152" s="153"/>
      <c r="DA152" s="104">
        <v>33.47</v>
      </c>
      <c r="DB152" s="104"/>
      <c r="DC152" s="104"/>
      <c r="DD152" s="104"/>
      <c r="DE152" s="104"/>
      <c r="DF152" s="137">
        <v>33.47</v>
      </c>
      <c r="DG152" s="138">
        <f t="shared" si="153"/>
        <v>2.8699999999999974</v>
      </c>
      <c r="DH152" s="141">
        <f t="shared" si="154"/>
        <v>0.44067255153012247</v>
      </c>
      <c r="DI152" s="142">
        <f t="shared" si="155"/>
        <v>3.3106725515301201</v>
      </c>
      <c r="DJ152" s="104">
        <f t="shared" si="156"/>
        <v>3.3106725515301201</v>
      </c>
      <c r="DK152" s="104">
        <f t="shared" si="157"/>
        <v>0</v>
      </c>
      <c r="DL152" s="104">
        <f t="shared" si="158"/>
        <v>5.9923173182695173</v>
      </c>
      <c r="DM152" s="365">
        <f t="shared" si="159"/>
        <v>0</v>
      </c>
      <c r="DN152" s="366">
        <f t="shared" si="160"/>
        <v>5.9923173182695173</v>
      </c>
      <c r="DO152" s="367">
        <f t="shared" si="161"/>
        <v>5.9923173182695173</v>
      </c>
      <c r="DP152" s="367">
        <f t="shared" si="162"/>
        <v>5.7573985987065672</v>
      </c>
      <c r="DQ152" s="368">
        <f t="shared" si="163"/>
        <v>0.41280296173905467</v>
      </c>
      <c r="DR152" s="49">
        <f t="shared" si="164"/>
        <v>6.405120280008572</v>
      </c>
      <c r="DS152" s="369">
        <f t="shared" si="165"/>
        <v>-33.693129142332296</v>
      </c>
      <c r="DT152" s="139">
        <v>1</v>
      </c>
      <c r="DU152" s="1" t="s">
        <v>52</v>
      </c>
      <c r="DV152" s="1">
        <v>104</v>
      </c>
      <c r="DW152" s="1" t="s">
        <v>242</v>
      </c>
      <c r="DX152" s="1" t="s">
        <v>243</v>
      </c>
      <c r="DY152" s="89">
        <v>43982</v>
      </c>
      <c r="DZ152" s="90"/>
      <c r="EA152" s="1">
        <v>54.4</v>
      </c>
      <c r="EB152" s="1"/>
      <c r="EC152" s="1"/>
      <c r="ED152" s="1"/>
      <c r="EE152" s="1"/>
      <c r="EF152" s="98">
        <v>54.4</v>
      </c>
      <c r="EG152" s="138">
        <f t="shared" si="166"/>
        <v>20.93</v>
      </c>
      <c r="EH152" s="141">
        <f t="shared" si="167"/>
        <v>0.86004710026987863</v>
      </c>
      <c r="EI152" s="96">
        <f t="shared" si="168"/>
        <v>21.790047100269877</v>
      </c>
      <c r="EJ152" s="104">
        <f t="shared" si="169"/>
        <v>21.790047100269877</v>
      </c>
      <c r="EK152" s="104">
        <f t="shared" si="170"/>
        <v>0</v>
      </c>
      <c r="EL152" s="104">
        <f t="shared" si="171"/>
        <v>39.43998525148848</v>
      </c>
      <c r="EM152" s="355">
        <f t="shared" si="172"/>
        <v>0</v>
      </c>
      <c r="EN152" s="143">
        <f t="shared" si="173"/>
        <v>39.43998525148848</v>
      </c>
      <c r="EO152" s="104">
        <f t="shared" si="174"/>
        <v>4.1256918373404226</v>
      </c>
      <c r="EP152" s="379">
        <f t="shared" si="175"/>
        <v>43.565677088828906</v>
      </c>
      <c r="EQ152" s="380">
        <f t="shared" si="176"/>
        <v>9.8725479464966099</v>
      </c>
      <c r="ER152" s="285">
        <v>1</v>
      </c>
      <c r="ES152" s="104" t="s">
        <v>52</v>
      </c>
      <c r="ET152" s="1">
        <v>104</v>
      </c>
      <c r="EU152" s="1" t="s">
        <v>242</v>
      </c>
      <c r="EV152" s="1" t="s">
        <v>243</v>
      </c>
      <c r="EW152" s="398"/>
      <c r="EX152" s="89">
        <v>44013</v>
      </c>
      <c r="EY152" s="104">
        <v>76.739999999999995</v>
      </c>
      <c r="EZ152" s="104"/>
      <c r="FA152" s="104"/>
      <c r="FB152" s="104"/>
      <c r="FC152" s="104"/>
      <c r="FD152" s="137">
        <f t="shared" si="177"/>
        <v>76.739999999999995</v>
      </c>
      <c r="FE152" s="138">
        <f t="shared" si="227"/>
        <v>22.339999999999996</v>
      </c>
      <c r="FF152" s="141">
        <f t="shared" si="178"/>
        <v>1.048321079762929</v>
      </c>
      <c r="FG152" s="96">
        <f t="shared" si="179"/>
        <v>23.388321079762925</v>
      </c>
      <c r="FH152" s="104">
        <f t="shared" si="180"/>
        <v>23.388321079762925</v>
      </c>
      <c r="FI152" s="104">
        <f t="shared" si="181"/>
        <v>0</v>
      </c>
      <c r="FJ152" s="104">
        <f t="shared" si="182"/>
        <v>42.332861154370896</v>
      </c>
      <c r="FK152" s="104"/>
      <c r="FL152" s="143">
        <f t="shared" si="183"/>
        <v>42.332861154370896</v>
      </c>
      <c r="FM152" s="104">
        <f t="shared" si="184"/>
        <v>4.8505414508710354</v>
      </c>
      <c r="FN152" s="379">
        <f t="shared" si="185"/>
        <v>47.18340260524193</v>
      </c>
      <c r="FO152" s="234">
        <f t="shared" si="186"/>
        <v>57.05595055173854</v>
      </c>
      <c r="FP152" s="139">
        <v>1</v>
      </c>
      <c r="FQ152" s="1" t="s">
        <v>52</v>
      </c>
      <c r="FR152" s="1">
        <v>104</v>
      </c>
      <c r="FS152" s="1" t="s">
        <v>242</v>
      </c>
      <c r="FT152" s="1" t="s">
        <v>243</v>
      </c>
      <c r="FU152" s="89">
        <v>44042</v>
      </c>
      <c r="FV152" s="90"/>
      <c r="FW152" s="104">
        <v>126.5</v>
      </c>
      <c r="FX152" s="104"/>
      <c r="FY152" s="104"/>
      <c r="FZ152" s="104"/>
      <c r="GA152" s="104"/>
      <c r="GB152" s="411">
        <f t="shared" si="187"/>
        <v>126.5</v>
      </c>
      <c r="GC152" s="138">
        <f t="shared" si="123"/>
        <v>49.760000000000005</v>
      </c>
      <c r="GD152" s="141">
        <f t="shared" si="188"/>
        <v>15.505033464466504</v>
      </c>
      <c r="GE152" s="142">
        <f t="shared" si="189"/>
        <v>65.265033464466512</v>
      </c>
      <c r="GF152" s="104">
        <f t="shared" si="190"/>
        <v>65.265033464466512</v>
      </c>
      <c r="GG152" s="104">
        <v>0</v>
      </c>
      <c r="GH152" s="104">
        <f t="shared" si="191"/>
        <v>124.00356358248636</v>
      </c>
      <c r="GI152" s="104"/>
      <c r="GJ152" s="143">
        <f t="shared" si="192"/>
        <v>124.00356358248636</v>
      </c>
      <c r="GK152" s="103">
        <f t="shared" si="193"/>
        <v>0</v>
      </c>
      <c r="GL152" s="104">
        <f t="shared" si="124"/>
        <v>0</v>
      </c>
      <c r="GM152" s="90">
        <f t="shared" si="194"/>
        <v>124.00356358248636</v>
      </c>
      <c r="GN152" s="380">
        <f t="shared" si="195"/>
        <v>181.05951413422491</v>
      </c>
      <c r="GO152" s="139">
        <v>1</v>
      </c>
      <c r="GP152" s="415" t="s">
        <v>52</v>
      </c>
      <c r="GQ152" s="1">
        <v>104</v>
      </c>
      <c r="GR152" s="1" t="s">
        <v>242</v>
      </c>
      <c r="GS152" s="1" t="s">
        <v>243</v>
      </c>
      <c r="GT152" s="89">
        <v>44081</v>
      </c>
      <c r="GU152" s="90"/>
      <c r="GV152" s="104">
        <v>180.98</v>
      </c>
      <c r="GW152" s="104"/>
      <c r="GX152" s="104"/>
      <c r="GY152" s="104"/>
      <c r="GZ152" s="104"/>
      <c r="HA152" s="137">
        <v>180.98</v>
      </c>
      <c r="HB152" s="138">
        <f t="shared" si="228"/>
        <v>54.47999999999999</v>
      </c>
      <c r="HC152" s="141">
        <f t="shared" si="196"/>
        <v>-19.718748973591001</v>
      </c>
      <c r="HD152" s="142">
        <f t="shared" si="197"/>
        <v>34.761251026408985</v>
      </c>
      <c r="HE152" s="104">
        <f t="shared" si="198"/>
        <v>34.761251026408985</v>
      </c>
      <c r="HF152" s="104">
        <v>0</v>
      </c>
      <c r="HG152" s="104">
        <f t="shared" si="199"/>
        <v>66.046376950177063</v>
      </c>
      <c r="HH152" s="104"/>
      <c r="HI152" s="143">
        <f t="shared" si="200"/>
        <v>66.046376950177063</v>
      </c>
      <c r="HJ152" s="104">
        <f t="shared" si="201"/>
        <v>0</v>
      </c>
      <c r="HK152" s="104">
        <f t="shared" si="125"/>
        <v>0</v>
      </c>
      <c r="HL152" s="90">
        <f t="shared" si="202"/>
        <v>66.046376950177063</v>
      </c>
      <c r="HM152" s="380">
        <f t="shared" si="203"/>
        <v>247.10589108440197</v>
      </c>
      <c r="HN152" s="1">
        <v>1</v>
      </c>
      <c r="HO152" s="1" t="s">
        <v>52</v>
      </c>
      <c r="HP152" s="1">
        <v>104</v>
      </c>
      <c r="HQ152" s="1" t="s">
        <v>242</v>
      </c>
      <c r="HR152" s="1" t="s">
        <v>243</v>
      </c>
      <c r="HS152" s="89">
        <v>44104</v>
      </c>
      <c r="HT152" s="104">
        <v>220.67000000000002</v>
      </c>
      <c r="HU152" s="90"/>
      <c r="HV152" s="104"/>
      <c r="HW152" s="104"/>
      <c r="HX152" s="104"/>
      <c r="HY152" s="104"/>
      <c r="HZ152" s="137">
        <f t="shared" si="204"/>
        <v>220.67000000000002</v>
      </c>
      <c r="IA152" s="138">
        <f t="shared" si="205"/>
        <v>39.690000000000026</v>
      </c>
      <c r="IB152" s="141">
        <f t="shared" si="206"/>
        <v>7.3984364314577356</v>
      </c>
      <c r="IC152" s="142">
        <f t="shared" si="207"/>
        <v>47.088436431457765</v>
      </c>
      <c r="ID152" s="104">
        <f t="shared" si="208"/>
        <v>47.088436431457765</v>
      </c>
      <c r="IE152" s="104">
        <f t="shared" si="209"/>
        <v>0</v>
      </c>
      <c r="IF152" s="104">
        <f t="shared" si="210"/>
        <v>89.468029219769747</v>
      </c>
      <c r="IG152" s="425">
        <f t="shared" si="211"/>
        <v>0</v>
      </c>
      <c r="IH152" s="143">
        <f t="shared" si="212"/>
        <v>89.468029219769747</v>
      </c>
      <c r="II152" s="104">
        <f t="shared" si="213"/>
        <v>0</v>
      </c>
      <c r="IJ152" s="104">
        <f t="shared" si="214"/>
        <v>0</v>
      </c>
      <c r="IK152" s="90">
        <f t="shared" si="215"/>
        <v>89.468029219769747</v>
      </c>
      <c r="IL152" s="234">
        <f t="shared" si="216"/>
        <v>336.57392030417174</v>
      </c>
      <c r="IM152" s="139">
        <v>1</v>
      </c>
      <c r="IN152" s="1" t="s">
        <v>52</v>
      </c>
      <c r="IO152" s="1">
        <v>104</v>
      </c>
      <c r="IP152" s="1" t="s">
        <v>242</v>
      </c>
      <c r="IQ152" s="1" t="s">
        <v>243</v>
      </c>
      <c r="IR152" s="89">
        <v>44143</v>
      </c>
      <c r="IS152" s="90">
        <v>500</v>
      </c>
      <c r="IT152" s="1">
        <v>390.44</v>
      </c>
      <c r="IU152" s="1"/>
      <c r="IV152" s="1"/>
      <c r="IW152" s="1"/>
      <c r="IX152" s="1"/>
      <c r="IY152" s="98">
        <v>390.44</v>
      </c>
      <c r="IZ152" s="138">
        <f t="shared" si="217"/>
        <v>169.76999999999998</v>
      </c>
      <c r="JA152" s="141">
        <f t="shared" si="218"/>
        <v>-45.648624661291969</v>
      </c>
      <c r="JB152" s="142">
        <f t="shared" si="219"/>
        <v>124.12137533870802</v>
      </c>
      <c r="JC152" s="104">
        <f t="shared" si="220"/>
        <v>110</v>
      </c>
      <c r="JD152" s="104">
        <f t="shared" si="221"/>
        <v>14.12137533870802</v>
      </c>
      <c r="JE152" s="104">
        <f t="shared" si="222"/>
        <v>209</v>
      </c>
      <c r="JF152" s="425">
        <f t="shared" si="229"/>
        <v>33.188072554673077</v>
      </c>
      <c r="JG152" s="143">
        <f t="shared" si="223"/>
        <v>242.18807255467308</v>
      </c>
      <c r="JH152" s="104">
        <f t="shared" si="224"/>
        <v>242.18807255467308</v>
      </c>
      <c r="JI152" s="104">
        <f t="shared" si="225"/>
        <v>18.852344523291556</v>
      </c>
      <c r="JJ152" s="90">
        <f t="shared" si="226"/>
        <v>261.04041707796466</v>
      </c>
      <c r="JK152" s="234">
        <f t="shared" si="230"/>
        <v>97.614337382136398</v>
      </c>
      <c r="JL152" s="139">
        <v>1</v>
      </c>
      <c r="JM152" s="1" t="s">
        <v>52</v>
      </c>
    </row>
    <row r="153" spans="1:273" ht="30" customHeight="1" x14ac:dyDescent="0.25">
      <c r="A153" s="1">
        <v>105</v>
      </c>
      <c r="B153" s="1" t="s">
        <v>244</v>
      </c>
      <c r="C153" s="1" t="s">
        <v>245</v>
      </c>
      <c r="D153" s="89">
        <v>43830</v>
      </c>
      <c r="E153" s="153"/>
      <c r="F153" s="104">
        <v>45.71</v>
      </c>
      <c r="G153" s="104"/>
      <c r="H153" s="104"/>
      <c r="I153" s="104"/>
      <c r="J153" s="104"/>
      <c r="K153" s="137">
        <v>45.71</v>
      </c>
      <c r="L153" s="138">
        <v>0.54999999999999716</v>
      </c>
      <c r="M153" s="141">
        <v>6.5999952827269642E-2</v>
      </c>
      <c r="N153" s="96">
        <v>0.61599995282726683</v>
      </c>
      <c r="O153" s="104">
        <v>0.61599995282726683</v>
      </c>
      <c r="P153" s="104">
        <v>0</v>
      </c>
      <c r="Q153" s="104">
        <v>1.114959914617353</v>
      </c>
      <c r="R153" s="104">
        <v>0</v>
      </c>
      <c r="S153" s="143">
        <v>1.114959914617353</v>
      </c>
      <c r="T153" s="104"/>
      <c r="U153" s="104"/>
      <c r="V153" s="104">
        <v>5.6026409761047183E-2</v>
      </c>
      <c r="W153" s="203">
        <v>1.1709863243784002</v>
      </c>
      <c r="X153" s="144">
        <v>-12.6179504866427</v>
      </c>
      <c r="Y153" s="285">
        <v>1</v>
      </c>
      <c r="Z153" s="104" t="s">
        <v>52</v>
      </c>
      <c r="AA153" s="1">
        <v>105</v>
      </c>
      <c r="AB153" s="1" t="s">
        <v>244</v>
      </c>
      <c r="AC153" s="1" t="s">
        <v>245</v>
      </c>
      <c r="AD153" s="89">
        <v>43861</v>
      </c>
      <c r="AE153" s="284"/>
      <c r="AF153" s="1">
        <v>45.71</v>
      </c>
      <c r="AG153" s="1"/>
      <c r="AH153" s="1"/>
      <c r="AI153" s="1"/>
      <c r="AJ153" s="1"/>
      <c r="AK153" s="98">
        <f t="shared" si="121"/>
        <v>45.71</v>
      </c>
      <c r="AL153" s="138">
        <f t="shared" si="128"/>
        <v>0</v>
      </c>
      <c r="AM153" s="141">
        <f t="shared" si="129"/>
        <v>0</v>
      </c>
      <c r="AN153" s="96">
        <f t="shared" si="130"/>
        <v>0</v>
      </c>
      <c r="AO153" s="104">
        <f t="shared" si="131"/>
        <v>0</v>
      </c>
      <c r="AP153" s="104">
        <f t="shared" si="132"/>
        <v>0</v>
      </c>
      <c r="AQ153" s="104">
        <f t="shared" si="133"/>
        <v>0</v>
      </c>
      <c r="AR153" s="104"/>
      <c r="AS153" s="143">
        <f t="shared" si="134"/>
        <v>0</v>
      </c>
      <c r="AT153" s="104">
        <f t="shared" si="135"/>
        <v>0</v>
      </c>
      <c r="AU153" s="104">
        <f t="shared" si="122"/>
        <v>0</v>
      </c>
      <c r="AV153" s="203">
        <f t="shared" si="136"/>
        <v>0</v>
      </c>
      <c r="AW153" s="144">
        <f t="shared" si="137"/>
        <v>-12.6179504866427</v>
      </c>
      <c r="AX153" s="285">
        <v>1</v>
      </c>
      <c r="AY153" s="104" t="s">
        <v>52</v>
      </c>
      <c r="AZ153" s="1">
        <v>105</v>
      </c>
      <c r="BA153" s="1" t="s">
        <v>244</v>
      </c>
      <c r="BB153" s="1" t="s">
        <v>245</v>
      </c>
      <c r="BC153" s="89">
        <v>43890</v>
      </c>
      <c r="BD153" s="153"/>
      <c r="BE153" s="1">
        <v>46.53</v>
      </c>
      <c r="BF153" s="1"/>
      <c r="BG153" s="1"/>
      <c r="BH153" s="1"/>
      <c r="BI153" s="1"/>
      <c r="BJ153" s="98">
        <v>46.53</v>
      </c>
      <c r="BK153" s="138">
        <f t="shared" si="138"/>
        <v>0.82000000000000028</v>
      </c>
      <c r="BL153" s="141">
        <f t="shared" si="139"/>
        <v>1.5516199489304666E-2</v>
      </c>
      <c r="BM153" s="96">
        <f t="shared" si="140"/>
        <v>0.835516199489305</v>
      </c>
      <c r="BN153" s="104">
        <f t="shared" si="141"/>
        <v>0.835516199489305</v>
      </c>
      <c r="BO153" s="104">
        <f t="shared" si="142"/>
        <v>0</v>
      </c>
      <c r="BP153" s="104">
        <f t="shared" si="143"/>
        <v>1.512284321075642</v>
      </c>
      <c r="BQ153" s="355">
        <f t="shared" si="144"/>
        <v>0</v>
      </c>
      <c r="BR153" s="143">
        <f t="shared" si="145"/>
        <v>1.512284321075642</v>
      </c>
      <c r="BS153" s="104">
        <f t="shared" si="146"/>
        <v>0.10174846672519568</v>
      </c>
      <c r="BT153" s="203">
        <f t="shared" si="147"/>
        <v>1.6140327878008378</v>
      </c>
      <c r="BU153" s="144">
        <f t="shared" si="148"/>
        <v>-11.003917698841862</v>
      </c>
      <c r="BV153" s="285">
        <v>1</v>
      </c>
      <c r="BW153" s="104" t="s">
        <v>52</v>
      </c>
      <c r="BX153" s="1">
        <v>105</v>
      </c>
      <c r="BY153" s="1" t="s">
        <v>244</v>
      </c>
      <c r="BZ153" s="1" t="s">
        <v>245</v>
      </c>
      <c r="CA153" s="89">
        <v>43890</v>
      </c>
      <c r="CB153" s="153"/>
      <c r="CC153" s="137">
        <v>46.53</v>
      </c>
      <c r="CD153" s="137"/>
      <c r="CE153" s="137"/>
      <c r="CF153" s="137"/>
      <c r="CG153" s="137"/>
      <c r="CH153" s="137">
        <v>46.53</v>
      </c>
      <c r="CI153" s="137">
        <v>0.82000000000000028</v>
      </c>
      <c r="CJ153" s="137">
        <v>1.5516199489304666E-2</v>
      </c>
      <c r="CK153" s="137">
        <v>0.835516199489305</v>
      </c>
      <c r="CL153" s="137">
        <v>0.835516199489305</v>
      </c>
      <c r="CM153" s="137">
        <v>0</v>
      </c>
      <c r="CN153" s="137">
        <v>1.512284321075642</v>
      </c>
      <c r="CO153" s="137">
        <v>0</v>
      </c>
      <c r="CP153" s="143">
        <f t="shared" si="149"/>
        <v>1.6806278857158834</v>
      </c>
      <c r="CQ153" s="104">
        <f t="shared" si="150"/>
        <v>0.10174846672519568</v>
      </c>
      <c r="CR153" s="203">
        <f t="shared" si="151"/>
        <v>1.7823763524410792</v>
      </c>
      <c r="CS153" s="144">
        <f t="shared" si="152"/>
        <v>-9.2215413464007838</v>
      </c>
      <c r="CT153" s="139" t="s">
        <v>251</v>
      </c>
      <c r="CU153" s="1" t="s">
        <v>422</v>
      </c>
      <c r="CV153" s="1">
        <v>105</v>
      </c>
      <c r="CW153" s="1" t="s">
        <v>244</v>
      </c>
      <c r="CX153" s="1" t="s">
        <v>245</v>
      </c>
      <c r="CY153" s="89">
        <v>43951</v>
      </c>
      <c r="CZ153" s="153"/>
      <c r="DA153" s="104">
        <v>48.24</v>
      </c>
      <c r="DB153" s="104"/>
      <c r="DC153" s="104"/>
      <c r="DD153" s="104"/>
      <c r="DE153" s="104"/>
      <c r="DF153" s="137">
        <v>48.24</v>
      </c>
      <c r="DG153" s="138">
        <f t="shared" si="153"/>
        <v>1.7100000000000009</v>
      </c>
      <c r="DH153" s="141">
        <f t="shared" si="154"/>
        <v>0.26256099760157159</v>
      </c>
      <c r="DI153" s="142">
        <f t="shared" si="155"/>
        <v>1.9725609976015726</v>
      </c>
      <c r="DJ153" s="104">
        <f t="shared" si="156"/>
        <v>1.9725609976015726</v>
      </c>
      <c r="DK153" s="104">
        <f t="shared" si="157"/>
        <v>0</v>
      </c>
      <c r="DL153" s="104">
        <f t="shared" si="158"/>
        <v>3.5703354056588466</v>
      </c>
      <c r="DM153" s="365">
        <f t="shared" si="159"/>
        <v>0</v>
      </c>
      <c r="DN153" s="366">
        <f t="shared" si="160"/>
        <v>3.5703354056588466</v>
      </c>
      <c r="DO153" s="367">
        <f t="shared" si="161"/>
        <v>1.8897075199429632</v>
      </c>
      <c r="DP153" s="367">
        <f t="shared" si="162"/>
        <v>1.8156247156862491</v>
      </c>
      <c r="DQ153" s="368">
        <f t="shared" si="163"/>
        <v>0.13017949811748158</v>
      </c>
      <c r="DR153" s="49">
        <f t="shared" si="164"/>
        <v>2.0198870180604449</v>
      </c>
      <c r="DS153" s="369">
        <f t="shared" si="165"/>
        <v>-7.2016543283403394</v>
      </c>
      <c r="DT153" s="139">
        <v>1</v>
      </c>
      <c r="DU153" s="1" t="s">
        <v>52</v>
      </c>
      <c r="DV153" s="1">
        <v>105</v>
      </c>
      <c r="DW153" s="1" t="s">
        <v>244</v>
      </c>
      <c r="DX153" s="1" t="s">
        <v>245</v>
      </c>
      <c r="DY153" s="89">
        <v>43982</v>
      </c>
      <c r="DZ153" s="90"/>
      <c r="EA153" s="1">
        <v>51.07</v>
      </c>
      <c r="EB153" s="1"/>
      <c r="EC153" s="1"/>
      <c r="ED153" s="1"/>
      <c r="EE153" s="1"/>
      <c r="EF153" s="98">
        <v>51.07</v>
      </c>
      <c r="EG153" s="138">
        <f t="shared" si="166"/>
        <v>2.8299999999999983</v>
      </c>
      <c r="EH153" s="141">
        <f t="shared" si="167"/>
        <v>0.11628921613778094</v>
      </c>
      <c r="EI153" s="96">
        <f t="shared" si="168"/>
        <v>2.9462892161377794</v>
      </c>
      <c r="EJ153" s="104">
        <f t="shared" si="169"/>
        <v>2.9462892161377794</v>
      </c>
      <c r="EK153" s="104">
        <f t="shared" si="170"/>
        <v>0</v>
      </c>
      <c r="EL153" s="104">
        <f t="shared" si="171"/>
        <v>5.3327834812093808</v>
      </c>
      <c r="EM153" s="355">
        <f t="shared" si="172"/>
        <v>0</v>
      </c>
      <c r="EN153" s="143">
        <f t="shared" si="173"/>
        <v>5.3327834812093808</v>
      </c>
      <c r="EO153" s="104">
        <f t="shared" si="174"/>
        <v>0.5578455757130143</v>
      </c>
      <c r="EP153" s="379">
        <f t="shared" si="175"/>
        <v>5.8906290569223954</v>
      </c>
      <c r="EQ153" s="380">
        <f t="shared" si="176"/>
        <v>-1.311025271417944</v>
      </c>
      <c r="ER153" s="285">
        <v>1</v>
      </c>
      <c r="ES153" s="104" t="s">
        <v>52</v>
      </c>
      <c r="ET153" s="1">
        <v>105</v>
      </c>
      <c r="EU153" s="1" t="s">
        <v>244</v>
      </c>
      <c r="EV153" s="1" t="s">
        <v>245</v>
      </c>
      <c r="EW153" s="398"/>
      <c r="EX153" s="89">
        <v>44013</v>
      </c>
      <c r="EY153" s="104">
        <v>72.710000000000008</v>
      </c>
      <c r="EZ153" s="104"/>
      <c r="FA153" s="104"/>
      <c r="FB153" s="104"/>
      <c r="FC153" s="104"/>
      <c r="FD153" s="137">
        <f t="shared" si="177"/>
        <v>72.710000000000008</v>
      </c>
      <c r="FE153" s="138">
        <f t="shared" si="227"/>
        <v>21.640000000000008</v>
      </c>
      <c r="FF153" s="141">
        <f t="shared" si="178"/>
        <v>1.0154730602537958</v>
      </c>
      <c r="FG153" s="96">
        <f t="shared" si="179"/>
        <v>22.655473060253804</v>
      </c>
      <c r="FH153" s="104">
        <f t="shared" si="180"/>
        <v>22.655473060253804</v>
      </c>
      <c r="FI153" s="104">
        <f t="shared" si="181"/>
        <v>0</v>
      </c>
      <c r="FJ153" s="104">
        <f t="shared" si="182"/>
        <v>41.006406239059388</v>
      </c>
      <c r="FK153" s="104"/>
      <c r="FL153" s="143">
        <f t="shared" si="183"/>
        <v>41.006406239059388</v>
      </c>
      <c r="FM153" s="104">
        <f t="shared" si="184"/>
        <v>4.698554923762277</v>
      </c>
      <c r="FN153" s="379">
        <f t="shared" si="185"/>
        <v>45.704961162821661</v>
      </c>
      <c r="FO153" s="234">
        <f t="shared" si="186"/>
        <v>44.393935891403714</v>
      </c>
      <c r="FP153" s="139">
        <v>1</v>
      </c>
      <c r="FQ153" s="1" t="s">
        <v>52</v>
      </c>
      <c r="FR153" s="1">
        <v>105</v>
      </c>
      <c r="FS153" s="1" t="s">
        <v>244</v>
      </c>
      <c r="FT153" s="1" t="s">
        <v>245</v>
      </c>
      <c r="FU153" s="89">
        <v>44042</v>
      </c>
      <c r="FV153" s="90">
        <v>300</v>
      </c>
      <c r="FW153" s="104">
        <v>112.14</v>
      </c>
      <c r="FX153" s="104"/>
      <c r="FY153" s="104"/>
      <c r="FZ153" s="104"/>
      <c r="GA153" s="104"/>
      <c r="GB153" s="411">
        <f t="shared" si="187"/>
        <v>112.14</v>
      </c>
      <c r="GC153" s="138">
        <f t="shared" si="123"/>
        <v>39.429999999999993</v>
      </c>
      <c r="GD153" s="141">
        <f t="shared" si="188"/>
        <v>12.28624335819763</v>
      </c>
      <c r="GE153" s="142">
        <f t="shared" si="189"/>
        <v>51.716243358197623</v>
      </c>
      <c r="GF153" s="104">
        <f t="shared" si="190"/>
        <v>51.716243358197623</v>
      </c>
      <c r="GG153" s="104">
        <v>0</v>
      </c>
      <c r="GH153" s="104">
        <f t="shared" si="191"/>
        <v>98.260862380575475</v>
      </c>
      <c r="GI153" s="104"/>
      <c r="GJ153" s="143">
        <f t="shared" si="192"/>
        <v>98.260862380575475</v>
      </c>
      <c r="GK153" s="103">
        <f t="shared" si="193"/>
        <v>0</v>
      </c>
      <c r="GL153" s="104">
        <f t="shared" si="124"/>
        <v>0</v>
      </c>
      <c r="GM153" s="90">
        <f t="shared" si="194"/>
        <v>98.260862380575475</v>
      </c>
      <c r="GN153" s="380">
        <f t="shared" si="195"/>
        <v>-157.34520172802081</v>
      </c>
      <c r="GO153" s="139">
        <v>1</v>
      </c>
      <c r="GP153" s="415" t="s">
        <v>52</v>
      </c>
      <c r="GQ153" s="1">
        <v>105</v>
      </c>
      <c r="GR153" s="1" t="s">
        <v>244</v>
      </c>
      <c r="GS153" s="1" t="s">
        <v>245</v>
      </c>
      <c r="GT153" s="89">
        <v>44081</v>
      </c>
      <c r="GU153" s="90"/>
      <c r="GV153" s="104">
        <v>261.73</v>
      </c>
      <c r="GW153" s="104"/>
      <c r="GX153" s="104"/>
      <c r="GY153" s="104"/>
      <c r="GZ153" s="104"/>
      <c r="HA153" s="137">
        <v>261.73</v>
      </c>
      <c r="HB153" s="138">
        <f t="shared" si="228"/>
        <v>149.59000000000003</v>
      </c>
      <c r="HC153" s="141">
        <f t="shared" si="196"/>
        <v>-54.14331238912407</v>
      </c>
      <c r="HD153" s="142">
        <f t="shared" si="197"/>
        <v>95.446687610875955</v>
      </c>
      <c r="HE153" s="104">
        <f t="shared" si="198"/>
        <v>95.446687610875955</v>
      </c>
      <c r="HF153" s="104">
        <v>0</v>
      </c>
      <c r="HG153" s="104">
        <f t="shared" si="199"/>
        <v>181.34870646066432</v>
      </c>
      <c r="HH153" s="104"/>
      <c r="HI153" s="143">
        <f t="shared" si="200"/>
        <v>181.34870646066432</v>
      </c>
      <c r="HJ153" s="104">
        <f t="shared" si="201"/>
        <v>0</v>
      </c>
      <c r="HK153" s="104">
        <f t="shared" si="125"/>
        <v>0</v>
      </c>
      <c r="HL153" s="90">
        <f t="shared" si="202"/>
        <v>181.34870646066432</v>
      </c>
      <c r="HM153" s="380">
        <f t="shared" si="203"/>
        <v>24.003504732643506</v>
      </c>
      <c r="HN153" s="1">
        <v>1</v>
      </c>
      <c r="HO153" s="1" t="s">
        <v>52</v>
      </c>
      <c r="HP153" s="1">
        <v>105</v>
      </c>
      <c r="HQ153" s="1" t="s">
        <v>244</v>
      </c>
      <c r="HR153" s="1" t="s">
        <v>245</v>
      </c>
      <c r="HS153" s="89">
        <v>44104</v>
      </c>
      <c r="HT153" s="104">
        <v>482.34000000000003</v>
      </c>
      <c r="HU153" s="90">
        <v>370</v>
      </c>
      <c r="HV153" s="104"/>
      <c r="HW153" s="104"/>
      <c r="HX153" s="104"/>
      <c r="HY153" s="104"/>
      <c r="HZ153" s="137">
        <f t="shared" si="204"/>
        <v>482.34000000000003</v>
      </c>
      <c r="IA153" s="138">
        <f t="shared" si="205"/>
        <v>220.61</v>
      </c>
      <c r="IB153" s="141">
        <f t="shared" si="206"/>
        <v>41.122929230130765</v>
      </c>
      <c r="IC153" s="142">
        <f t="shared" si="207"/>
        <v>261.73292923013076</v>
      </c>
      <c r="ID153" s="104">
        <f t="shared" si="208"/>
        <v>110</v>
      </c>
      <c r="IE153" s="104">
        <f t="shared" si="209"/>
        <v>151.73292923013076</v>
      </c>
      <c r="IF153" s="104">
        <f t="shared" si="210"/>
        <v>209</v>
      </c>
      <c r="IG153" s="425">
        <f t="shared" si="211"/>
        <v>295.61924609335097</v>
      </c>
      <c r="IH153" s="143">
        <f t="shared" si="212"/>
        <v>504.61924609335097</v>
      </c>
      <c r="II153" s="104">
        <f t="shared" si="213"/>
        <v>261.73292923013076</v>
      </c>
      <c r="IJ153" s="104">
        <f t="shared" si="214"/>
        <v>70.469560775396033</v>
      </c>
      <c r="IK153" s="90">
        <f t="shared" si="215"/>
        <v>575.08880686874704</v>
      </c>
      <c r="IL153" s="234">
        <f t="shared" si="216"/>
        <v>229.09231160139052</v>
      </c>
      <c r="IM153" s="139">
        <v>1</v>
      </c>
      <c r="IN153" s="1" t="s">
        <v>52</v>
      </c>
      <c r="IO153" s="1">
        <v>105</v>
      </c>
      <c r="IP153" s="1" t="s">
        <v>244</v>
      </c>
      <c r="IQ153" s="1" t="s">
        <v>245</v>
      </c>
      <c r="IR153" s="89">
        <v>44143</v>
      </c>
      <c r="IS153" s="90">
        <v>1000</v>
      </c>
      <c r="IT153" s="1">
        <v>1104.68</v>
      </c>
      <c r="IU153" s="1"/>
      <c r="IV153" s="1"/>
      <c r="IW153" s="1"/>
      <c r="IX153" s="1"/>
      <c r="IY153" s="98">
        <v>1104.68</v>
      </c>
      <c r="IZ153" s="138">
        <f t="shared" si="217"/>
        <v>622.34</v>
      </c>
      <c r="JA153" s="141">
        <f t="shared" si="218"/>
        <v>-167.33795765864667</v>
      </c>
      <c r="JB153" s="142">
        <f t="shared" si="219"/>
        <v>455.00204234135333</v>
      </c>
      <c r="JC153" s="104">
        <f t="shared" si="220"/>
        <v>110</v>
      </c>
      <c r="JD153" s="104">
        <f t="shared" si="221"/>
        <v>345.00204234135333</v>
      </c>
      <c r="JE153" s="104">
        <f t="shared" si="222"/>
        <v>209</v>
      </c>
      <c r="JF153" s="425">
        <f t="shared" si="229"/>
        <v>810.82419651787234</v>
      </c>
      <c r="JG153" s="143">
        <f t="shared" si="223"/>
        <v>1019.8241965178723</v>
      </c>
      <c r="JH153" s="104">
        <f t="shared" si="224"/>
        <v>1019.8241965178723</v>
      </c>
      <c r="JI153" s="104">
        <f t="shared" si="225"/>
        <v>79.384904892885302</v>
      </c>
      <c r="JJ153" s="90">
        <f t="shared" si="226"/>
        <v>1099.2091014107577</v>
      </c>
      <c r="JK153" s="234">
        <f t="shared" si="230"/>
        <v>328.30141301214826</v>
      </c>
      <c r="JL153" s="139">
        <v>1</v>
      </c>
      <c r="JM153" s="1" t="s">
        <v>52</v>
      </c>
    </row>
    <row r="154" spans="1:273" ht="30" customHeight="1" x14ac:dyDescent="0.25">
      <c r="A154" s="1">
        <v>106</v>
      </c>
      <c r="B154" s="1" t="s">
        <v>246</v>
      </c>
      <c r="C154" s="1" t="s">
        <v>247</v>
      </c>
      <c r="D154" s="89">
        <v>43830</v>
      </c>
      <c r="E154" s="153"/>
      <c r="F154" s="104">
        <v>126.93</v>
      </c>
      <c r="G154" s="104"/>
      <c r="H154" s="104"/>
      <c r="I154" s="104"/>
      <c r="J154" s="104"/>
      <c r="K154" s="137">
        <v>126.93</v>
      </c>
      <c r="L154" s="138">
        <v>0.29000000000000625</v>
      </c>
      <c r="M154" s="141">
        <v>3.4799975127106746E-2</v>
      </c>
      <c r="N154" s="96">
        <v>0.32479997512711301</v>
      </c>
      <c r="O154" s="104">
        <v>0.32479997512711301</v>
      </c>
      <c r="P154" s="104">
        <v>0</v>
      </c>
      <c r="Q154" s="104">
        <v>0.58788795498007451</v>
      </c>
      <c r="R154" s="104">
        <v>0</v>
      </c>
      <c r="S154" s="143">
        <v>0.58788795498007451</v>
      </c>
      <c r="T154" s="104"/>
      <c r="U154" s="104"/>
      <c r="V154" s="104">
        <v>2.9541197874007483E-2</v>
      </c>
      <c r="W154" s="203">
        <v>0.61742915285408195</v>
      </c>
      <c r="X154" s="144">
        <v>-753.79201336109702</v>
      </c>
      <c r="Y154" s="285">
        <v>1</v>
      </c>
      <c r="Z154" s="104" t="s">
        <v>52</v>
      </c>
      <c r="AA154" s="1">
        <v>106</v>
      </c>
      <c r="AB154" s="1" t="s">
        <v>246</v>
      </c>
      <c r="AC154" s="1" t="s">
        <v>247</v>
      </c>
      <c r="AD154" s="89">
        <v>43861</v>
      </c>
      <c r="AE154" s="284"/>
      <c r="AF154" s="1">
        <v>126.94</v>
      </c>
      <c r="AG154" s="1"/>
      <c r="AH154" s="1"/>
      <c r="AI154" s="1"/>
      <c r="AJ154" s="1"/>
      <c r="AK154" s="98">
        <f t="shared" si="121"/>
        <v>126.94</v>
      </c>
      <c r="AL154" s="138">
        <f t="shared" si="128"/>
        <v>9.9999999999909051E-3</v>
      </c>
      <c r="AM154" s="141">
        <f t="shared" si="129"/>
        <v>-8.8905229089412847E-3</v>
      </c>
      <c r="AN154" s="96">
        <f t="shared" si="130"/>
        <v>1.1094770910496203E-3</v>
      </c>
      <c r="AO154" s="104">
        <f t="shared" si="131"/>
        <v>1.1094770910496203E-3</v>
      </c>
      <c r="AP154" s="104">
        <f t="shared" si="132"/>
        <v>0</v>
      </c>
      <c r="AQ154" s="104">
        <f t="shared" si="133"/>
        <v>2.0081535347998129E-3</v>
      </c>
      <c r="AR154" s="104"/>
      <c r="AS154" s="143">
        <f t="shared" si="134"/>
        <v>2.0081535347998129E-3</v>
      </c>
      <c r="AT154" s="104">
        <f t="shared" si="135"/>
        <v>7.1974818778453541E-3</v>
      </c>
      <c r="AU154" s="104">
        <f t="shared" si="122"/>
        <v>1.2795871170431712E-3</v>
      </c>
      <c r="AV154" s="203">
        <f t="shared" si="136"/>
        <v>1.0485222529688337E-2</v>
      </c>
      <c r="AW154" s="144">
        <f t="shared" si="137"/>
        <v>-753.7815281385673</v>
      </c>
      <c r="AX154" s="285">
        <v>1</v>
      </c>
      <c r="AY154" s="104" t="s">
        <v>52</v>
      </c>
      <c r="AZ154" s="1">
        <v>106</v>
      </c>
      <c r="BA154" s="1" t="s">
        <v>246</v>
      </c>
      <c r="BB154" s="1" t="s">
        <v>247</v>
      </c>
      <c r="BC154" s="89">
        <v>43890</v>
      </c>
      <c r="BD154" s="153"/>
      <c r="BE154" s="1">
        <v>126.96000000000001</v>
      </c>
      <c r="BF154" s="1"/>
      <c r="BG154" s="1"/>
      <c r="BH154" s="1"/>
      <c r="BI154" s="1"/>
      <c r="BJ154" s="98">
        <v>126.96000000000001</v>
      </c>
      <c r="BK154" s="138">
        <f t="shared" si="138"/>
        <v>2.0000000000010232E-2</v>
      </c>
      <c r="BL154" s="141">
        <f t="shared" si="139"/>
        <v>3.7844388998323409E-4</v>
      </c>
      <c r="BM154" s="96">
        <f t="shared" si="140"/>
        <v>2.0378443889993467E-2</v>
      </c>
      <c r="BN154" s="104">
        <f t="shared" si="141"/>
        <v>2.0378443889993467E-2</v>
      </c>
      <c r="BO154" s="104">
        <f t="shared" si="142"/>
        <v>0</v>
      </c>
      <c r="BP154" s="104">
        <f t="shared" si="143"/>
        <v>3.6884983440888176E-2</v>
      </c>
      <c r="BQ154" s="355">
        <f t="shared" si="144"/>
        <v>0</v>
      </c>
      <c r="BR154" s="143">
        <f t="shared" si="145"/>
        <v>3.6884983440888176E-2</v>
      </c>
      <c r="BS154" s="104">
        <f t="shared" si="146"/>
        <v>2.4816699201279926E-3</v>
      </c>
      <c r="BT154" s="203">
        <f t="shared" si="147"/>
        <v>3.936665336101617E-2</v>
      </c>
      <c r="BU154" s="144">
        <f t="shared" si="148"/>
        <v>-753.74216148520622</v>
      </c>
      <c r="BV154" s="285">
        <v>1</v>
      </c>
      <c r="BW154" s="104" t="s">
        <v>52</v>
      </c>
      <c r="BX154" s="1">
        <v>106</v>
      </c>
      <c r="BY154" s="1" t="s">
        <v>246</v>
      </c>
      <c r="BZ154" s="1" t="s">
        <v>247</v>
      </c>
      <c r="CA154" s="89">
        <v>43890</v>
      </c>
      <c r="CB154" s="153"/>
      <c r="CC154" s="137">
        <v>126.96000000000001</v>
      </c>
      <c r="CD154" s="137"/>
      <c r="CE154" s="137"/>
      <c r="CF154" s="137"/>
      <c r="CG154" s="137"/>
      <c r="CH154" s="137">
        <v>126.96000000000001</v>
      </c>
      <c r="CI154" s="137">
        <v>2.0000000000010232E-2</v>
      </c>
      <c r="CJ154" s="137">
        <v>3.7844388998323409E-4</v>
      </c>
      <c r="CK154" s="137">
        <v>2.0378443889993467E-2</v>
      </c>
      <c r="CL154" s="137">
        <v>2.0378443889993467E-2</v>
      </c>
      <c r="CM154" s="137">
        <v>0</v>
      </c>
      <c r="CN154" s="137">
        <v>3.6884983440888176E-2</v>
      </c>
      <c r="CO154" s="137">
        <v>0</v>
      </c>
      <c r="CP154" s="143">
        <f t="shared" si="149"/>
        <v>4.0990924041871775E-2</v>
      </c>
      <c r="CQ154" s="104">
        <f t="shared" si="150"/>
        <v>2.4816699201279926E-3</v>
      </c>
      <c r="CR154" s="203">
        <f t="shared" si="151"/>
        <v>4.3472593961999768E-2</v>
      </c>
      <c r="CS154" s="144">
        <f t="shared" si="152"/>
        <v>-753.69868889124427</v>
      </c>
      <c r="CT154" s="139" t="s">
        <v>251</v>
      </c>
      <c r="CU154" s="1" t="s">
        <v>422</v>
      </c>
      <c r="CV154" s="1">
        <v>106</v>
      </c>
      <c r="CW154" s="1" t="s">
        <v>246</v>
      </c>
      <c r="CX154" s="1" t="s">
        <v>247</v>
      </c>
      <c r="CY154" s="89">
        <v>43951</v>
      </c>
      <c r="CZ154" s="153"/>
      <c r="DA154" s="104">
        <v>304.7</v>
      </c>
      <c r="DB154" s="104"/>
      <c r="DC154" s="104"/>
      <c r="DD154" s="104"/>
      <c r="DE154" s="104"/>
      <c r="DF154" s="137">
        <v>304.7</v>
      </c>
      <c r="DG154" s="138">
        <f t="shared" si="153"/>
        <v>177.73999999999998</v>
      </c>
      <c r="DH154" s="141">
        <f t="shared" si="154"/>
        <v>27.290989306259245</v>
      </c>
      <c r="DI154" s="142">
        <f t="shared" si="155"/>
        <v>205.03098930625922</v>
      </c>
      <c r="DJ154" s="104">
        <f t="shared" si="156"/>
        <v>110</v>
      </c>
      <c r="DK154" s="104">
        <f t="shared" si="157"/>
        <v>95.030989306259215</v>
      </c>
      <c r="DL154" s="104">
        <f t="shared" si="158"/>
        <v>199.1</v>
      </c>
      <c r="DM154" s="365">
        <f t="shared" si="159"/>
        <v>211.56514885218485</v>
      </c>
      <c r="DN154" s="366">
        <f t="shared" si="160"/>
        <v>410.66514885218487</v>
      </c>
      <c r="DO154" s="367">
        <f t="shared" si="161"/>
        <v>410.62415792814301</v>
      </c>
      <c r="DP154" s="367">
        <f t="shared" si="162"/>
        <v>394.52632861126182</v>
      </c>
      <c r="DQ154" s="368">
        <f t="shared" si="163"/>
        <v>28.287365229732789</v>
      </c>
      <c r="DR154" s="49">
        <f t="shared" si="164"/>
        <v>438.91152315787582</v>
      </c>
      <c r="DS154" s="369">
        <f t="shared" si="165"/>
        <v>-314.78716573336845</v>
      </c>
      <c r="DT154" s="139">
        <v>1</v>
      </c>
      <c r="DU154" s="1" t="s">
        <v>52</v>
      </c>
      <c r="DV154" s="1">
        <v>106</v>
      </c>
      <c r="DW154" s="1" t="s">
        <v>246</v>
      </c>
      <c r="DX154" s="1" t="s">
        <v>247</v>
      </c>
      <c r="DY154" s="89">
        <v>43982</v>
      </c>
      <c r="DZ154" s="90"/>
      <c r="EA154" s="1">
        <v>442.23</v>
      </c>
      <c r="EB154" s="1"/>
      <c r="EC154" s="1"/>
      <c r="ED154" s="1"/>
      <c r="EE154" s="1"/>
      <c r="EF154" s="98">
        <v>442.23</v>
      </c>
      <c r="EG154" s="138">
        <f t="shared" si="166"/>
        <v>137.53000000000003</v>
      </c>
      <c r="EH154" s="141">
        <f t="shared" si="167"/>
        <v>5.6513271715296911</v>
      </c>
      <c r="EI154" s="96">
        <f t="shared" si="168"/>
        <v>143.18132717152972</v>
      </c>
      <c r="EJ154" s="104">
        <f t="shared" si="169"/>
        <v>110</v>
      </c>
      <c r="EK154" s="104">
        <f t="shared" si="170"/>
        <v>33.181327171529716</v>
      </c>
      <c r="EL154" s="104">
        <f t="shared" si="171"/>
        <v>199.1</v>
      </c>
      <c r="EM154" s="355">
        <f t="shared" si="172"/>
        <v>64.210919086759191</v>
      </c>
      <c r="EN154" s="143">
        <f t="shared" si="173"/>
        <v>263.31091908675921</v>
      </c>
      <c r="EO154" s="104">
        <f t="shared" si="174"/>
        <v>27.544120583002705</v>
      </c>
      <c r="EP154" s="379">
        <f t="shared" si="175"/>
        <v>290.85503966976194</v>
      </c>
      <c r="EQ154" s="380">
        <f t="shared" si="176"/>
        <v>-23.932126063606518</v>
      </c>
      <c r="ER154" s="285">
        <v>1</v>
      </c>
      <c r="ES154" s="104" t="s">
        <v>52</v>
      </c>
      <c r="ET154" s="1">
        <v>106</v>
      </c>
      <c r="EU154" s="1" t="s">
        <v>246</v>
      </c>
      <c r="EV154" s="1" t="s">
        <v>247</v>
      </c>
      <c r="EW154" s="398">
        <v>1080</v>
      </c>
      <c r="EX154" s="89">
        <v>44013</v>
      </c>
      <c r="EY154" s="104">
        <v>607.85</v>
      </c>
      <c r="EZ154" s="104"/>
      <c r="FA154" s="104"/>
      <c r="FB154" s="104"/>
      <c r="FC154" s="104"/>
      <c r="FD154" s="137">
        <f t="shared" si="177"/>
        <v>607.85</v>
      </c>
      <c r="FE154" s="138">
        <f t="shared" si="227"/>
        <v>165.62</v>
      </c>
      <c r="FF154" s="141">
        <f t="shared" si="178"/>
        <v>7.771841415861072</v>
      </c>
      <c r="FG154" s="96">
        <f t="shared" si="179"/>
        <v>173.39184141586108</v>
      </c>
      <c r="FH154" s="104">
        <f t="shared" si="180"/>
        <v>173.39184141586108</v>
      </c>
      <c r="FI154" s="104">
        <f t="shared" si="181"/>
        <v>0</v>
      </c>
      <c r="FJ154" s="104">
        <f t="shared" si="182"/>
        <v>313.83923296270854</v>
      </c>
      <c r="FK154" s="104"/>
      <c r="FL154" s="143">
        <f t="shared" si="183"/>
        <v>313.83923296270854</v>
      </c>
      <c r="FM154" s="104">
        <f t="shared" si="184"/>
        <v>35.9600123139329</v>
      </c>
      <c r="FN154" s="379">
        <f t="shared" si="185"/>
        <v>349.79924527664144</v>
      </c>
      <c r="FO154" s="234">
        <f t="shared" si="186"/>
        <v>-754.13288078696519</v>
      </c>
      <c r="FP154" s="139">
        <v>1</v>
      </c>
      <c r="FQ154" s="1" t="s">
        <v>52</v>
      </c>
      <c r="FR154" s="1">
        <v>106</v>
      </c>
      <c r="FS154" s="1" t="s">
        <v>246</v>
      </c>
      <c r="FT154" s="1" t="s">
        <v>247</v>
      </c>
      <c r="FU154" s="89">
        <v>44042</v>
      </c>
      <c r="FV154" s="90"/>
      <c r="FW154" s="104">
        <v>739.31000000000006</v>
      </c>
      <c r="FX154" s="104"/>
      <c r="FY154" s="104"/>
      <c r="FZ154" s="104"/>
      <c r="GA154" s="104"/>
      <c r="GB154" s="411">
        <f t="shared" si="187"/>
        <v>739.31000000000006</v>
      </c>
      <c r="GC154" s="138">
        <f t="shared" si="123"/>
        <v>131.46000000000004</v>
      </c>
      <c r="GD154" s="141">
        <f t="shared" si="188"/>
        <v>40.962453762836958</v>
      </c>
      <c r="GE154" s="142">
        <f t="shared" si="189"/>
        <v>172.42245376283699</v>
      </c>
      <c r="GF154" s="104">
        <f t="shared" si="190"/>
        <v>172.42245376283699</v>
      </c>
      <c r="GG154" s="104">
        <v>0</v>
      </c>
      <c r="GH154" s="104">
        <f t="shared" si="191"/>
        <v>327.60266214939026</v>
      </c>
      <c r="GI154" s="104"/>
      <c r="GJ154" s="143">
        <f t="shared" si="192"/>
        <v>327.60266214939026</v>
      </c>
      <c r="GK154" s="103">
        <f t="shared" si="193"/>
        <v>172.42245376283699</v>
      </c>
      <c r="GL154" s="104">
        <f t="shared" si="124"/>
        <v>47.930900971702236</v>
      </c>
      <c r="GM154" s="90">
        <f t="shared" si="194"/>
        <v>375.53356312109247</v>
      </c>
      <c r="GN154" s="380">
        <f t="shared" si="195"/>
        <v>-378.59931766587272</v>
      </c>
      <c r="GO154" s="139">
        <v>1</v>
      </c>
      <c r="GP154" s="415" t="s">
        <v>52</v>
      </c>
      <c r="GQ154" s="1">
        <v>106</v>
      </c>
      <c r="GR154" s="1" t="s">
        <v>246</v>
      </c>
      <c r="GS154" s="1" t="s">
        <v>247</v>
      </c>
      <c r="GT154" s="89">
        <v>44081</v>
      </c>
      <c r="GU154" s="90"/>
      <c r="GV154" s="104">
        <v>928.39</v>
      </c>
      <c r="GW154" s="104"/>
      <c r="GX154" s="104"/>
      <c r="GY154" s="104"/>
      <c r="GZ154" s="104"/>
      <c r="HA154" s="137">
        <v>928.39</v>
      </c>
      <c r="HB154" s="138">
        <f t="shared" si="228"/>
        <v>189.07999999999993</v>
      </c>
      <c r="HC154" s="141">
        <f t="shared" si="196"/>
        <v>-68.4365098371253</v>
      </c>
      <c r="HD154" s="142">
        <f t="shared" si="197"/>
        <v>120.64349016287463</v>
      </c>
      <c r="HE154" s="104">
        <f t="shared" si="198"/>
        <v>120.64349016287463</v>
      </c>
      <c r="HF154" s="104">
        <v>0</v>
      </c>
      <c r="HG154" s="104">
        <f t="shared" si="199"/>
        <v>229.22263130946178</v>
      </c>
      <c r="HH154" s="104"/>
      <c r="HI154" s="143">
        <f t="shared" si="200"/>
        <v>229.22263130946178</v>
      </c>
      <c r="HJ154" s="104">
        <f t="shared" si="201"/>
        <v>120.64349016287463</v>
      </c>
      <c r="HK154" s="104">
        <f t="shared" si="125"/>
        <v>54.605097526307198</v>
      </c>
      <c r="HL154" s="90">
        <f t="shared" si="202"/>
        <v>283.82772883576899</v>
      </c>
      <c r="HM154" s="380">
        <f t="shared" si="203"/>
        <v>-94.771588830103724</v>
      </c>
      <c r="HN154" s="1">
        <v>1</v>
      </c>
      <c r="HO154" s="1" t="s">
        <v>52</v>
      </c>
      <c r="HP154" s="1">
        <v>106</v>
      </c>
      <c r="HQ154" s="1" t="s">
        <v>246</v>
      </c>
      <c r="HR154" s="1" t="s">
        <v>247</v>
      </c>
      <c r="HS154" s="89">
        <v>44104</v>
      </c>
      <c r="HT154" s="104">
        <v>1021.97</v>
      </c>
      <c r="HU154" s="90">
        <v>1000</v>
      </c>
      <c r="HV154" s="104"/>
      <c r="HW154" s="104"/>
      <c r="HX154" s="104"/>
      <c r="HY154" s="104"/>
      <c r="HZ154" s="137">
        <f t="shared" si="204"/>
        <v>1021.97</v>
      </c>
      <c r="IA154" s="138">
        <f t="shared" si="205"/>
        <v>93.580000000000041</v>
      </c>
      <c r="IB154" s="141">
        <f t="shared" si="206"/>
        <v>17.443831727281804</v>
      </c>
      <c r="IC154" s="142">
        <f t="shared" si="207"/>
        <v>111.02383172728184</v>
      </c>
      <c r="ID154" s="104">
        <f t="shared" si="208"/>
        <v>110</v>
      </c>
      <c r="IE154" s="104">
        <f t="shared" si="209"/>
        <v>1.0238317272818449</v>
      </c>
      <c r="IF154" s="104">
        <f t="shared" si="210"/>
        <v>209</v>
      </c>
      <c r="IG154" s="425">
        <f t="shared" si="211"/>
        <v>1.9947177246309298</v>
      </c>
      <c r="IH154" s="143">
        <f t="shared" si="212"/>
        <v>210.99471772463093</v>
      </c>
      <c r="II154" s="104">
        <f t="shared" si="213"/>
        <v>111.02383172728184</v>
      </c>
      <c r="IJ154" s="104">
        <f t="shared" si="214"/>
        <v>29.892305413904918</v>
      </c>
      <c r="IK154" s="90">
        <f t="shared" si="215"/>
        <v>240.88702313853585</v>
      </c>
      <c r="IL154" s="234">
        <f t="shared" si="216"/>
        <v>-853.88456569156779</v>
      </c>
      <c r="IM154" s="139">
        <v>1</v>
      </c>
      <c r="IN154" s="1" t="s">
        <v>52</v>
      </c>
      <c r="IO154" s="1">
        <v>106</v>
      </c>
      <c r="IP154" s="1" t="s">
        <v>246</v>
      </c>
      <c r="IQ154" s="1" t="s">
        <v>247</v>
      </c>
      <c r="IR154" s="89">
        <v>44143</v>
      </c>
      <c r="IS154" s="90"/>
      <c r="IT154" s="1">
        <v>1094.3900000000001</v>
      </c>
      <c r="IU154" s="1"/>
      <c r="IV154" s="1"/>
      <c r="IW154" s="1"/>
      <c r="IX154" s="1"/>
      <c r="IY154" s="98">
        <v>1094.3900000000001</v>
      </c>
      <c r="IZ154" s="138">
        <f t="shared" si="217"/>
        <v>72.420000000000073</v>
      </c>
      <c r="JA154" s="141">
        <f t="shared" si="218"/>
        <v>-19.472659468520749</v>
      </c>
      <c r="JB154" s="142">
        <f t="shared" si="219"/>
        <v>52.947340531479327</v>
      </c>
      <c r="JC154" s="104">
        <f t="shared" si="220"/>
        <v>52.947340531479327</v>
      </c>
      <c r="JD154" s="104">
        <f t="shared" si="221"/>
        <v>0</v>
      </c>
      <c r="JE154" s="104">
        <f t="shared" si="222"/>
        <v>100.59994700981072</v>
      </c>
      <c r="JF154" s="425">
        <f t="shared" si="229"/>
        <v>0</v>
      </c>
      <c r="JG154" s="143">
        <f t="shared" si="223"/>
        <v>100.59994700981072</v>
      </c>
      <c r="JH154" s="104">
        <f t="shared" si="224"/>
        <v>0</v>
      </c>
      <c r="JI154" s="104">
        <f t="shared" si="225"/>
        <v>0</v>
      </c>
      <c r="JJ154" s="90">
        <f t="shared" si="226"/>
        <v>100.59994700981072</v>
      </c>
      <c r="JK154" s="234">
        <f t="shared" si="230"/>
        <v>-753.28461868175702</v>
      </c>
      <c r="JL154" s="139">
        <v>1</v>
      </c>
      <c r="JM154" s="1" t="s">
        <v>52</v>
      </c>
    </row>
    <row r="155" spans="1:273" ht="30" customHeight="1" x14ac:dyDescent="0.25">
      <c r="A155" s="1">
        <v>107</v>
      </c>
      <c r="B155" s="1" t="s">
        <v>311</v>
      </c>
      <c r="C155" s="1" t="s">
        <v>312</v>
      </c>
      <c r="D155" s="89">
        <v>43830</v>
      </c>
      <c r="E155" s="153"/>
      <c r="F155" s="104">
        <v>637.13</v>
      </c>
      <c r="G155" s="104"/>
      <c r="H155" s="104"/>
      <c r="I155" s="104"/>
      <c r="J155" s="104"/>
      <c r="K155" s="137">
        <v>637.13</v>
      </c>
      <c r="L155" s="138">
        <v>70.42999999999995</v>
      </c>
      <c r="M155" s="141">
        <v>8.4515939593174956</v>
      </c>
      <c r="N155" s="96">
        <v>78.881593959317442</v>
      </c>
      <c r="O155" s="104">
        <v>78.881593959317442</v>
      </c>
      <c r="P155" s="104">
        <v>0</v>
      </c>
      <c r="Q155" s="104">
        <v>142.77568506636459</v>
      </c>
      <c r="R155" s="104">
        <v>0</v>
      </c>
      <c r="S155" s="143">
        <v>142.77568506636459</v>
      </c>
      <c r="T155" s="104"/>
      <c r="U155" s="104"/>
      <c r="V155" s="104">
        <v>7.174436435401037</v>
      </c>
      <c r="W155" s="203">
        <v>149.95012150176564</v>
      </c>
      <c r="X155" s="144">
        <v>393.13586931585547</v>
      </c>
      <c r="Y155" s="285">
        <v>1</v>
      </c>
      <c r="Z155" s="104" t="s">
        <v>52</v>
      </c>
      <c r="AA155" s="1">
        <v>107</v>
      </c>
      <c r="AB155" s="1" t="s">
        <v>311</v>
      </c>
      <c r="AC155" s="1" t="s">
        <v>312</v>
      </c>
      <c r="AD155" s="89">
        <v>43861</v>
      </c>
      <c r="AE155" s="284"/>
      <c r="AF155" s="1">
        <v>731.29</v>
      </c>
      <c r="AG155" s="1"/>
      <c r="AH155" s="1"/>
      <c r="AI155" s="1"/>
      <c r="AJ155" s="1"/>
      <c r="AK155" s="98">
        <f t="shared" si="121"/>
        <v>731.29</v>
      </c>
      <c r="AL155" s="138">
        <f t="shared" si="128"/>
        <v>94.159999999999968</v>
      </c>
      <c r="AM155" s="141">
        <f t="shared" si="129"/>
        <v>-83.713163710667246</v>
      </c>
      <c r="AN155" s="96">
        <f t="shared" si="130"/>
        <v>10.446836289332722</v>
      </c>
      <c r="AO155" s="104">
        <f t="shared" si="131"/>
        <v>10.446836289332722</v>
      </c>
      <c r="AP155" s="104">
        <f t="shared" si="132"/>
        <v>0</v>
      </c>
      <c r="AQ155" s="104">
        <f t="shared" si="133"/>
        <v>18.908773683692228</v>
      </c>
      <c r="AR155" s="104"/>
      <c r="AS155" s="143">
        <f t="shared" si="134"/>
        <v>18.908773683692228</v>
      </c>
      <c r="AT155" s="104">
        <f t="shared" si="135"/>
        <v>67.771489361853469</v>
      </c>
      <c r="AU155" s="104">
        <f t="shared" si="122"/>
        <v>12.048592294089453</v>
      </c>
      <c r="AV155" s="203">
        <f t="shared" si="136"/>
        <v>98.728855339635146</v>
      </c>
      <c r="AW155" s="144">
        <f t="shared" si="137"/>
        <v>491.86472465549059</v>
      </c>
      <c r="AX155" s="285">
        <v>1</v>
      </c>
      <c r="AY155" s="104" t="s">
        <v>52</v>
      </c>
      <c r="AZ155" s="1">
        <v>107</v>
      </c>
      <c r="BA155" s="1" t="s">
        <v>311</v>
      </c>
      <c r="BB155" s="1" t="s">
        <v>312</v>
      </c>
      <c r="BC155" s="89">
        <v>43890</v>
      </c>
      <c r="BD155" s="153"/>
      <c r="BE155" s="1">
        <v>785.6</v>
      </c>
      <c r="BF155" s="1"/>
      <c r="BG155" s="1"/>
      <c r="BH155" s="1"/>
      <c r="BI155" s="1"/>
      <c r="BJ155" s="98">
        <v>785.6</v>
      </c>
      <c r="BK155" s="138">
        <f t="shared" si="138"/>
        <v>54.310000000000059</v>
      </c>
      <c r="BL155" s="141">
        <f t="shared" si="139"/>
        <v>1.0276643832489476</v>
      </c>
      <c r="BM155" s="96">
        <f t="shared" si="140"/>
        <v>55.337664383249006</v>
      </c>
      <c r="BN155" s="104">
        <f t="shared" si="141"/>
        <v>55.337664383249006</v>
      </c>
      <c r="BO155" s="104">
        <f t="shared" si="142"/>
        <v>0</v>
      </c>
      <c r="BP155" s="104">
        <f t="shared" si="143"/>
        <v>100.1611725336807</v>
      </c>
      <c r="BQ155" s="355">
        <f t="shared" si="144"/>
        <v>0</v>
      </c>
      <c r="BR155" s="143">
        <f t="shared" si="145"/>
        <v>100.1611725336807</v>
      </c>
      <c r="BS155" s="104">
        <f t="shared" si="146"/>
        <v>6.7389746681041229</v>
      </c>
      <c r="BT155" s="203">
        <f t="shared" si="147"/>
        <v>106.90014720178482</v>
      </c>
      <c r="BU155" s="144">
        <f t="shared" si="148"/>
        <v>598.76487185727547</v>
      </c>
      <c r="BV155" s="285">
        <v>1</v>
      </c>
      <c r="BW155" s="104" t="s">
        <v>52</v>
      </c>
      <c r="BX155" s="1">
        <v>107</v>
      </c>
      <c r="BY155" s="1" t="s">
        <v>311</v>
      </c>
      <c r="BZ155" s="1" t="s">
        <v>312</v>
      </c>
      <c r="CA155" s="89">
        <v>43890</v>
      </c>
      <c r="CB155" s="153"/>
      <c r="CC155" s="137">
        <v>785.6</v>
      </c>
      <c r="CD155" s="137"/>
      <c r="CE155" s="137"/>
      <c r="CF155" s="137"/>
      <c r="CG155" s="137"/>
      <c r="CH155" s="137">
        <v>785.6</v>
      </c>
      <c r="CI155" s="137">
        <v>54.310000000000059</v>
      </c>
      <c r="CJ155" s="137">
        <v>1.0276643832489476</v>
      </c>
      <c r="CK155" s="137">
        <v>55.337664383249006</v>
      </c>
      <c r="CL155" s="137">
        <v>55.337664383249006</v>
      </c>
      <c r="CM155" s="137">
        <v>0</v>
      </c>
      <c r="CN155" s="137">
        <v>100.1611725336807</v>
      </c>
      <c r="CO155" s="137">
        <v>0</v>
      </c>
      <c r="CP155" s="143">
        <f t="shared" si="149"/>
        <v>111.31085423564596</v>
      </c>
      <c r="CQ155" s="104">
        <f t="shared" si="150"/>
        <v>6.7389746681041229</v>
      </c>
      <c r="CR155" s="203">
        <f t="shared" si="151"/>
        <v>118.04982890375008</v>
      </c>
      <c r="CS155" s="144">
        <f t="shared" si="152"/>
        <v>716.81470076102551</v>
      </c>
      <c r="CT155" s="139" t="s">
        <v>251</v>
      </c>
      <c r="CU155" s="1" t="s">
        <v>422</v>
      </c>
      <c r="CV155" s="1">
        <v>107</v>
      </c>
      <c r="CW155" s="1" t="s">
        <v>311</v>
      </c>
      <c r="CX155" s="1" t="s">
        <v>312</v>
      </c>
      <c r="CY155" s="89">
        <v>43951</v>
      </c>
      <c r="CZ155" s="153"/>
      <c r="DA155" s="104">
        <v>1234.75</v>
      </c>
      <c r="DB155" s="104"/>
      <c r="DC155" s="104"/>
      <c r="DD155" s="104"/>
      <c r="DE155" s="104"/>
      <c r="DF155" s="137">
        <v>1234.75</v>
      </c>
      <c r="DG155" s="138">
        <f t="shared" si="153"/>
        <v>449.15</v>
      </c>
      <c r="DH155" s="141">
        <f t="shared" si="154"/>
        <v>68.964486592249017</v>
      </c>
      <c r="DI155" s="142">
        <f t="shared" si="155"/>
        <v>518.11448659224902</v>
      </c>
      <c r="DJ155" s="104">
        <f t="shared" si="156"/>
        <v>110</v>
      </c>
      <c r="DK155" s="104">
        <f t="shared" si="157"/>
        <v>408.11448659224902</v>
      </c>
      <c r="DL155" s="104">
        <f t="shared" si="158"/>
        <v>199.1</v>
      </c>
      <c r="DM155" s="365">
        <f t="shared" si="159"/>
        <v>908.57522093516911</v>
      </c>
      <c r="DN155" s="366">
        <f t="shared" si="160"/>
        <v>1107.6752209351691</v>
      </c>
      <c r="DO155" s="367">
        <f t="shared" si="161"/>
        <v>996.3643666995232</v>
      </c>
      <c r="DP155" s="367">
        <f t="shared" si="162"/>
        <v>957.30357789089658</v>
      </c>
      <c r="DQ155" s="368">
        <f t="shared" si="163"/>
        <v>68.638247892986755</v>
      </c>
      <c r="DR155" s="49">
        <f t="shared" si="164"/>
        <v>1065.0026145925099</v>
      </c>
      <c r="DS155" s="369">
        <f t="shared" si="165"/>
        <v>1781.8173153535354</v>
      </c>
      <c r="DT155" s="139">
        <v>1</v>
      </c>
      <c r="DU155" s="1" t="s">
        <v>52</v>
      </c>
      <c r="DV155" s="1">
        <v>107</v>
      </c>
      <c r="DW155" s="1" t="s">
        <v>311</v>
      </c>
      <c r="DX155" s="1" t="s">
        <v>312</v>
      </c>
      <c r="DY155" s="89">
        <v>43982</v>
      </c>
      <c r="DZ155" s="90"/>
      <c r="EA155" s="1">
        <v>1488.43</v>
      </c>
      <c r="EB155" s="1"/>
      <c r="EC155" s="1"/>
      <c r="ED155" s="1"/>
      <c r="EE155" s="1"/>
      <c r="EF155" s="98">
        <v>1488.43</v>
      </c>
      <c r="EG155" s="138">
        <f t="shared" si="166"/>
        <v>253.68000000000006</v>
      </c>
      <c r="EH155" s="141">
        <f t="shared" si="167"/>
        <v>10.424116024675723</v>
      </c>
      <c r="EI155" s="96">
        <f t="shared" si="168"/>
        <v>264.10411602467576</v>
      </c>
      <c r="EJ155" s="104">
        <f t="shared" si="169"/>
        <v>110</v>
      </c>
      <c r="EK155" s="104">
        <f t="shared" si="170"/>
        <v>154.10411602467576</v>
      </c>
      <c r="EL155" s="104">
        <f t="shared" si="171"/>
        <v>199.1</v>
      </c>
      <c r="EM155" s="355">
        <f t="shared" si="172"/>
        <v>298.21492292470049</v>
      </c>
      <c r="EN155" s="143">
        <f t="shared" si="173"/>
        <v>497.31492292470045</v>
      </c>
      <c r="EO155" s="104">
        <f t="shared" si="174"/>
        <v>52.022537661080477</v>
      </c>
      <c r="EP155" s="379">
        <f t="shared" si="175"/>
        <v>549.33746058578095</v>
      </c>
      <c r="EQ155" s="380">
        <f t="shared" si="176"/>
        <v>2331.1547759393161</v>
      </c>
      <c r="ER155" s="285">
        <v>1</v>
      </c>
      <c r="ES155" s="104" t="s">
        <v>52</v>
      </c>
      <c r="ET155" s="1">
        <v>107</v>
      </c>
      <c r="EU155" s="1" t="s">
        <v>311</v>
      </c>
      <c r="EV155" s="1" t="s">
        <v>312</v>
      </c>
      <c r="EW155" s="398"/>
      <c r="EX155" s="89">
        <v>44013</v>
      </c>
      <c r="EY155" s="104">
        <v>1729.8400000000001</v>
      </c>
      <c r="EZ155" s="104"/>
      <c r="FA155" s="104"/>
      <c r="FB155" s="104"/>
      <c r="FC155" s="104"/>
      <c r="FD155" s="137">
        <f t="shared" si="177"/>
        <v>1729.8400000000001</v>
      </c>
      <c r="FE155" s="138">
        <f t="shared" si="227"/>
        <v>241.41000000000008</v>
      </c>
      <c r="FF155" s="141">
        <f t="shared" si="178"/>
        <v>11.328343413857155</v>
      </c>
      <c r="FG155" s="96">
        <f t="shared" si="179"/>
        <v>252.73834341385725</v>
      </c>
      <c r="FH155" s="104">
        <f t="shared" si="180"/>
        <v>252.73834341385725</v>
      </c>
      <c r="FI155" s="104">
        <f t="shared" si="181"/>
        <v>0</v>
      </c>
      <c r="FJ155" s="104">
        <f t="shared" si="182"/>
        <v>457.45640157908161</v>
      </c>
      <c r="FK155" s="104"/>
      <c r="FL155" s="143">
        <f t="shared" si="183"/>
        <v>457.45640157908161</v>
      </c>
      <c r="FM155" s="104">
        <f t="shared" si="184"/>
        <v>52.415810727608651</v>
      </c>
      <c r="FN155" s="379">
        <f t="shared" si="185"/>
        <v>509.87221230669024</v>
      </c>
      <c r="FO155" s="234">
        <f t="shared" si="186"/>
        <v>2841.0269882460061</v>
      </c>
      <c r="FP155" s="139">
        <v>1</v>
      </c>
      <c r="FQ155" s="1" t="s">
        <v>52</v>
      </c>
      <c r="FR155" s="1">
        <v>107</v>
      </c>
      <c r="FS155" s="1" t="s">
        <v>311</v>
      </c>
      <c r="FT155" s="1" t="s">
        <v>312</v>
      </c>
      <c r="FU155" s="89">
        <v>44042</v>
      </c>
      <c r="FV155" s="90">
        <v>2500</v>
      </c>
      <c r="FW155" s="104">
        <v>1845.8400000000001</v>
      </c>
      <c r="FX155" s="104"/>
      <c r="FY155" s="104"/>
      <c r="FZ155" s="104"/>
      <c r="GA155" s="104"/>
      <c r="GB155" s="411">
        <f t="shared" si="187"/>
        <v>1845.8400000000001</v>
      </c>
      <c r="GC155" s="138">
        <f t="shared" si="123"/>
        <v>116</v>
      </c>
      <c r="GD155" s="141">
        <f t="shared" si="188"/>
        <v>36.145174475042488</v>
      </c>
      <c r="GE155" s="142">
        <f t="shared" si="189"/>
        <v>152.1451744750425</v>
      </c>
      <c r="GF155" s="104">
        <f t="shared" si="190"/>
        <v>152.1451744750425</v>
      </c>
      <c r="GG155" s="104">
        <v>0</v>
      </c>
      <c r="GH155" s="104">
        <f t="shared" si="191"/>
        <v>289.07583150258074</v>
      </c>
      <c r="GI155" s="104"/>
      <c r="GJ155" s="143">
        <f t="shared" si="192"/>
        <v>289.07583150258074</v>
      </c>
      <c r="GK155" s="103">
        <f t="shared" si="193"/>
        <v>152.1451744750425</v>
      </c>
      <c r="GL155" s="104">
        <f t="shared" si="124"/>
        <v>42.294116177677303</v>
      </c>
      <c r="GM155" s="90">
        <f t="shared" si="194"/>
        <v>331.36994768025806</v>
      </c>
      <c r="GN155" s="380">
        <f t="shared" si="195"/>
        <v>672.39693592626418</v>
      </c>
      <c r="GO155" s="139">
        <v>1</v>
      </c>
      <c r="GP155" s="415" t="s">
        <v>52</v>
      </c>
      <c r="GQ155" s="1">
        <v>107</v>
      </c>
      <c r="GR155" s="1" t="s">
        <v>311</v>
      </c>
      <c r="GS155" s="1" t="s">
        <v>312</v>
      </c>
      <c r="GT155" s="89">
        <v>44081</v>
      </c>
      <c r="GU155" s="90"/>
      <c r="GV155" s="104">
        <v>2075.35</v>
      </c>
      <c r="GW155" s="104"/>
      <c r="GX155" s="104"/>
      <c r="GY155" s="104"/>
      <c r="GZ155" s="104"/>
      <c r="HA155" s="137">
        <v>2075.35</v>
      </c>
      <c r="HB155" s="138">
        <f t="shared" si="228"/>
        <v>229.50999999999976</v>
      </c>
      <c r="HC155" s="141">
        <f t="shared" si="196"/>
        <v>-83.069935332761887</v>
      </c>
      <c r="HD155" s="142">
        <f t="shared" si="197"/>
        <v>146.44006466723789</v>
      </c>
      <c r="HE155" s="104">
        <f t="shared" si="198"/>
        <v>146.44006466723789</v>
      </c>
      <c r="HF155" s="104">
        <v>0</v>
      </c>
      <c r="HG155" s="104">
        <f t="shared" si="199"/>
        <v>278.23612286775199</v>
      </c>
      <c r="HH155" s="104"/>
      <c r="HI155" s="143">
        <f t="shared" si="200"/>
        <v>278.23612286775199</v>
      </c>
      <c r="HJ155" s="104">
        <f t="shared" si="201"/>
        <v>146.44006466723789</v>
      </c>
      <c r="HK155" s="104">
        <f t="shared" si="125"/>
        <v>66.281023552267598</v>
      </c>
      <c r="HL155" s="90">
        <f t="shared" si="202"/>
        <v>344.51714642001957</v>
      </c>
      <c r="HM155" s="380">
        <f t="shared" si="203"/>
        <v>1016.9140823462837</v>
      </c>
      <c r="HN155" s="1">
        <v>1</v>
      </c>
      <c r="HO155" s="1" t="s">
        <v>52</v>
      </c>
      <c r="HP155" s="1">
        <v>107</v>
      </c>
      <c r="HQ155" s="1" t="s">
        <v>311</v>
      </c>
      <c r="HR155" s="1" t="s">
        <v>312</v>
      </c>
      <c r="HS155" s="89">
        <v>44104</v>
      </c>
      <c r="HT155" s="104">
        <v>2343.2800000000002</v>
      </c>
      <c r="HU155" s="90"/>
      <c r="HV155" s="104"/>
      <c r="HW155" s="104"/>
      <c r="HX155" s="104"/>
      <c r="HY155" s="104"/>
      <c r="HZ155" s="137">
        <f t="shared" si="204"/>
        <v>2343.2800000000002</v>
      </c>
      <c r="IA155" s="138">
        <f t="shared" si="205"/>
        <v>267.93000000000029</v>
      </c>
      <c r="IB155" s="141">
        <f t="shared" si="206"/>
        <v>49.943640037300881</v>
      </c>
      <c r="IC155" s="142">
        <f t="shared" si="207"/>
        <v>317.87364003730119</v>
      </c>
      <c r="ID155" s="104">
        <f t="shared" si="208"/>
        <v>110</v>
      </c>
      <c r="IE155" s="104">
        <f t="shared" si="209"/>
        <v>207.87364003730119</v>
      </c>
      <c r="IF155" s="104">
        <f t="shared" si="210"/>
        <v>209</v>
      </c>
      <c r="IG155" s="425">
        <f t="shared" si="211"/>
        <v>404.99744559274427</v>
      </c>
      <c r="IH155" s="143">
        <f t="shared" si="212"/>
        <v>613.99744559274427</v>
      </c>
      <c r="II155" s="104">
        <f t="shared" si="213"/>
        <v>317.87364003730119</v>
      </c>
      <c r="IJ155" s="104">
        <f t="shared" si="214"/>
        <v>85.585011642953091</v>
      </c>
      <c r="IK155" s="90">
        <f t="shared" si="215"/>
        <v>699.58245723569735</v>
      </c>
      <c r="IL155" s="234">
        <f t="shared" si="216"/>
        <v>1716.4965395819811</v>
      </c>
      <c r="IM155" s="139">
        <v>1</v>
      </c>
      <c r="IN155" s="1" t="s">
        <v>52</v>
      </c>
      <c r="IO155" s="1">
        <v>107</v>
      </c>
      <c r="IP155" s="1" t="s">
        <v>311</v>
      </c>
      <c r="IQ155" s="1" t="s">
        <v>312</v>
      </c>
      <c r="IR155" s="89">
        <v>44143</v>
      </c>
      <c r="IS155" s="90"/>
      <c r="IT155" s="1">
        <v>2470.35</v>
      </c>
      <c r="IU155" s="1"/>
      <c r="IV155" s="1"/>
      <c r="IW155" s="1"/>
      <c r="IX155" s="1"/>
      <c r="IY155" s="98">
        <v>2470.35</v>
      </c>
      <c r="IZ155" s="138">
        <f t="shared" si="217"/>
        <v>127.06999999999971</v>
      </c>
      <c r="JA155" s="141">
        <f t="shared" si="218"/>
        <v>-34.167230580846777</v>
      </c>
      <c r="JB155" s="142">
        <f t="shared" si="219"/>
        <v>92.902769419152932</v>
      </c>
      <c r="JC155" s="104">
        <f t="shared" si="220"/>
        <v>92.902769419152932</v>
      </c>
      <c r="JD155" s="104">
        <f t="shared" si="221"/>
        <v>0</v>
      </c>
      <c r="JE155" s="104">
        <f t="shared" si="222"/>
        <v>176.51526189639057</v>
      </c>
      <c r="JF155" s="425">
        <f t="shared" si="229"/>
        <v>0</v>
      </c>
      <c r="JG155" s="143">
        <f t="shared" si="223"/>
        <v>176.51526189639057</v>
      </c>
      <c r="JH155" s="104">
        <f t="shared" si="224"/>
        <v>176.51526189639057</v>
      </c>
      <c r="JI155" s="104">
        <f t="shared" si="225"/>
        <v>13.740257708762977</v>
      </c>
      <c r="JJ155" s="90">
        <f t="shared" si="226"/>
        <v>190.25551960515355</v>
      </c>
      <c r="JK155" s="234">
        <f t="shared" si="230"/>
        <v>1906.7520591871346</v>
      </c>
      <c r="JL155" s="139">
        <v>1</v>
      </c>
      <c r="JM155" s="1" t="s">
        <v>52</v>
      </c>
    </row>
    <row r="156" spans="1:273" ht="30" customHeight="1" x14ac:dyDescent="0.25">
      <c r="A156" s="1">
        <v>108</v>
      </c>
      <c r="B156" s="1" t="s">
        <v>313</v>
      </c>
      <c r="C156" s="1" t="s">
        <v>314</v>
      </c>
      <c r="D156" s="89">
        <v>43830</v>
      </c>
      <c r="E156" s="153"/>
      <c r="F156" s="104">
        <v>778.25</v>
      </c>
      <c r="G156" s="104"/>
      <c r="H156" s="104"/>
      <c r="I156" s="104"/>
      <c r="J156" s="104"/>
      <c r="K156" s="137">
        <v>778.25</v>
      </c>
      <c r="L156" s="138">
        <v>530.38</v>
      </c>
      <c r="M156" s="141">
        <v>63.645554510049919</v>
      </c>
      <c r="N156" s="96">
        <v>594.02555451004991</v>
      </c>
      <c r="O156" s="104">
        <v>110</v>
      </c>
      <c r="P156" s="104">
        <v>484.02555451004991</v>
      </c>
      <c r="Q156" s="104">
        <v>199.1</v>
      </c>
      <c r="R156" s="104">
        <v>1133.9308380639475</v>
      </c>
      <c r="S156" s="143">
        <v>1333.0308380639474</v>
      </c>
      <c r="T156" s="104"/>
      <c r="U156" s="104"/>
      <c r="V156" s="104">
        <v>66.984409913170936</v>
      </c>
      <c r="W156" s="203">
        <v>1400.0152479771184</v>
      </c>
      <c r="X156" s="144">
        <v>1425.3823974260235</v>
      </c>
      <c r="Y156" s="285">
        <v>1</v>
      </c>
      <c r="Z156" s="104" t="s">
        <v>52</v>
      </c>
      <c r="AA156" s="1">
        <v>108</v>
      </c>
      <c r="AB156" s="1" t="s">
        <v>313</v>
      </c>
      <c r="AC156" s="1" t="s">
        <v>314</v>
      </c>
      <c r="AD156" s="89">
        <v>43861</v>
      </c>
      <c r="AE156" s="284"/>
      <c r="AF156" s="1">
        <v>1018.1800000000001</v>
      </c>
      <c r="AG156" s="1"/>
      <c r="AH156" s="1"/>
      <c r="AI156" s="1"/>
      <c r="AJ156" s="1"/>
      <c r="AK156" s="98">
        <f t="shared" si="121"/>
        <v>1018.1800000000001</v>
      </c>
      <c r="AL156" s="138">
        <f t="shared" si="128"/>
        <v>239.93000000000006</v>
      </c>
      <c r="AM156" s="141">
        <f t="shared" si="129"/>
        <v>-213.31031615442231</v>
      </c>
      <c r="AN156" s="96">
        <f t="shared" si="130"/>
        <v>26.619683845577754</v>
      </c>
      <c r="AO156" s="104">
        <f t="shared" si="131"/>
        <v>26.619683845577754</v>
      </c>
      <c r="AP156" s="104">
        <f t="shared" si="132"/>
        <v>0</v>
      </c>
      <c r="AQ156" s="104">
        <f t="shared" si="133"/>
        <v>48.181627760495736</v>
      </c>
      <c r="AR156" s="104"/>
      <c r="AS156" s="143">
        <f t="shared" si="134"/>
        <v>48.181627760495736</v>
      </c>
      <c r="AT156" s="104">
        <f t="shared" si="135"/>
        <v>172.68918269530067</v>
      </c>
      <c r="AU156" s="104">
        <f t="shared" si="122"/>
        <v>30.701133699244728</v>
      </c>
      <c r="AV156" s="203">
        <f t="shared" si="136"/>
        <v>251.57194415504114</v>
      </c>
      <c r="AW156" s="144">
        <f t="shared" si="137"/>
        <v>1676.9543415810647</v>
      </c>
      <c r="AX156" s="285">
        <v>1</v>
      </c>
      <c r="AY156" s="104" t="s">
        <v>52</v>
      </c>
      <c r="AZ156" s="1">
        <v>108</v>
      </c>
      <c r="BA156" s="1" t="s">
        <v>313</v>
      </c>
      <c r="BB156" s="1" t="s">
        <v>314</v>
      </c>
      <c r="BC156" s="89">
        <v>43890</v>
      </c>
      <c r="BD156" s="153"/>
      <c r="BE156" s="1">
        <v>1300.3399999999999</v>
      </c>
      <c r="BF156" s="1"/>
      <c r="BG156" s="1"/>
      <c r="BH156" s="1"/>
      <c r="BI156" s="1"/>
      <c r="BJ156" s="98">
        <v>1300.3399999999999</v>
      </c>
      <c r="BK156" s="138">
        <f t="shared" si="138"/>
        <v>282.15999999999985</v>
      </c>
      <c r="BL156" s="141">
        <f t="shared" si="139"/>
        <v>5.339086399880733</v>
      </c>
      <c r="BM156" s="96">
        <f t="shared" si="140"/>
        <v>287.49908639988058</v>
      </c>
      <c r="BN156" s="104">
        <f t="shared" si="141"/>
        <v>110</v>
      </c>
      <c r="BO156" s="104">
        <f t="shared" si="142"/>
        <v>177.49908639988058</v>
      </c>
      <c r="BP156" s="104">
        <f t="shared" si="143"/>
        <v>199.1</v>
      </c>
      <c r="BQ156" s="355">
        <f t="shared" si="144"/>
        <v>392.69487898826355</v>
      </c>
      <c r="BR156" s="143">
        <f t="shared" si="145"/>
        <v>591.79487898826358</v>
      </c>
      <c r="BS156" s="104">
        <f t="shared" si="146"/>
        <v>39.816733344196805</v>
      </c>
      <c r="BT156" s="203">
        <f t="shared" si="147"/>
        <v>631.61161233246037</v>
      </c>
      <c r="BU156" s="144">
        <f t="shared" si="148"/>
        <v>2308.5659539135249</v>
      </c>
      <c r="BV156" s="285">
        <v>1</v>
      </c>
      <c r="BW156" s="104" t="s">
        <v>52</v>
      </c>
      <c r="BX156" s="1">
        <v>108</v>
      </c>
      <c r="BY156" s="1" t="s">
        <v>313</v>
      </c>
      <c r="BZ156" s="1" t="s">
        <v>314</v>
      </c>
      <c r="CA156" s="89">
        <v>43890</v>
      </c>
      <c r="CB156" s="153">
        <v>2500</v>
      </c>
      <c r="CC156" s="137">
        <v>1300.3399999999999</v>
      </c>
      <c r="CD156" s="137"/>
      <c r="CE156" s="137"/>
      <c r="CF156" s="137"/>
      <c r="CG156" s="137"/>
      <c r="CH156" s="137">
        <v>1300.3399999999999</v>
      </c>
      <c r="CI156" s="137">
        <v>282.15999999999985</v>
      </c>
      <c r="CJ156" s="137">
        <v>5.339086399880733</v>
      </c>
      <c r="CK156" s="137">
        <v>287.49908639988058</v>
      </c>
      <c r="CL156" s="137">
        <v>110</v>
      </c>
      <c r="CM156" s="137">
        <v>177.49908639988058</v>
      </c>
      <c r="CN156" s="137">
        <v>199.1</v>
      </c>
      <c r="CO156" s="137">
        <v>392.69487898826355</v>
      </c>
      <c r="CP156" s="143">
        <f t="shared" si="149"/>
        <v>657.67194858180699</v>
      </c>
      <c r="CQ156" s="104">
        <f t="shared" si="150"/>
        <v>39.816733344196798</v>
      </c>
      <c r="CR156" s="203">
        <f t="shared" si="151"/>
        <v>697.48868192600378</v>
      </c>
      <c r="CS156" s="144">
        <f t="shared" si="152"/>
        <v>506.05463583952871</v>
      </c>
      <c r="CT156" s="139" t="s">
        <v>251</v>
      </c>
      <c r="CU156" s="1" t="s">
        <v>422</v>
      </c>
      <c r="CV156" s="1">
        <v>108</v>
      </c>
      <c r="CW156" s="1" t="s">
        <v>313</v>
      </c>
      <c r="CX156" s="1" t="s">
        <v>314</v>
      </c>
      <c r="CY156" s="89">
        <v>43951</v>
      </c>
      <c r="CZ156" s="153"/>
      <c r="DA156" s="104">
        <v>1397.23</v>
      </c>
      <c r="DB156" s="104"/>
      <c r="DC156" s="104"/>
      <c r="DD156" s="104"/>
      <c r="DE156" s="104"/>
      <c r="DF156" s="137">
        <v>1397.23</v>
      </c>
      <c r="DG156" s="138">
        <f t="shared" si="153"/>
        <v>96.8900000000001</v>
      </c>
      <c r="DH156" s="141">
        <f t="shared" si="154"/>
        <v>14.876921086325314</v>
      </c>
      <c r="DI156" s="142">
        <f t="shared" si="155"/>
        <v>111.76692108632541</v>
      </c>
      <c r="DJ156" s="104">
        <f t="shared" si="156"/>
        <v>110</v>
      </c>
      <c r="DK156" s="104">
        <f t="shared" si="157"/>
        <v>1.7669210863254108</v>
      </c>
      <c r="DL156" s="104">
        <f t="shared" si="158"/>
        <v>199.1</v>
      </c>
      <c r="DM156" s="365">
        <f t="shared" si="159"/>
        <v>3.9336528575303182</v>
      </c>
      <c r="DN156" s="366">
        <f t="shared" si="160"/>
        <v>203.03365285753031</v>
      </c>
      <c r="DO156" s="367">
        <f t="shared" si="161"/>
        <v>-454.63829572427665</v>
      </c>
      <c r="DP156" s="367">
        <f t="shared" si="162"/>
        <v>-436.81496618026114</v>
      </c>
      <c r="DQ156" s="368">
        <f t="shared" si="163"/>
        <v>-31.319442050037388</v>
      </c>
      <c r="DR156" s="49">
        <f t="shared" si="164"/>
        <v>-485.95773777431401</v>
      </c>
      <c r="DS156" s="369">
        <f t="shared" si="165"/>
        <v>20.096898065214702</v>
      </c>
      <c r="DT156" s="139">
        <v>1</v>
      </c>
      <c r="DU156" s="1" t="s">
        <v>52</v>
      </c>
      <c r="DV156" s="1">
        <v>108</v>
      </c>
      <c r="DW156" s="1" t="s">
        <v>313</v>
      </c>
      <c r="DX156" s="1" t="s">
        <v>314</v>
      </c>
      <c r="DY156" s="89">
        <v>43982</v>
      </c>
      <c r="DZ156" s="90"/>
      <c r="EA156" s="1">
        <v>1404.09</v>
      </c>
      <c r="EB156" s="1"/>
      <c r="EC156" s="1"/>
      <c r="ED156" s="1"/>
      <c r="EE156" s="1"/>
      <c r="EF156" s="98">
        <v>1404.09</v>
      </c>
      <c r="EG156" s="138">
        <f t="shared" si="166"/>
        <v>6.8599999999999</v>
      </c>
      <c r="EH156" s="141">
        <f t="shared" si="167"/>
        <v>0.28188834724564177</v>
      </c>
      <c r="EI156" s="96">
        <f t="shared" si="168"/>
        <v>7.1418883472455414</v>
      </c>
      <c r="EJ156" s="104">
        <f t="shared" si="169"/>
        <v>7.1418883472455414</v>
      </c>
      <c r="EK156" s="104">
        <f t="shared" si="170"/>
        <v>0</v>
      </c>
      <c r="EL156" s="104">
        <f t="shared" si="171"/>
        <v>12.92681790851443</v>
      </c>
      <c r="EM156" s="355">
        <f t="shared" si="172"/>
        <v>0</v>
      </c>
      <c r="EN156" s="143">
        <f t="shared" si="173"/>
        <v>12.92681790851443</v>
      </c>
      <c r="EO156" s="104">
        <f t="shared" si="174"/>
        <v>1.3522334450145668</v>
      </c>
      <c r="EP156" s="379">
        <f t="shared" si="175"/>
        <v>14.279051353528997</v>
      </c>
      <c r="EQ156" s="380">
        <f t="shared" si="176"/>
        <v>34.375949418743701</v>
      </c>
      <c r="ER156" s="285">
        <v>1</v>
      </c>
      <c r="ES156" s="104" t="s">
        <v>52</v>
      </c>
      <c r="ET156" s="1">
        <v>108</v>
      </c>
      <c r="EU156" s="1" t="s">
        <v>313</v>
      </c>
      <c r="EV156" s="1" t="s">
        <v>314</v>
      </c>
      <c r="EW156" s="398"/>
      <c r="EX156" s="89">
        <v>44013</v>
      </c>
      <c r="EY156" s="104">
        <v>1410.76</v>
      </c>
      <c r="EZ156" s="104"/>
      <c r="FA156" s="104"/>
      <c r="FB156" s="104"/>
      <c r="FC156" s="104"/>
      <c r="FD156" s="137">
        <f t="shared" si="177"/>
        <v>1410.76</v>
      </c>
      <c r="FE156" s="138">
        <f t="shared" si="227"/>
        <v>6.6700000000000728</v>
      </c>
      <c r="FF156" s="141">
        <f t="shared" si="178"/>
        <v>0.31299470017989323</v>
      </c>
      <c r="FG156" s="96">
        <f t="shared" si="179"/>
        <v>6.9829947001799662</v>
      </c>
      <c r="FH156" s="104">
        <f t="shared" si="180"/>
        <v>6.9829947001799662</v>
      </c>
      <c r="FI156" s="104">
        <f t="shared" si="181"/>
        <v>0</v>
      </c>
      <c r="FJ156" s="104">
        <f t="shared" si="182"/>
        <v>12.639220407325739</v>
      </c>
      <c r="FK156" s="104"/>
      <c r="FL156" s="143">
        <f t="shared" si="183"/>
        <v>12.639220407325739</v>
      </c>
      <c r="FM156" s="104">
        <f t="shared" si="184"/>
        <v>1.4482144797363548</v>
      </c>
      <c r="FN156" s="379">
        <f t="shared" si="185"/>
        <v>14.087434887062095</v>
      </c>
      <c r="FO156" s="234">
        <f t="shared" si="186"/>
        <v>48.463384305805796</v>
      </c>
      <c r="FP156" s="139">
        <v>1</v>
      </c>
      <c r="FQ156" s="1" t="s">
        <v>52</v>
      </c>
      <c r="FR156" s="1">
        <v>108</v>
      </c>
      <c r="FS156" s="1" t="s">
        <v>313</v>
      </c>
      <c r="FT156" s="1" t="s">
        <v>314</v>
      </c>
      <c r="FU156" s="89">
        <v>44042</v>
      </c>
      <c r="FV156" s="90"/>
      <c r="FW156" s="104">
        <v>1417.18</v>
      </c>
      <c r="FX156" s="104"/>
      <c r="FY156" s="104"/>
      <c r="FZ156" s="104"/>
      <c r="GA156" s="104"/>
      <c r="GB156" s="411">
        <f t="shared" si="187"/>
        <v>1417.18</v>
      </c>
      <c r="GC156" s="138">
        <f t="shared" si="123"/>
        <v>6.4200000000000728</v>
      </c>
      <c r="GD156" s="141">
        <f t="shared" si="188"/>
        <v>2.0004484493946157</v>
      </c>
      <c r="GE156" s="142">
        <f t="shared" si="189"/>
        <v>8.420448449394689</v>
      </c>
      <c r="GF156" s="104">
        <f t="shared" si="190"/>
        <v>8.420448449394689</v>
      </c>
      <c r="GG156" s="104">
        <v>0</v>
      </c>
      <c r="GH156" s="104">
        <f t="shared" si="191"/>
        <v>15.998852053849909</v>
      </c>
      <c r="GI156" s="104"/>
      <c r="GJ156" s="143">
        <f t="shared" si="192"/>
        <v>15.998852053849909</v>
      </c>
      <c r="GK156" s="103">
        <f t="shared" si="193"/>
        <v>0</v>
      </c>
      <c r="GL156" s="104">
        <f t="shared" si="124"/>
        <v>0</v>
      </c>
      <c r="GM156" s="90">
        <f t="shared" si="194"/>
        <v>15.998852053849909</v>
      </c>
      <c r="GN156" s="380">
        <f t="shared" si="195"/>
        <v>64.462236359655705</v>
      </c>
      <c r="GO156" s="139">
        <v>1</v>
      </c>
      <c r="GP156" s="415" t="s">
        <v>52</v>
      </c>
      <c r="GQ156" s="1">
        <v>108</v>
      </c>
      <c r="GR156" s="1" t="s">
        <v>313</v>
      </c>
      <c r="GS156" s="1" t="s">
        <v>314</v>
      </c>
      <c r="GT156" s="89">
        <v>44081</v>
      </c>
      <c r="GU156" s="90"/>
      <c r="GV156" s="104">
        <v>1425.06</v>
      </c>
      <c r="GW156" s="104"/>
      <c r="GX156" s="104"/>
      <c r="GY156" s="104"/>
      <c r="GZ156" s="104"/>
      <c r="HA156" s="137">
        <v>1425.06</v>
      </c>
      <c r="HB156" s="138">
        <f t="shared" si="228"/>
        <v>7.8799999999998818</v>
      </c>
      <c r="HC156" s="141">
        <f t="shared" si="196"/>
        <v>-2.852124484432724</v>
      </c>
      <c r="HD156" s="142">
        <f t="shared" si="197"/>
        <v>5.0278755155671577</v>
      </c>
      <c r="HE156" s="104">
        <f t="shared" si="198"/>
        <v>5.0278755155671577</v>
      </c>
      <c r="HF156" s="104">
        <v>0</v>
      </c>
      <c r="HG156" s="104">
        <f t="shared" si="199"/>
        <v>9.5529634795775991</v>
      </c>
      <c r="HH156" s="104"/>
      <c r="HI156" s="143">
        <f t="shared" si="200"/>
        <v>9.5529634795775991</v>
      </c>
      <c r="HJ156" s="104">
        <f t="shared" si="201"/>
        <v>0</v>
      </c>
      <c r="HK156" s="104">
        <f t="shared" si="125"/>
        <v>0</v>
      </c>
      <c r="HL156" s="90">
        <f t="shared" si="202"/>
        <v>9.5529634795775991</v>
      </c>
      <c r="HM156" s="380">
        <f t="shared" si="203"/>
        <v>74.015199839233304</v>
      </c>
      <c r="HN156" s="1">
        <v>1</v>
      </c>
      <c r="HO156" s="1" t="s">
        <v>52</v>
      </c>
      <c r="HP156" s="1">
        <v>108</v>
      </c>
      <c r="HQ156" s="1" t="s">
        <v>511</v>
      </c>
      <c r="HR156" s="1" t="s">
        <v>314</v>
      </c>
      <c r="HS156" s="89">
        <v>44104</v>
      </c>
      <c r="HT156" s="104">
        <v>1433.3700000000001</v>
      </c>
      <c r="HU156" s="90"/>
      <c r="HV156" s="104"/>
      <c r="HW156" s="104"/>
      <c r="HX156" s="104"/>
      <c r="HY156" s="104"/>
      <c r="HZ156" s="137">
        <f t="shared" si="204"/>
        <v>1433.3700000000001</v>
      </c>
      <c r="IA156" s="138">
        <f t="shared" si="205"/>
        <v>8.3100000000001728</v>
      </c>
      <c r="IB156" s="141">
        <f t="shared" si="206"/>
        <v>1.5490301523158232</v>
      </c>
      <c r="IC156" s="142">
        <f t="shared" si="207"/>
        <v>9.8590301523159951</v>
      </c>
      <c r="ID156" s="104">
        <f t="shared" si="208"/>
        <v>9.8590301523159951</v>
      </c>
      <c r="IE156" s="104">
        <f t="shared" si="209"/>
        <v>0</v>
      </c>
      <c r="IF156" s="104">
        <f t="shared" si="210"/>
        <v>18.732157289400391</v>
      </c>
      <c r="IG156" s="425">
        <f t="shared" si="211"/>
        <v>0</v>
      </c>
      <c r="IH156" s="143">
        <f t="shared" si="212"/>
        <v>18.732157289400391</v>
      </c>
      <c r="II156" s="104">
        <f t="shared" si="213"/>
        <v>0</v>
      </c>
      <c r="IJ156" s="104">
        <f t="shared" si="214"/>
        <v>0</v>
      </c>
      <c r="IK156" s="90">
        <f t="shared" si="215"/>
        <v>18.732157289400391</v>
      </c>
      <c r="IL156" s="234">
        <f t="shared" si="216"/>
        <v>92.747357128633695</v>
      </c>
      <c r="IM156" s="139">
        <v>1</v>
      </c>
      <c r="IN156" s="1" t="s">
        <v>52</v>
      </c>
      <c r="IO156" s="1">
        <v>108</v>
      </c>
      <c r="IP156" s="1" t="s">
        <v>524</v>
      </c>
      <c r="IQ156" s="1" t="s">
        <v>314</v>
      </c>
      <c r="IR156" s="89">
        <v>44143</v>
      </c>
      <c r="IS156" s="90"/>
      <c r="IT156" s="1">
        <v>1435.6200000000001</v>
      </c>
      <c r="IU156" s="1"/>
      <c r="IV156" s="1"/>
      <c r="IW156" s="1"/>
      <c r="IX156" s="1"/>
      <c r="IY156" s="98">
        <v>1435.6200000000001</v>
      </c>
      <c r="IZ156" s="138">
        <f t="shared" si="217"/>
        <v>2.25</v>
      </c>
      <c r="JA156" s="141">
        <f t="shared" si="218"/>
        <v>-0.60499149135834918</v>
      </c>
      <c r="JB156" s="142">
        <f t="shared" si="219"/>
        <v>1.6450085086416508</v>
      </c>
      <c r="JC156" s="104">
        <f t="shared" si="220"/>
        <v>1.6450085086416508</v>
      </c>
      <c r="JD156" s="104">
        <f t="shared" si="221"/>
        <v>0</v>
      </c>
      <c r="JE156" s="104">
        <f t="shared" si="222"/>
        <v>3.1255161664191364</v>
      </c>
      <c r="JF156" s="425">
        <f t="shared" si="229"/>
        <v>0</v>
      </c>
      <c r="JG156" s="143">
        <f t="shared" si="223"/>
        <v>3.1255161664191364</v>
      </c>
      <c r="JH156" s="104">
        <f t="shared" si="224"/>
        <v>0</v>
      </c>
      <c r="JI156" s="104">
        <f t="shared" si="225"/>
        <v>0</v>
      </c>
      <c r="JJ156" s="90">
        <f t="shared" si="226"/>
        <v>3.1255161664191364</v>
      </c>
      <c r="JK156" s="234">
        <f t="shared" si="230"/>
        <v>95.872873295052827</v>
      </c>
      <c r="JL156" s="139">
        <v>1</v>
      </c>
      <c r="JM156" s="1" t="s">
        <v>52</v>
      </c>
    </row>
    <row r="157" spans="1:273" ht="30" customHeight="1" x14ac:dyDescent="0.25">
      <c r="A157" s="1">
        <v>109</v>
      </c>
      <c r="B157" s="1" t="s">
        <v>315</v>
      </c>
      <c r="C157" s="1" t="s">
        <v>316</v>
      </c>
      <c r="D157" s="89">
        <v>43830</v>
      </c>
      <c r="E157" s="153"/>
      <c r="F157" s="104">
        <v>0.39</v>
      </c>
      <c r="G157" s="104"/>
      <c r="H157" s="104"/>
      <c r="I157" s="104"/>
      <c r="J157" s="104"/>
      <c r="K157" s="137">
        <v>0.39</v>
      </c>
      <c r="L157" s="138">
        <v>0</v>
      </c>
      <c r="M157" s="141">
        <v>0</v>
      </c>
      <c r="N157" s="96">
        <v>0</v>
      </c>
      <c r="O157" s="104">
        <v>0</v>
      </c>
      <c r="P157" s="104">
        <v>0</v>
      </c>
      <c r="Q157" s="104">
        <v>0</v>
      </c>
      <c r="R157" s="104">
        <v>0</v>
      </c>
      <c r="S157" s="143">
        <v>0</v>
      </c>
      <c r="T157" s="104"/>
      <c r="U157" s="104"/>
      <c r="V157" s="104">
        <v>0</v>
      </c>
      <c r="W157" s="203">
        <v>0</v>
      </c>
      <c r="X157" s="144">
        <v>0.76876817957852484</v>
      </c>
      <c r="Y157" s="285">
        <v>1</v>
      </c>
      <c r="Z157" s="104" t="s">
        <v>52</v>
      </c>
      <c r="AA157" s="1">
        <v>109</v>
      </c>
      <c r="AB157" s="1" t="s">
        <v>315</v>
      </c>
      <c r="AC157" s="1" t="s">
        <v>316</v>
      </c>
      <c r="AD157" s="89">
        <v>43861</v>
      </c>
      <c r="AE157" s="284"/>
      <c r="AF157" s="1">
        <v>0.39</v>
      </c>
      <c r="AG157" s="1"/>
      <c r="AH157" s="1"/>
      <c r="AI157" s="1"/>
      <c r="AJ157" s="1"/>
      <c r="AK157" s="98">
        <f t="shared" si="121"/>
        <v>0.39</v>
      </c>
      <c r="AL157" s="138">
        <f t="shared" si="128"/>
        <v>0</v>
      </c>
      <c r="AM157" s="141">
        <f t="shared" si="129"/>
        <v>0</v>
      </c>
      <c r="AN157" s="96">
        <f t="shared" si="130"/>
        <v>0</v>
      </c>
      <c r="AO157" s="104">
        <f t="shared" si="131"/>
        <v>0</v>
      </c>
      <c r="AP157" s="104">
        <f t="shared" si="132"/>
        <v>0</v>
      </c>
      <c r="AQ157" s="104">
        <f t="shared" si="133"/>
        <v>0</v>
      </c>
      <c r="AR157" s="104"/>
      <c r="AS157" s="143">
        <f t="shared" si="134"/>
        <v>0</v>
      </c>
      <c r="AT157" s="104">
        <f t="shared" si="135"/>
        <v>0</v>
      </c>
      <c r="AU157" s="104">
        <f t="shared" si="122"/>
        <v>0</v>
      </c>
      <c r="AV157" s="203">
        <f t="shared" si="136"/>
        <v>0</v>
      </c>
      <c r="AW157" s="144">
        <f t="shared" si="137"/>
        <v>0.76876817957852484</v>
      </c>
      <c r="AX157" s="285">
        <v>1</v>
      </c>
      <c r="AY157" s="104" t="s">
        <v>52</v>
      </c>
      <c r="AZ157" s="1">
        <v>109</v>
      </c>
      <c r="BA157" s="1" t="s">
        <v>315</v>
      </c>
      <c r="BB157" s="1" t="s">
        <v>316</v>
      </c>
      <c r="BC157" s="89">
        <v>43890</v>
      </c>
      <c r="BD157" s="153"/>
      <c r="BE157" s="1">
        <v>0.39</v>
      </c>
      <c r="BF157" s="1"/>
      <c r="BG157" s="1"/>
      <c r="BH157" s="1"/>
      <c r="BI157" s="1"/>
      <c r="BJ157" s="98">
        <v>0.39</v>
      </c>
      <c r="BK157" s="138">
        <f t="shared" si="138"/>
        <v>0</v>
      </c>
      <c r="BL157" s="141">
        <f t="shared" si="139"/>
        <v>0</v>
      </c>
      <c r="BM157" s="96">
        <f t="shared" si="140"/>
        <v>0</v>
      </c>
      <c r="BN157" s="104">
        <f t="shared" si="141"/>
        <v>0</v>
      </c>
      <c r="BO157" s="104">
        <f t="shared" si="142"/>
        <v>0</v>
      </c>
      <c r="BP157" s="104">
        <f t="shared" si="143"/>
        <v>0</v>
      </c>
      <c r="BQ157" s="355">
        <f t="shared" si="144"/>
        <v>0</v>
      </c>
      <c r="BR157" s="143">
        <f t="shared" si="145"/>
        <v>0</v>
      </c>
      <c r="BS157" s="104">
        <f t="shared" si="146"/>
        <v>0</v>
      </c>
      <c r="BT157" s="203">
        <f t="shared" si="147"/>
        <v>0</v>
      </c>
      <c r="BU157" s="144">
        <f t="shared" si="148"/>
        <v>0.76876817957852484</v>
      </c>
      <c r="BV157" s="285">
        <v>1</v>
      </c>
      <c r="BW157" s="104" t="s">
        <v>52</v>
      </c>
      <c r="BX157" s="1">
        <v>109</v>
      </c>
      <c r="BY157" s="1" t="s">
        <v>315</v>
      </c>
      <c r="BZ157" s="1" t="s">
        <v>316</v>
      </c>
      <c r="CA157" s="89">
        <v>43890</v>
      </c>
      <c r="CB157" s="153"/>
      <c r="CC157" s="137">
        <v>0.39</v>
      </c>
      <c r="CD157" s="137"/>
      <c r="CE157" s="137"/>
      <c r="CF157" s="137"/>
      <c r="CG157" s="137"/>
      <c r="CH157" s="137">
        <v>0.39</v>
      </c>
      <c r="CI157" s="137">
        <v>0</v>
      </c>
      <c r="CJ157" s="137">
        <v>0</v>
      </c>
      <c r="CK157" s="137">
        <v>0</v>
      </c>
      <c r="CL157" s="137">
        <v>0</v>
      </c>
      <c r="CM157" s="137">
        <v>0</v>
      </c>
      <c r="CN157" s="137">
        <v>0</v>
      </c>
      <c r="CO157" s="137">
        <v>0</v>
      </c>
      <c r="CP157" s="143">
        <f t="shared" si="149"/>
        <v>0</v>
      </c>
      <c r="CQ157" s="104">
        <f t="shared" si="150"/>
        <v>0</v>
      </c>
      <c r="CR157" s="203">
        <f t="shared" si="151"/>
        <v>0</v>
      </c>
      <c r="CS157" s="144">
        <f t="shared" si="152"/>
        <v>0.76876817957852484</v>
      </c>
      <c r="CT157" s="139" t="s">
        <v>251</v>
      </c>
      <c r="CU157" s="1" t="s">
        <v>422</v>
      </c>
      <c r="CV157" s="1">
        <v>109</v>
      </c>
      <c r="CW157" s="1" t="s">
        <v>315</v>
      </c>
      <c r="CX157" s="1" t="s">
        <v>316</v>
      </c>
      <c r="CY157" s="89">
        <v>43951</v>
      </c>
      <c r="CZ157" s="153"/>
      <c r="DA157" s="104">
        <v>0.39</v>
      </c>
      <c r="DB157" s="104"/>
      <c r="DC157" s="104"/>
      <c r="DD157" s="104"/>
      <c r="DE157" s="104"/>
      <c r="DF157" s="137">
        <v>0.39</v>
      </c>
      <c r="DG157" s="138">
        <f t="shared" si="153"/>
        <v>0</v>
      </c>
      <c r="DH157" s="141">
        <f t="shared" si="154"/>
        <v>0</v>
      </c>
      <c r="DI157" s="142">
        <f t="shared" si="155"/>
        <v>0</v>
      </c>
      <c r="DJ157" s="104">
        <f t="shared" si="156"/>
        <v>0</v>
      </c>
      <c r="DK157" s="104">
        <f t="shared" si="157"/>
        <v>0</v>
      </c>
      <c r="DL157" s="104">
        <f t="shared" si="158"/>
        <v>0</v>
      </c>
      <c r="DM157" s="365">
        <f t="shared" si="159"/>
        <v>0</v>
      </c>
      <c r="DN157" s="366">
        <f t="shared" si="160"/>
        <v>0</v>
      </c>
      <c r="DO157" s="367">
        <f t="shared" si="161"/>
        <v>0</v>
      </c>
      <c r="DP157" s="367">
        <f t="shared" si="162"/>
        <v>0</v>
      </c>
      <c r="DQ157" s="368">
        <f t="shared" si="163"/>
        <v>0</v>
      </c>
      <c r="DR157" s="49">
        <f t="shared" si="164"/>
        <v>0</v>
      </c>
      <c r="DS157" s="369">
        <f t="shared" si="165"/>
        <v>0.76876817957852484</v>
      </c>
      <c r="DT157" s="139">
        <v>1</v>
      </c>
      <c r="DU157" s="1" t="s">
        <v>52</v>
      </c>
      <c r="DV157" s="1">
        <v>109</v>
      </c>
      <c r="DW157" s="1" t="s">
        <v>315</v>
      </c>
      <c r="DX157" s="1" t="s">
        <v>316</v>
      </c>
      <c r="DY157" s="89">
        <v>43982</v>
      </c>
      <c r="DZ157" s="90"/>
      <c r="EA157" s="1">
        <v>0.39</v>
      </c>
      <c r="EB157" s="1"/>
      <c r="EC157" s="1"/>
      <c r="ED157" s="1"/>
      <c r="EE157" s="1"/>
      <c r="EF157" s="98">
        <v>0.39</v>
      </c>
      <c r="EG157" s="138">
        <f t="shared" si="166"/>
        <v>0</v>
      </c>
      <c r="EH157" s="141">
        <f t="shared" si="167"/>
        <v>0</v>
      </c>
      <c r="EI157" s="96">
        <f t="shared" si="168"/>
        <v>0</v>
      </c>
      <c r="EJ157" s="104">
        <f t="shared" si="169"/>
        <v>0</v>
      </c>
      <c r="EK157" s="104">
        <f t="shared" si="170"/>
        <v>0</v>
      </c>
      <c r="EL157" s="104">
        <f t="shared" si="171"/>
        <v>0</v>
      </c>
      <c r="EM157" s="355">
        <f t="shared" si="172"/>
        <v>0</v>
      </c>
      <c r="EN157" s="143">
        <f t="shared" si="173"/>
        <v>0</v>
      </c>
      <c r="EO157" s="104">
        <f t="shared" si="174"/>
        <v>0</v>
      </c>
      <c r="EP157" s="379">
        <f t="shared" si="175"/>
        <v>0</v>
      </c>
      <c r="EQ157" s="380">
        <f t="shared" si="176"/>
        <v>0.76876817957852484</v>
      </c>
      <c r="ER157" s="285">
        <v>1</v>
      </c>
      <c r="ES157" s="104" t="s">
        <v>52</v>
      </c>
      <c r="ET157" s="1">
        <v>109</v>
      </c>
      <c r="EU157" s="1" t="s">
        <v>315</v>
      </c>
      <c r="EV157" s="1" t="s">
        <v>316</v>
      </c>
      <c r="EW157" s="398"/>
      <c r="EX157" s="89">
        <v>44013</v>
      </c>
      <c r="EY157" s="104">
        <v>0.39</v>
      </c>
      <c r="EZ157" s="104"/>
      <c r="FA157" s="104"/>
      <c r="FB157" s="104"/>
      <c r="FC157" s="104"/>
      <c r="FD157" s="137">
        <f t="shared" si="177"/>
        <v>0.39</v>
      </c>
      <c r="FE157" s="138">
        <f t="shared" si="227"/>
        <v>0</v>
      </c>
      <c r="FF157" s="141">
        <f t="shared" si="178"/>
        <v>0</v>
      </c>
      <c r="FG157" s="96">
        <f t="shared" si="179"/>
        <v>0</v>
      </c>
      <c r="FH157" s="104">
        <f t="shared" si="180"/>
        <v>0</v>
      </c>
      <c r="FI157" s="104">
        <f t="shared" si="181"/>
        <v>0</v>
      </c>
      <c r="FJ157" s="104">
        <f t="shared" si="182"/>
        <v>0</v>
      </c>
      <c r="FK157" s="104"/>
      <c r="FL157" s="143">
        <f t="shared" si="183"/>
        <v>0</v>
      </c>
      <c r="FM157" s="104">
        <f t="shared" si="184"/>
        <v>0</v>
      </c>
      <c r="FN157" s="379">
        <f t="shared" si="185"/>
        <v>0</v>
      </c>
      <c r="FO157" s="234">
        <f t="shared" si="186"/>
        <v>0.76876817957852484</v>
      </c>
      <c r="FP157" s="139">
        <v>1</v>
      </c>
      <c r="FQ157" s="1" t="s">
        <v>52</v>
      </c>
      <c r="FR157" s="1">
        <v>109</v>
      </c>
      <c r="FS157" s="1" t="s">
        <v>315</v>
      </c>
      <c r="FT157" s="1" t="s">
        <v>316</v>
      </c>
      <c r="FU157" s="89">
        <v>44042</v>
      </c>
      <c r="FV157" s="90"/>
      <c r="FW157" s="104">
        <v>0.39</v>
      </c>
      <c r="FX157" s="104"/>
      <c r="FY157" s="104"/>
      <c r="FZ157" s="104"/>
      <c r="GA157" s="104"/>
      <c r="GB157" s="411">
        <f t="shared" si="187"/>
        <v>0.39</v>
      </c>
      <c r="GC157" s="138">
        <f t="shared" si="123"/>
        <v>0</v>
      </c>
      <c r="GD157" s="141">
        <f t="shared" si="188"/>
        <v>0</v>
      </c>
      <c r="GE157" s="142">
        <f t="shared" si="189"/>
        <v>0</v>
      </c>
      <c r="GF157" s="104">
        <f t="shared" si="190"/>
        <v>0</v>
      </c>
      <c r="GG157" s="104">
        <v>0</v>
      </c>
      <c r="GH157" s="104">
        <f t="shared" si="191"/>
        <v>0</v>
      </c>
      <c r="GI157" s="104"/>
      <c r="GJ157" s="143">
        <f t="shared" si="192"/>
        <v>0</v>
      </c>
      <c r="GK157" s="103">
        <f t="shared" si="193"/>
        <v>0</v>
      </c>
      <c r="GL157" s="104">
        <f t="shared" si="124"/>
        <v>0</v>
      </c>
      <c r="GM157" s="90">
        <f t="shared" si="194"/>
        <v>0</v>
      </c>
      <c r="GN157" s="380">
        <f t="shared" si="195"/>
        <v>0.76876817957852484</v>
      </c>
      <c r="GO157" s="139">
        <v>1</v>
      </c>
      <c r="GP157" s="415" t="s">
        <v>52</v>
      </c>
      <c r="GQ157" s="1">
        <v>109</v>
      </c>
      <c r="GR157" s="1" t="s">
        <v>315</v>
      </c>
      <c r="GS157" s="1" t="s">
        <v>316</v>
      </c>
      <c r="GT157" s="89">
        <v>44081</v>
      </c>
      <c r="GU157" s="90"/>
      <c r="GV157" s="104">
        <v>0.39</v>
      </c>
      <c r="GW157" s="104"/>
      <c r="GX157" s="104"/>
      <c r="GY157" s="104"/>
      <c r="GZ157" s="104"/>
      <c r="HA157" s="137">
        <v>0.39</v>
      </c>
      <c r="HB157" s="138">
        <f t="shared" si="228"/>
        <v>0</v>
      </c>
      <c r="HC157" s="141">
        <f t="shared" si="196"/>
        <v>0</v>
      </c>
      <c r="HD157" s="142">
        <f t="shared" si="197"/>
        <v>0</v>
      </c>
      <c r="HE157" s="104">
        <f t="shared" si="198"/>
        <v>0</v>
      </c>
      <c r="HF157" s="104">
        <v>0</v>
      </c>
      <c r="HG157" s="104">
        <f t="shared" si="199"/>
        <v>0</v>
      </c>
      <c r="HH157" s="104"/>
      <c r="HI157" s="143">
        <f t="shared" si="200"/>
        <v>0</v>
      </c>
      <c r="HJ157" s="104">
        <f t="shared" si="201"/>
        <v>0</v>
      </c>
      <c r="HK157" s="104">
        <f t="shared" si="125"/>
        <v>0</v>
      </c>
      <c r="HL157" s="90">
        <f t="shared" si="202"/>
        <v>0</v>
      </c>
      <c r="HM157" s="380">
        <f t="shared" si="203"/>
        <v>0.76876817957852484</v>
      </c>
      <c r="HN157" s="1">
        <v>1</v>
      </c>
      <c r="HO157" s="1" t="s">
        <v>52</v>
      </c>
      <c r="HP157" s="1">
        <v>109</v>
      </c>
      <c r="HQ157" s="1" t="s">
        <v>315</v>
      </c>
      <c r="HR157" s="1" t="s">
        <v>316</v>
      </c>
      <c r="HS157" s="89">
        <v>44104</v>
      </c>
      <c r="HT157" s="104">
        <v>0.39</v>
      </c>
      <c r="HU157" s="90"/>
      <c r="HV157" s="104"/>
      <c r="HW157" s="104"/>
      <c r="HX157" s="104"/>
      <c r="HY157" s="104"/>
      <c r="HZ157" s="137">
        <f t="shared" si="204"/>
        <v>0.39</v>
      </c>
      <c r="IA157" s="138">
        <f t="shared" si="205"/>
        <v>0</v>
      </c>
      <c r="IB157" s="141">
        <f t="shared" si="206"/>
        <v>0</v>
      </c>
      <c r="IC157" s="142">
        <f t="shared" si="207"/>
        <v>0</v>
      </c>
      <c r="ID157" s="104">
        <f t="shared" si="208"/>
        <v>0</v>
      </c>
      <c r="IE157" s="104">
        <f t="shared" si="209"/>
        <v>0</v>
      </c>
      <c r="IF157" s="104">
        <f t="shared" si="210"/>
        <v>0</v>
      </c>
      <c r="IG157" s="425">
        <f t="shared" si="211"/>
        <v>0</v>
      </c>
      <c r="IH157" s="143">
        <f t="shared" si="212"/>
        <v>0</v>
      </c>
      <c r="II157" s="104">
        <f t="shared" si="213"/>
        <v>0</v>
      </c>
      <c r="IJ157" s="104">
        <f t="shared" si="214"/>
        <v>0</v>
      </c>
      <c r="IK157" s="90">
        <f t="shared" si="215"/>
        <v>0</v>
      </c>
      <c r="IL157" s="234">
        <f t="shared" si="216"/>
        <v>0.76876817957852484</v>
      </c>
      <c r="IM157" s="139">
        <v>1</v>
      </c>
      <c r="IN157" s="1" t="s">
        <v>52</v>
      </c>
      <c r="IO157" s="1">
        <v>109</v>
      </c>
      <c r="IP157" s="1" t="s">
        <v>315</v>
      </c>
      <c r="IQ157" s="1" t="s">
        <v>316</v>
      </c>
      <c r="IR157" s="89">
        <v>44143</v>
      </c>
      <c r="IS157" s="90"/>
      <c r="IT157" s="1">
        <v>0.39</v>
      </c>
      <c r="IU157" s="1"/>
      <c r="IV157" s="1"/>
      <c r="IW157" s="1"/>
      <c r="IX157" s="1"/>
      <c r="IY157" s="98">
        <v>0.39</v>
      </c>
      <c r="IZ157" s="138">
        <f t="shared" si="217"/>
        <v>0</v>
      </c>
      <c r="JA157" s="141">
        <f t="shared" si="218"/>
        <v>0</v>
      </c>
      <c r="JB157" s="142">
        <f t="shared" si="219"/>
        <v>0</v>
      </c>
      <c r="JC157" s="104">
        <f t="shared" si="220"/>
        <v>0</v>
      </c>
      <c r="JD157" s="104">
        <f t="shared" si="221"/>
        <v>0</v>
      </c>
      <c r="JE157" s="104">
        <f t="shared" si="222"/>
        <v>0</v>
      </c>
      <c r="JF157" s="425">
        <f t="shared" si="229"/>
        <v>0</v>
      </c>
      <c r="JG157" s="143">
        <f t="shared" si="223"/>
        <v>0</v>
      </c>
      <c r="JH157" s="104">
        <f t="shared" si="224"/>
        <v>0</v>
      </c>
      <c r="JI157" s="104">
        <f t="shared" si="225"/>
        <v>0</v>
      </c>
      <c r="JJ157" s="90">
        <f t="shared" si="226"/>
        <v>0</v>
      </c>
      <c r="JK157" s="234">
        <f t="shared" si="230"/>
        <v>0.76876817957852484</v>
      </c>
      <c r="JL157" s="139">
        <v>1</v>
      </c>
      <c r="JM157" s="1" t="s">
        <v>52</v>
      </c>
    </row>
    <row r="158" spans="1:273" ht="30" customHeight="1" x14ac:dyDescent="0.25">
      <c r="A158" s="1">
        <v>110</v>
      </c>
      <c r="B158" s="1" t="s">
        <v>317</v>
      </c>
      <c r="C158" s="1" t="s">
        <v>318</v>
      </c>
      <c r="D158" s="89">
        <v>43830</v>
      </c>
      <c r="E158" s="153"/>
      <c r="F158" s="104">
        <v>240.33</v>
      </c>
      <c r="G158" s="104"/>
      <c r="H158" s="104"/>
      <c r="I158" s="104"/>
      <c r="J158" s="104"/>
      <c r="K158" s="137">
        <v>240.33</v>
      </c>
      <c r="L158" s="138">
        <v>0</v>
      </c>
      <c r="M158" s="141">
        <v>0</v>
      </c>
      <c r="N158" s="96">
        <v>0</v>
      </c>
      <c r="O158" s="104">
        <v>0</v>
      </c>
      <c r="P158" s="104">
        <v>0</v>
      </c>
      <c r="Q158" s="104">
        <v>0</v>
      </c>
      <c r="R158" s="104">
        <v>0</v>
      </c>
      <c r="S158" s="143">
        <v>0</v>
      </c>
      <c r="T158" s="104"/>
      <c r="U158" s="104"/>
      <c r="V158" s="104">
        <v>0</v>
      </c>
      <c r="W158" s="203">
        <v>0</v>
      </c>
      <c r="X158" s="144">
        <v>547.49426550955354</v>
      </c>
      <c r="Y158" s="285">
        <v>1</v>
      </c>
      <c r="Z158" s="104" t="s">
        <v>52</v>
      </c>
      <c r="AA158" s="1">
        <v>110</v>
      </c>
      <c r="AB158" s="1" t="s">
        <v>317</v>
      </c>
      <c r="AC158" s="1" t="s">
        <v>318</v>
      </c>
      <c r="AD158" s="89">
        <v>43861</v>
      </c>
      <c r="AE158" s="284"/>
      <c r="AF158" s="1">
        <v>240.33</v>
      </c>
      <c r="AG158" s="1"/>
      <c r="AH158" s="1"/>
      <c r="AI158" s="1"/>
      <c r="AJ158" s="1"/>
      <c r="AK158" s="98">
        <f t="shared" si="121"/>
        <v>240.33</v>
      </c>
      <c r="AL158" s="138">
        <f t="shared" si="128"/>
        <v>0</v>
      </c>
      <c r="AM158" s="141">
        <f t="shared" si="129"/>
        <v>0</v>
      </c>
      <c r="AN158" s="96">
        <f t="shared" si="130"/>
        <v>0</v>
      </c>
      <c r="AO158" s="104">
        <f t="shared" si="131"/>
        <v>0</v>
      </c>
      <c r="AP158" s="104">
        <f t="shared" si="132"/>
        <v>0</v>
      </c>
      <c r="AQ158" s="104">
        <f t="shared" si="133"/>
        <v>0</v>
      </c>
      <c r="AR158" s="104"/>
      <c r="AS158" s="143">
        <f t="shared" si="134"/>
        <v>0</v>
      </c>
      <c r="AT158" s="104">
        <f t="shared" si="135"/>
        <v>0</v>
      </c>
      <c r="AU158" s="104">
        <f t="shared" si="122"/>
        <v>0</v>
      </c>
      <c r="AV158" s="203">
        <f t="shared" si="136"/>
        <v>0</v>
      </c>
      <c r="AW158" s="144">
        <f t="shared" si="137"/>
        <v>547.49426550955354</v>
      </c>
      <c r="AX158" s="285">
        <v>1</v>
      </c>
      <c r="AY158" s="104" t="s">
        <v>52</v>
      </c>
      <c r="AZ158" s="1">
        <v>110</v>
      </c>
      <c r="BA158" s="1" t="s">
        <v>317</v>
      </c>
      <c r="BB158" s="1" t="s">
        <v>318</v>
      </c>
      <c r="BC158" s="89">
        <v>43890</v>
      </c>
      <c r="BD158" s="153"/>
      <c r="BE158" s="1">
        <v>240.33</v>
      </c>
      <c r="BF158" s="1"/>
      <c r="BG158" s="1"/>
      <c r="BH158" s="1"/>
      <c r="BI158" s="1"/>
      <c r="BJ158" s="98">
        <v>240.33</v>
      </c>
      <c r="BK158" s="138">
        <f t="shared" si="138"/>
        <v>0</v>
      </c>
      <c r="BL158" s="141">
        <f t="shared" si="139"/>
        <v>0</v>
      </c>
      <c r="BM158" s="96">
        <f t="shared" si="140"/>
        <v>0</v>
      </c>
      <c r="BN158" s="104">
        <f t="shared" si="141"/>
        <v>0</v>
      </c>
      <c r="BO158" s="104">
        <f t="shared" si="142"/>
        <v>0</v>
      </c>
      <c r="BP158" s="104">
        <f t="shared" si="143"/>
        <v>0</v>
      </c>
      <c r="BQ158" s="355">
        <f t="shared" si="144"/>
        <v>0</v>
      </c>
      <c r="BR158" s="143">
        <f t="shared" si="145"/>
        <v>0</v>
      </c>
      <c r="BS158" s="104">
        <f t="shared" si="146"/>
        <v>0</v>
      </c>
      <c r="BT158" s="203">
        <f t="shared" si="147"/>
        <v>0</v>
      </c>
      <c r="BU158" s="144">
        <f t="shared" si="148"/>
        <v>547.49426550955354</v>
      </c>
      <c r="BV158" s="285">
        <v>1</v>
      </c>
      <c r="BW158" s="104" t="s">
        <v>52</v>
      </c>
      <c r="BX158" s="1">
        <v>110</v>
      </c>
      <c r="BY158" s="1" t="s">
        <v>317</v>
      </c>
      <c r="BZ158" s="1" t="s">
        <v>318</v>
      </c>
      <c r="CA158" s="89">
        <v>43890</v>
      </c>
      <c r="CB158" s="153"/>
      <c r="CC158" s="137">
        <v>240.33</v>
      </c>
      <c r="CD158" s="137"/>
      <c r="CE158" s="137"/>
      <c r="CF158" s="137"/>
      <c r="CG158" s="137"/>
      <c r="CH158" s="137">
        <v>240.33</v>
      </c>
      <c r="CI158" s="137">
        <v>0</v>
      </c>
      <c r="CJ158" s="137">
        <v>0</v>
      </c>
      <c r="CK158" s="137">
        <v>0</v>
      </c>
      <c r="CL158" s="137">
        <v>0</v>
      </c>
      <c r="CM158" s="137">
        <v>0</v>
      </c>
      <c r="CN158" s="137">
        <v>0</v>
      </c>
      <c r="CO158" s="137">
        <v>0</v>
      </c>
      <c r="CP158" s="143">
        <f t="shared" si="149"/>
        <v>0</v>
      </c>
      <c r="CQ158" s="104">
        <f t="shared" si="150"/>
        <v>0</v>
      </c>
      <c r="CR158" s="203">
        <f t="shared" si="151"/>
        <v>0</v>
      </c>
      <c r="CS158" s="144">
        <f t="shared" si="152"/>
        <v>547.49426550955354</v>
      </c>
      <c r="CT158" s="139" t="s">
        <v>251</v>
      </c>
      <c r="CU158" s="1" t="s">
        <v>422</v>
      </c>
      <c r="CV158" s="1">
        <v>110</v>
      </c>
      <c r="CW158" s="1" t="s">
        <v>317</v>
      </c>
      <c r="CX158" s="1" t="s">
        <v>318</v>
      </c>
      <c r="CY158" s="89">
        <v>43951</v>
      </c>
      <c r="CZ158" s="153"/>
      <c r="DA158" s="104">
        <v>655.02</v>
      </c>
      <c r="DB158" s="104"/>
      <c r="DC158" s="104"/>
      <c r="DD158" s="104"/>
      <c r="DE158" s="104"/>
      <c r="DF158" s="137">
        <v>655.02</v>
      </c>
      <c r="DG158" s="138">
        <f t="shared" si="153"/>
        <v>414.68999999999994</v>
      </c>
      <c r="DH158" s="141">
        <f t="shared" si="154"/>
        <v>63.673345085026703</v>
      </c>
      <c r="DI158" s="142">
        <f t="shared" si="155"/>
        <v>478.36334508502665</v>
      </c>
      <c r="DJ158" s="104">
        <f t="shared" si="156"/>
        <v>110</v>
      </c>
      <c r="DK158" s="104">
        <f t="shared" si="157"/>
        <v>368.36334508502665</v>
      </c>
      <c r="DL158" s="104">
        <f t="shared" si="158"/>
        <v>199.1</v>
      </c>
      <c r="DM158" s="365">
        <f t="shared" si="159"/>
        <v>820.07823451617321</v>
      </c>
      <c r="DN158" s="366">
        <f t="shared" si="160"/>
        <v>1019.1782345161732</v>
      </c>
      <c r="DO158" s="367">
        <f t="shared" si="161"/>
        <v>1019.1782345161732</v>
      </c>
      <c r="DP158" s="367">
        <f t="shared" si="162"/>
        <v>979.22306639965745</v>
      </c>
      <c r="DQ158" s="368">
        <f t="shared" si="163"/>
        <v>70.209865633376396</v>
      </c>
      <c r="DR158" s="49">
        <f t="shared" si="164"/>
        <v>1089.3881001495497</v>
      </c>
      <c r="DS158" s="369">
        <f t="shared" si="165"/>
        <v>1636.8823656591032</v>
      </c>
      <c r="DT158" s="139">
        <v>1</v>
      </c>
      <c r="DU158" s="1" t="s">
        <v>52</v>
      </c>
      <c r="DV158" s="1">
        <v>110</v>
      </c>
      <c r="DW158" s="1" t="s">
        <v>317</v>
      </c>
      <c r="DX158" s="1" t="s">
        <v>318</v>
      </c>
      <c r="DY158" s="89">
        <v>43982</v>
      </c>
      <c r="DZ158" s="90"/>
      <c r="EA158" s="1">
        <v>856.30000000000007</v>
      </c>
      <c r="EB158" s="1"/>
      <c r="EC158" s="1"/>
      <c r="ED158" s="1"/>
      <c r="EE158" s="1"/>
      <c r="EF158" s="98">
        <v>856.30000000000007</v>
      </c>
      <c r="EG158" s="138">
        <f t="shared" si="166"/>
        <v>201.28000000000009</v>
      </c>
      <c r="EH158" s="141">
        <f t="shared" si="167"/>
        <v>8.2709164043153969</v>
      </c>
      <c r="EI158" s="96">
        <f t="shared" si="168"/>
        <v>209.55091640431547</v>
      </c>
      <c r="EJ158" s="104">
        <f t="shared" si="169"/>
        <v>110</v>
      </c>
      <c r="EK158" s="104">
        <f t="shared" si="170"/>
        <v>99.550916404315473</v>
      </c>
      <c r="EL158" s="104">
        <f t="shared" si="171"/>
        <v>199.1</v>
      </c>
      <c r="EM158" s="355">
        <f t="shared" si="172"/>
        <v>192.64617732755789</v>
      </c>
      <c r="EN158" s="143">
        <f t="shared" si="173"/>
        <v>391.74617732755792</v>
      </c>
      <c r="EO158" s="104">
        <f t="shared" si="174"/>
        <v>40.979325823876223</v>
      </c>
      <c r="EP158" s="379">
        <f t="shared" si="175"/>
        <v>432.72550315143417</v>
      </c>
      <c r="EQ158" s="380">
        <f t="shared" si="176"/>
        <v>2069.6078688105372</v>
      </c>
      <c r="ER158" s="285">
        <v>1</v>
      </c>
      <c r="ES158" s="104" t="s">
        <v>52</v>
      </c>
      <c r="ET158" s="1">
        <v>110</v>
      </c>
      <c r="EU158" s="1" t="s">
        <v>317</v>
      </c>
      <c r="EV158" s="1" t="s">
        <v>318</v>
      </c>
      <c r="EW158" s="398"/>
      <c r="EX158" s="89">
        <v>44013</v>
      </c>
      <c r="EY158" s="104">
        <v>972.36</v>
      </c>
      <c r="EZ158" s="104"/>
      <c r="FA158" s="104"/>
      <c r="FB158" s="104"/>
      <c r="FC158" s="104"/>
      <c r="FD158" s="137">
        <f t="shared" si="177"/>
        <v>972.36</v>
      </c>
      <c r="FE158" s="138">
        <f t="shared" si="227"/>
        <v>116.05999999999995</v>
      </c>
      <c r="FF158" s="141">
        <f t="shared" si="178"/>
        <v>5.4462016346143916</v>
      </c>
      <c r="FG158" s="96">
        <f t="shared" si="179"/>
        <v>121.50620163461434</v>
      </c>
      <c r="FH158" s="104">
        <f t="shared" si="180"/>
        <v>121.50620163461434</v>
      </c>
      <c r="FI158" s="104">
        <f t="shared" si="181"/>
        <v>0</v>
      </c>
      <c r="FJ158" s="104">
        <f t="shared" si="182"/>
        <v>219.92622495865197</v>
      </c>
      <c r="FK158" s="104"/>
      <c r="FL158" s="143">
        <f t="shared" si="183"/>
        <v>219.92622495865197</v>
      </c>
      <c r="FM158" s="104">
        <f t="shared" si="184"/>
        <v>25.199366194632599</v>
      </c>
      <c r="FN158" s="379">
        <f t="shared" si="185"/>
        <v>245.12559115328457</v>
      </c>
      <c r="FO158" s="234">
        <f t="shared" si="186"/>
        <v>2314.7334599638216</v>
      </c>
      <c r="FP158" s="139">
        <v>1</v>
      </c>
      <c r="FQ158" s="1" t="s">
        <v>52</v>
      </c>
      <c r="FR158" s="1">
        <v>110</v>
      </c>
      <c r="FS158" s="1" t="s">
        <v>317</v>
      </c>
      <c r="FT158" s="1" t="s">
        <v>318</v>
      </c>
      <c r="FU158" s="89">
        <v>44042</v>
      </c>
      <c r="FV158" s="90"/>
      <c r="FW158" s="104">
        <v>1036.6300000000001</v>
      </c>
      <c r="FX158" s="104"/>
      <c r="FY158" s="104"/>
      <c r="FZ158" s="104"/>
      <c r="GA158" s="104"/>
      <c r="GB158" s="411">
        <f t="shared" si="187"/>
        <v>1036.6300000000001</v>
      </c>
      <c r="GC158" s="138">
        <f t="shared" si="123"/>
        <v>64.270000000000095</v>
      </c>
      <c r="GD158" s="141">
        <f t="shared" si="188"/>
        <v>20.026296237163656</v>
      </c>
      <c r="GE158" s="142">
        <f t="shared" si="189"/>
        <v>84.296296237163745</v>
      </c>
      <c r="GF158" s="104">
        <f t="shared" si="190"/>
        <v>84.296296237163745</v>
      </c>
      <c r="GG158" s="104">
        <v>0</v>
      </c>
      <c r="GH158" s="104">
        <f t="shared" si="191"/>
        <v>160.16296285061111</v>
      </c>
      <c r="GI158" s="104"/>
      <c r="GJ158" s="143">
        <f t="shared" si="192"/>
        <v>160.16296285061111</v>
      </c>
      <c r="GK158" s="103">
        <f t="shared" si="193"/>
        <v>0</v>
      </c>
      <c r="GL158" s="104">
        <f t="shared" si="124"/>
        <v>0</v>
      </c>
      <c r="GM158" s="90">
        <f t="shared" si="194"/>
        <v>160.16296285061111</v>
      </c>
      <c r="GN158" s="380">
        <f t="shared" si="195"/>
        <v>2474.8964228144328</v>
      </c>
      <c r="GO158" s="139">
        <v>1</v>
      </c>
      <c r="GP158" s="415" t="s">
        <v>52</v>
      </c>
      <c r="GQ158" s="1">
        <v>110</v>
      </c>
      <c r="GR158" s="1" t="s">
        <v>317</v>
      </c>
      <c r="GS158" s="1" t="s">
        <v>318</v>
      </c>
      <c r="GT158" s="89">
        <v>44081</v>
      </c>
      <c r="GU158" s="90"/>
      <c r="GV158" s="104">
        <v>1150.4100000000001</v>
      </c>
      <c r="GW158" s="104"/>
      <c r="GX158" s="104"/>
      <c r="GY158" s="104"/>
      <c r="GZ158" s="104"/>
      <c r="HA158" s="137">
        <v>1150.4100000000001</v>
      </c>
      <c r="HB158" s="138">
        <f t="shared" si="228"/>
        <v>113.77999999999997</v>
      </c>
      <c r="HC158" s="141">
        <f t="shared" si="196"/>
        <v>-41.182071553142144</v>
      </c>
      <c r="HD158" s="142">
        <f t="shared" si="197"/>
        <v>72.597928446857821</v>
      </c>
      <c r="HE158" s="104">
        <f t="shared" si="198"/>
        <v>72.597928446857821</v>
      </c>
      <c r="HF158" s="104">
        <v>0</v>
      </c>
      <c r="HG158" s="104">
        <f t="shared" si="199"/>
        <v>137.93606404902985</v>
      </c>
      <c r="HH158" s="104"/>
      <c r="HI158" s="143">
        <f t="shared" si="200"/>
        <v>137.93606404902985</v>
      </c>
      <c r="HJ158" s="104">
        <f t="shared" si="201"/>
        <v>0</v>
      </c>
      <c r="HK158" s="104">
        <f t="shared" si="125"/>
        <v>0</v>
      </c>
      <c r="HL158" s="90">
        <f t="shared" si="202"/>
        <v>137.93606404902985</v>
      </c>
      <c r="HM158" s="380">
        <f t="shared" si="203"/>
        <v>2612.8324868634627</v>
      </c>
      <c r="HN158" s="1">
        <v>1</v>
      </c>
      <c r="HO158" s="1" t="s">
        <v>52</v>
      </c>
      <c r="HP158" s="1">
        <v>110</v>
      </c>
      <c r="HQ158" s="1" t="s">
        <v>317</v>
      </c>
      <c r="HR158" s="1" t="s">
        <v>318</v>
      </c>
      <c r="HS158" s="89">
        <v>44104</v>
      </c>
      <c r="HT158" s="104">
        <v>1226.8600000000001</v>
      </c>
      <c r="HU158" s="90"/>
      <c r="HV158" s="104"/>
      <c r="HW158" s="104"/>
      <c r="HX158" s="104"/>
      <c r="HY158" s="104"/>
      <c r="HZ158" s="137">
        <f t="shared" si="204"/>
        <v>1226.8600000000001</v>
      </c>
      <c r="IA158" s="138">
        <f t="shared" si="205"/>
        <v>76.450000000000045</v>
      </c>
      <c r="IB158" s="141">
        <f t="shared" si="206"/>
        <v>14.250704590197628</v>
      </c>
      <c r="IC158" s="142">
        <f t="shared" si="207"/>
        <v>90.700704590197674</v>
      </c>
      <c r="ID158" s="104">
        <f t="shared" si="208"/>
        <v>90.700704590197674</v>
      </c>
      <c r="IE158" s="104">
        <f t="shared" si="209"/>
        <v>0</v>
      </c>
      <c r="IF158" s="104">
        <f t="shared" si="210"/>
        <v>172.33133872137557</v>
      </c>
      <c r="IG158" s="425">
        <f t="shared" si="211"/>
        <v>0</v>
      </c>
      <c r="IH158" s="143">
        <f t="shared" si="212"/>
        <v>172.33133872137557</v>
      </c>
      <c r="II158" s="104">
        <f t="shared" si="213"/>
        <v>0</v>
      </c>
      <c r="IJ158" s="104">
        <f t="shared" si="214"/>
        <v>0</v>
      </c>
      <c r="IK158" s="90">
        <f t="shared" si="215"/>
        <v>172.33133872137557</v>
      </c>
      <c r="IL158" s="234">
        <f t="shared" si="216"/>
        <v>2785.1638255848384</v>
      </c>
      <c r="IM158" s="139">
        <v>1</v>
      </c>
      <c r="IN158" s="1" t="s">
        <v>52</v>
      </c>
      <c r="IO158" s="1">
        <v>110</v>
      </c>
      <c r="IP158" s="1" t="s">
        <v>317</v>
      </c>
      <c r="IQ158" s="1" t="s">
        <v>318</v>
      </c>
      <c r="IR158" s="89">
        <v>44143</v>
      </c>
      <c r="IS158" s="90"/>
      <c r="IT158" s="1">
        <v>1487.46</v>
      </c>
      <c r="IU158" s="1"/>
      <c r="IV158" s="1"/>
      <c r="IW158" s="1"/>
      <c r="IX158" s="1"/>
      <c r="IY158" s="98">
        <v>1487.46</v>
      </c>
      <c r="IZ158" s="138">
        <f t="shared" si="217"/>
        <v>260.59999999999991</v>
      </c>
      <c r="JA158" s="141">
        <f t="shared" si="218"/>
        <v>-70.071458954660329</v>
      </c>
      <c r="JB158" s="142">
        <f t="shared" si="219"/>
        <v>190.52854104533958</v>
      </c>
      <c r="JC158" s="104">
        <f t="shared" si="220"/>
        <v>110</v>
      </c>
      <c r="JD158" s="104">
        <f t="shared" si="221"/>
        <v>80.52854104533958</v>
      </c>
      <c r="JE158" s="104">
        <f t="shared" si="222"/>
        <v>209</v>
      </c>
      <c r="JF158" s="425">
        <f t="shared" si="229"/>
        <v>189.258269738705</v>
      </c>
      <c r="JG158" s="143">
        <f t="shared" si="223"/>
        <v>398.258269738705</v>
      </c>
      <c r="JH158" s="104">
        <f t="shared" si="224"/>
        <v>398.258269738705</v>
      </c>
      <c r="JI158" s="104">
        <f t="shared" si="225"/>
        <v>31.00112252088352</v>
      </c>
      <c r="JJ158" s="90">
        <f t="shared" si="226"/>
        <v>429.25939225958854</v>
      </c>
      <c r="JK158" s="234">
        <f t="shared" si="230"/>
        <v>3214.4232178444267</v>
      </c>
      <c r="JL158" s="139">
        <v>1</v>
      </c>
      <c r="JM158" s="1" t="s">
        <v>52</v>
      </c>
    </row>
    <row r="159" spans="1:273" ht="30" customHeight="1" x14ac:dyDescent="0.25">
      <c r="A159" s="1">
        <v>111</v>
      </c>
      <c r="B159" s="1" t="s">
        <v>319</v>
      </c>
      <c r="C159" s="1" t="s">
        <v>320</v>
      </c>
      <c r="D159" s="89">
        <v>43830</v>
      </c>
      <c r="E159" s="153"/>
      <c r="F159" s="104">
        <v>58.09</v>
      </c>
      <c r="G159" s="104"/>
      <c r="H159" s="104"/>
      <c r="I159" s="104"/>
      <c r="J159" s="104"/>
      <c r="K159" s="137">
        <v>58.09</v>
      </c>
      <c r="L159" s="138">
        <v>0</v>
      </c>
      <c r="M159" s="141">
        <v>0</v>
      </c>
      <c r="N159" s="96">
        <v>0</v>
      </c>
      <c r="O159" s="104">
        <v>0</v>
      </c>
      <c r="P159" s="104">
        <v>0</v>
      </c>
      <c r="Q159" s="104">
        <v>0</v>
      </c>
      <c r="R159" s="104">
        <v>0</v>
      </c>
      <c r="S159" s="143">
        <v>0</v>
      </c>
      <c r="T159" s="104"/>
      <c r="U159" s="104"/>
      <c r="V159" s="104">
        <v>0</v>
      </c>
      <c r="W159" s="203">
        <v>0</v>
      </c>
      <c r="X159" s="144">
        <v>116.47151025013999</v>
      </c>
      <c r="Y159" s="285">
        <v>1</v>
      </c>
      <c r="Z159" s="104" t="s">
        <v>52</v>
      </c>
      <c r="AA159" s="1">
        <v>111</v>
      </c>
      <c r="AB159" s="1" t="s">
        <v>319</v>
      </c>
      <c r="AC159" s="1" t="s">
        <v>320</v>
      </c>
      <c r="AD159" s="89">
        <v>43861</v>
      </c>
      <c r="AE159" s="284"/>
      <c r="AF159" s="1">
        <v>58.09</v>
      </c>
      <c r="AG159" s="1"/>
      <c r="AH159" s="1"/>
      <c r="AI159" s="1"/>
      <c r="AJ159" s="1"/>
      <c r="AK159" s="98">
        <f t="shared" si="121"/>
        <v>58.09</v>
      </c>
      <c r="AL159" s="138">
        <f t="shared" si="128"/>
        <v>0</v>
      </c>
      <c r="AM159" s="141">
        <f t="shared" si="129"/>
        <v>0</v>
      </c>
      <c r="AN159" s="96">
        <f t="shared" si="130"/>
        <v>0</v>
      </c>
      <c r="AO159" s="104">
        <f t="shared" si="131"/>
        <v>0</v>
      </c>
      <c r="AP159" s="104">
        <f t="shared" si="132"/>
        <v>0</v>
      </c>
      <c r="AQ159" s="104">
        <f t="shared" si="133"/>
        <v>0</v>
      </c>
      <c r="AR159" s="104"/>
      <c r="AS159" s="143">
        <f t="shared" si="134"/>
        <v>0</v>
      </c>
      <c r="AT159" s="104">
        <f t="shared" si="135"/>
        <v>0</v>
      </c>
      <c r="AU159" s="104">
        <f t="shared" si="122"/>
        <v>0</v>
      </c>
      <c r="AV159" s="203">
        <f t="shared" si="136"/>
        <v>0</v>
      </c>
      <c r="AW159" s="144">
        <f t="shared" si="137"/>
        <v>116.47151025013999</v>
      </c>
      <c r="AX159" s="285">
        <v>1</v>
      </c>
      <c r="AY159" s="104" t="s">
        <v>52</v>
      </c>
      <c r="AZ159" s="1">
        <v>111</v>
      </c>
      <c r="BA159" s="1" t="s">
        <v>319</v>
      </c>
      <c r="BB159" s="1" t="s">
        <v>320</v>
      </c>
      <c r="BC159" s="89">
        <v>43890</v>
      </c>
      <c r="BD159" s="153"/>
      <c r="BE159" s="1">
        <v>58.09</v>
      </c>
      <c r="BF159" s="1"/>
      <c r="BG159" s="1"/>
      <c r="BH159" s="1"/>
      <c r="BI159" s="1"/>
      <c r="BJ159" s="98">
        <v>58.09</v>
      </c>
      <c r="BK159" s="138">
        <f t="shared" si="138"/>
        <v>0</v>
      </c>
      <c r="BL159" s="141">
        <f t="shared" si="139"/>
        <v>0</v>
      </c>
      <c r="BM159" s="96">
        <f t="shared" si="140"/>
        <v>0</v>
      </c>
      <c r="BN159" s="104">
        <f t="shared" si="141"/>
        <v>0</v>
      </c>
      <c r="BO159" s="104">
        <f t="shared" si="142"/>
        <v>0</v>
      </c>
      <c r="BP159" s="104">
        <f t="shared" si="143"/>
        <v>0</v>
      </c>
      <c r="BQ159" s="355">
        <f t="shared" si="144"/>
        <v>0</v>
      </c>
      <c r="BR159" s="143">
        <f t="shared" si="145"/>
        <v>0</v>
      </c>
      <c r="BS159" s="104">
        <f t="shared" si="146"/>
        <v>0</v>
      </c>
      <c r="BT159" s="203">
        <f t="shared" si="147"/>
        <v>0</v>
      </c>
      <c r="BU159" s="144">
        <f t="shared" si="148"/>
        <v>116.47151025013999</v>
      </c>
      <c r="BV159" s="285">
        <v>1</v>
      </c>
      <c r="BW159" s="104" t="s">
        <v>52</v>
      </c>
      <c r="BX159" s="1">
        <v>111</v>
      </c>
      <c r="BY159" s="1" t="s">
        <v>319</v>
      </c>
      <c r="BZ159" s="1" t="s">
        <v>320</v>
      </c>
      <c r="CA159" s="89">
        <v>43890</v>
      </c>
      <c r="CB159" s="153"/>
      <c r="CC159" s="137">
        <v>58.09</v>
      </c>
      <c r="CD159" s="137"/>
      <c r="CE159" s="137"/>
      <c r="CF159" s="137"/>
      <c r="CG159" s="137"/>
      <c r="CH159" s="137">
        <v>58.09</v>
      </c>
      <c r="CI159" s="137">
        <v>0</v>
      </c>
      <c r="CJ159" s="137">
        <v>0</v>
      </c>
      <c r="CK159" s="137">
        <v>0</v>
      </c>
      <c r="CL159" s="137">
        <v>0</v>
      </c>
      <c r="CM159" s="137">
        <v>0</v>
      </c>
      <c r="CN159" s="137">
        <v>0</v>
      </c>
      <c r="CO159" s="137">
        <v>0</v>
      </c>
      <c r="CP159" s="143">
        <f t="shared" si="149"/>
        <v>0</v>
      </c>
      <c r="CQ159" s="104">
        <f t="shared" si="150"/>
        <v>0</v>
      </c>
      <c r="CR159" s="203">
        <f t="shared" si="151"/>
        <v>0</v>
      </c>
      <c r="CS159" s="144">
        <f t="shared" si="152"/>
        <v>116.47151025013999</v>
      </c>
      <c r="CT159" s="139" t="s">
        <v>251</v>
      </c>
      <c r="CU159" s="1" t="s">
        <v>422</v>
      </c>
      <c r="CV159" s="1">
        <v>111</v>
      </c>
      <c r="CW159" s="1" t="s">
        <v>319</v>
      </c>
      <c r="CX159" s="1" t="s">
        <v>320</v>
      </c>
      <c r="CY159" s="89">
        <v>43951</v>
      </c>
      <c r="CZ159" s="153"/>
      <c r="DA159" s="104">
        <v>58.25</v>
      </c>
      <c r="DB159" s="104"/>
      <c r="DC159" s="104"/>
      <c r="DD159" s="104"/>
      <c r="DE159" s="104"/>
      <c r="DF159" s="137">
        <v>58.25</v>
      </c>
      <c r="DG159" s="138">
        <f t="shared" si="153"/>
        <v>0.15999999999999659</v>
      </c>
      <c r="DH159" s="141">
        <f t="shared" si="154"/>
        <v>2.4567110886696223E-2</v>
      </c>
      <c r="DI159" s="142">
        <f t="shared" si="155"/>
        <v>0.18456711088669281</v>
      </c>
      <c r="DJ159" s="104">
        <f t="shared" si="156"/>
        <v>0.18456711088669281</v>
      </c>
      <c r="DK159" s="104">
        <f t="shared" si="157"/>
        <v>0</v>
      </c>
      <c r="DL159" s="104">
        <f t="shared" si="158"/>
        <v>0.33406647070491402</v>
      </c>
      <c r="DM159" s="365">
        <f t="shared" si="159"/>
        <v>0</v>
      </c>
      <c r="DN159" s="366">
        <f t="shared" si="160"/>
        <v>0.33406647070491402</v>
      </c>
      <c r="DO159" s="367">
        <f t="shared" si="161"/>
        <v>0.33406647070491402</v>
      </c>
      <c r="DP159" s="367">
        <f t="shared" si="162"/>
        <v>0.32096995672231082</v>
      </c>
      <c r="DQ159" s="368">
        <f t="shared" si="163"/>
        <v>2.3013405532490386E-2</v>
      </c>
      <c r="DR159" s="49">
        <f t="shared" si="164"/>
        <v>0.35707987623740439</v>
      </c>
      <c r="DS159" s="369">
        <f t="shared" si="165"/>
        <v>116.82859012637739</v>
      </c>
      <c r="DT159" s="139">
        <v>1</v>
      </c>
      <c r="DU159" s="1" t="s">
        <v>52</v>
      </c>
      <c r="DV159" s="1">
        <v>111</v>
      </c>
      <c r="DW159" s="1" t="s">
        <v>319</v>
      </c>
      <c r="DX159" s="1" t="s">
        <v>320</v>
      </c>
      <c r="DY159" s="89">
        <v>43982</v>
      </c>
      <c r="DZ159" s="90"/>
      <c r="EA159" s="1">
        <v>68.44</v>
      </c>
      <c r="EB159" s="1"/>
      <c r="EC159" s="1"/>
      <c r="ED159" s="1"/>
      <c r="EE159" s="1"/>
      <c r="EF159" s="98">
        <v>68.44</v>
      </c>
      <c r="EG159" s="138">
        <f t="shared" si="166"/>
        <v>10.189999999999998</v>
      </c>
      <c r="EH159" s="141">
        <f t="shared" si="167"/>
        <v>0.41872336128762838</v>
      </c>
      <c r="EI159" s="96">
        <f t="shared" si="168"/>
        <v>10.608723361287627</v>
      </c>
      <c r="EJ159" s="104">
        <f t="shared" si="169"/>
        <v>10.608723361287627</v>
      </c>
      <c r="EK159" s="104">
        <f t="shared" si="170"/>
        <v>0</v>
      </c>
      <c r="EL159" s="104">
        <f t="shared" si="171"/>
        <v>19.201789283930605</v>
      </c>
      <c r="EM159" s="355">
        <f t="shared" si="172"/>
        <v>0</v>
      </c>
      <c r="EN159" s="143">
        <f t="shared" si="173"/>
        <v>19.201789283930605</v>
      </c>
      <c r="EO159" s="104">
        <f t="shared" si="174"/>
        <v>2.0086383097228331</v>
      </c>
      <c r="EP159" s="379">
        <f t="shared" si="175"/>
        <v>21.210427593653439</v>
      </c>
      <c r="EQ159" s="380">
        <f t="shared" si="176"/>
        <v>138.03901772003084</v>
      </c>
      <c r="ER159" s="285">
        <v>1</v>
      </c>
      <c r="ES159" s="104" t="s">
        <v>52</v>
      </c>
      <c r="ET159" s="1">
        <v>111</v>
      </c>
      <c r="EU159" s="1" t="s">
        <v>319</v>
      </c>
      <c r="EV159" s="1" t="s">
        <v>320</v>
      </c>
      <c r="EW159" s="398"/>
      <c r="EX159" s="89">
        <v>44013</v>
      </c>
      <c r="EY159" s="104">
        <v>92.01</v>
      </c>
      <c r="EZ159" s="104"/>
      <c r="FA159" s="104"/>
      <c r="FB159" s="104"/>
      <c r="FC159" s="104"/>
      <c r="FD159" s="137">
        <f t="shared" si="177"/>
        <v>92.01</v>
      </c>
      <c r="FE159" s="138">
        <f t="shared" si="227"/>
        <v>23.570000000000007</v>
      </c>
      <c r="FF159" s="141">
        <f t="shared" si="178"/>
        <v>1.1060397426146933</v>
      </c>
      <c r="FG159" s="96">
        <f t="shared" si="179"/>
        <v>24.676039742614702</v>
      </c>
      <c r="FH159" s="104">
        <f t="shared" si="180"/>
        <v>24.676039742614702</v>
      </c>
      <c r="FI159" s="104">
        <f t="shared" si="181"/>
        <v>0</v>
      </c>
      <c r="FJ159" s="104">
        <f t="shared" si="182"/>
        <v>44.66363193413261</v>
      </c>
      <c r="FK159" s="104"/>
      <c r="FL159" s="143">
        <f t="shared" si="183"/>
        <v>44.66363193413261</v>
      </c>
      <c r="FM159" s="104">
        <f t="shared" si="184"/>
        <v>5.1176034913621473</v>
      </c>
      <c r="FN159" s="379">
        <f t="shared" si="185"/>
        <v>49.781235425494756</v>
      </c>
      <c r="FO159" s="234">
        <f t="shared" si="186"/>
        <v>187.82025314552561</v>
      </c>
      <c r="FP159" s="139">
        <v>1</v>
      </c>
      <c r="FQ159" s="1" t="s">
        <v>52</v>
      </c>
      <c r="FR159" s="1">
        <v>111</v>
      </c>
      <c r="FS159" s="1" t="s">
        <v>319</v>
      </c>
      <c r="FT159" s="1" t="s">
        <v>320</v>
      </c>
      <c r="FU159" s="89">
        <v>44042</v>
      </c>
      <c r="FV159" s="90"/>
      <c r="FW159" s="104">
        <v>120.60000000000001</v>
      </c>
      <c r="FX159" s="104"/>
      <c r="FY159" s="104"/>
      <c r="FZ159" s="104"/>
      <c r="GA159" s="104"/>
      <c r="GB159" s="411">
        <f t="shared" si="187"/>
        <v>120.60000000000001</v>
      </c>
      <c r="GC159" s="138">
        <f t="shared" si="123"/>
        <v>28.590000000000003</v>
      </c>
      <c r="GD159" s="141">
        <f t="shared" si="188"/>
        <v>8.9085391227712485</v>
      </c>
      <c r="GE159" s="142">
        <f t="shared" si="189"/>
        <v>37.498539122771248</v>
      </c>
      <c r="GF159" s="104">
        <f t="shared" si="190"/>
        <v>37.498539122771248</v>
      </c>
      <c r="GG159" s="104">
        <v>0</v>
      </c>
      <c r="GH159" s="104">
        <f t="shared" si="191"/>
        <v>71.247224333265365</v>
      </c>
      <c r="GI159" s="104"/>
      <c r="GJ159" s="143">
        <f t="shared" si="192"/>
        <v>71.247224333265365</v>
      </c>
      <c r="GK159" s="103">
        <f t="shared" si="193"/>
        <v>0</v>
      </c>
      <c r="GL159" s="104">
        <f t="shared" si="124"/>
        <v>0</v>
      </c>
      <c r="GM159" s="90">
        <f t="shared" si="194"/>
        <v>71.247224333265365</v>
      </c>
      <c r="GN159" s="380">
        <f t="shared" si="195"/>
        <v>259.06747747879098</v>
      </c>
      <c r="GO159" s="139">
        <v>1</v>
      </c>
      <c r="GP159" s="415" t="s">
        <v>52</v>
      </c>
      <c r="GQ159" s="1">
        <v>111</v>
      </c>
      <c r="GR159" s="1" t="s">
        <v>319</v>
      </c>
      <c r="GS159" s="1" t="s">
        <v>320</v>
      </c>
      <c r="GT159" s="89">
        <v>44081</v>
      </c>
      <c r="GU159" s="90">
        <v>270</v>
      </c>
      <c r="GV159" s="104">
        <v>303.88</v>
      </c>
      <c r="GW159" s="104"/>
      <c r="GX159" s="104"/>
      <c r="GY159" s="104"/>
      <c r="GZ159" s="104"/>
      <c r="HA159" s="137">
        <v>303.88</v>
      </c>
      <c r="HB159" s="138">
        <f t="shared" si="228"/>
        <v>183.27999999999997</v>
      </c>
      <c r="HC159" s="141">
        <f t="shared" si="196"/>
        <v>-66.337230394268701</v>
      </c>
      <c r="HD159" s="142">
        <f t="shared" si="197"/>
        <v>116.94276960573127</v>
      </c>
      <c r="HE159" s="104">
        <f t="shared" si="198"/>
        <v>116.94276960573127</v>
      </c>
      <c r="HF159" s="104">
        <v>0</v>
      </c>
      <c r="HG159" s="104">
        <f t="shared" si="199"/>
        <v>222.19126225088939</v>
      </c>
      <c r="HH159" s="104"/>
      <c r="HI159" s="143">
        <f t="shared" si="200"/>
        <v>222.19126225088939</v>
      </c>
      <c r="HJ159" s="104">
        <f t="shared" si="201"/>
        <v>116.94276960573127</v>
      </c>
      <c r="HK159" s="104">
        <f t="shared" si="125"/>
        <v>52.930094534702697</v>
      </c>
      <c r="HL159" s="90">
        <f t="shared" si="202"/>
        <v>275.12135678559207</v>
      </c>
      <c r="HM159" s="380">
        <f t="shared" si="203"/>
        <v>264.18883426438305</v>
      </c>
      <c r="HN159" s="1">
        <v>1</v>
      </c>
      <c r="HO159" s="1" t="s">
        <v>52</v>
      </c>
      <c r="HP159" s="1">
        <v>111</v>
      </c>
      <c r="HQ159" s="1" t="s">
        <v>319</v>
      </c>
      <c r="HR159" s="1" t="s">
        <v>320</v>
      </c>
      <c r="HS159" s="89">
        <v>44104</v>
      </c>
      <c r="HT159" s="104">
        <v>753.83</v>
      </c>
      <c r="HU159" s="90">
        <v>500</v>
      </c>
      <c r="HV159" s="104"/>
      <c r="HW159" s="104"/>
      <c r="HX159" s="104"/>
      <c r="HY159" s="104"/>
      <c r="HZ159" s="137">
        <f t="shared" si="204"/>
        <v>753.83</v>
      </c>
      <c r="IA159" s="138">
        <f t="shared" si="205"/>
        <v>449.95000000000005</v>
      </c>
      <c r="IB159" s="141">
        <f t="shared" si="206"/>
        <v>83.873178945185344</v>
      </c>
      <c r="IC159" s="142">
        <f t="shared" si="207"/>
        <v>533.82317894518542</v>
      </c>
      <c r="ID159" s="104">
        <f t="shared" si="208"/>
        <v>110</v>
      </c>
      <c r="IE159" s="104">
        <f t="shared" si="209"/>
        <v>423.82317894518542</v>
      </c>
      <c r="IF159" s="104">
        <f t="shared" si="210"/>
        <v>209</v>
      </c>
      <c r="IG159" s="425">
        <f t="shared" si="211"/>
        <v>825.7290574456481</v>
      </c>
      <c r="IH159" s="143">
        <f t="shared" si="212"/>
        <v>1034.7290574456481</v>
      </c>
      <c r="II159" s="104">
        <f t="shared" si="213"/>
        <v>533.82317894518542</v>
      </c>
      <c r="IJ159" s="104">
        <f t="shared" si="214"/>
        <v>143.72774974339083</v>
      </c>
      <c r="IK159" s="90">
        <f t="shared" si="215"/>
        <v>1178.456807189039</v>
      </c>
      <c r="IL159" s="234">
        <f t="shared" si="216"/>
        <v>942.64564145342206</v>
      </c>
      <c r="IM159" s="139">
        <v>1</v>
      </c>
      <c r="IN159" s="1" t="s">
        <v>52</v>
      </c>
      <c r="IO159" s="1">
        <v>111</v>
      </c>
      <c r="IP159" s="1" t="s">
        <v>319</v>
      </c>
      <c r="IQ159" s="1" t="s">
        <v>320</v>
      </c>
      <c r="IR159" s="89">
        <v>44143</v>
      </c>
      <c r="IS159" s="90"/>
      <c r="IT159" s="1">
        <v>2155.11</v>
      </c>
      <c r="IU159" s="1"/>
      <c r="IV159" s="1"/>
      <c r="IW159" s="1"/>
      <c r="IX159" s="1"/>
      <c r="IY159" s="98">
        <v>2155.11</v>
      </c>
      <c r="IZ159" s="138">
        <f t="shared" si="217"/>
        <v>1401.2800000000002</v>
      </c>
      <c r="JA159" s="141">
        <f t="shared" si="218"/>
        <v>-376.78332311583449</v>
      </c>
      <c r="JB159" s="142">
        <f t="shared" si="219"/>
        <v>1024.4966768841657</v>
      </c>
      <c r="JC159" s="104">
        <f t="shared" si="220"/>
        <v>110</v>
      </c>
      <c r="JD159" s="104">
        <f t="shared" si="221"/>
        <v>914.49667688416571</v>
      </c>
      <c r="JE159" s="104">
        <f t="shared" si="222"/>
        <v>209</v>
      </c>
      <c r="JF159" s="425">
        <f t="shared" si="229"/>
        <v>2149.2511412996619</v>
      </c>
      <c r="JG159" s="143">
        <f t="shared" si="223"/>
        <v>2358.2511412996619</v>
      </c>
      <c r="JH159" s="104">
        <f t="shared" si="224"/>
        <v>2358.2511412996619</v>
      </c>
      <c r="JI159" s="104">
        <f t="shared" si="225"/>
        <v>183.5704067473859</v>
      </c>
      <c r="JJ159" s="90">
        <f t="shared" si="226"/>
        <v>2541.8215480470476</v>
      </c>
      <c r="JK159" s="234">
        <f t="shared" si="230"/>
        <v>3484.4671895004694</v>
      </c>
      <c r="JL159" s="139">
        <v>1</v>
      </c>
      <c r="JM159" s="1" t="s">
        <v>52</v>
      </c>
    </row>
    <row r="160" spans="1:273" ht="30" customHeight="1" x14ac:dyDescent="0.25">
      <c r="A160" s="1">
        <v>112</v>
      </c>
      <c r="B160" s="1" t="s">
        <v>321</v>
      </c>
      <c r="C160" s="1" t="s">
        <v>338</v>
      </c>
      <c r="D160" s="89">
        <v>43830</v>
      </c>
      <c r="E160" s="153"/>
      <c r="F160" s="104">
        <v>53.78</v>
      </c>
      <c r="G160" s="104"/>
      <c r="H160" s="104"/>
      <c r="I160" s="104"/>
      <c r="J160" s="104"/>
      <c r="K160" s="137">
        <v>53.78</v>
      </c>
      <c r="L160" s="138">
        <v>0</v>
      </c>
      <c r="M160" s="141">
        <v>0</v>
      </c>
      <c r="N160" s="96">
        <v>0</v>
      </c>
      <c r="O160" s="104">
        <v>0</v>
      </c>
      <c r="P160" s="104">
        <v>0</v>
      </c>
      <c r="Q160" s="104">
        <v>0</v>
      </c>
      <c r="R160" s="104">
        <v>0</v>
      </c>
      <c r="S160" s="143">
        <v>0</v>
      </c>
      <c r="T160" s="104"/>
      <c r="U160" s="104"/>
      <c r="V160" s="104">
        <v>0</v>
      </c>
      <c r="W160" s="203">
        <v>0</v>
      </c>
      <c r="X160" s="144">
        <v>-190.33583110468192</v>
      </c>
      <c r="Y160" s="285">
        <v>1</v>
      </c>
      <c r="Z160" s="104" t="s">
        <v>52</v>
      </c>
      <c r="AA160" s="1">
        <v>112</v>
      </c>
      <c r="AB160" s="1" t="s">
        <v>321</v>
      </c>
      <c r="AC160" s="1" t="s">
        <v>338</v>
      </c>
      <c r="AD160" s="89">
        <v>43861</v>
      </c>
      <c r="AE160" s="284"/>
      <c r="AF160" s="1">
        <v>54.35</v>
      </c>
      <c r="AG160" s="1"/>
      <c r="AH160" s="1"/>
      <c r="AI160" s="1"/>
      <c r="AJ160" s="1"/>
      <c r="AK160" s="98">
        <f t="shared" si="121"/>
        <v>54.35</v>
      </c>
      <c r="AL160" s="138">
        <f t="shared" si="128"/>
        <v>0.57000000000000028</v>
      </c>
      <c r="AM160" s="141">
        <f t="shared" si="129"/>
        <v>-0.50675980581011437</v>
      </c>
      <c r="AN160" s="96">
        <f t="shared" si="130"/>
        <v>6.3240194189885912E-2</v>
      </c>
      <c r="AO160" s="104">
        <f t="shared" si="131"/>
        <v>6.3240194189885912E-2</v>
      </c>
      <c r="AP160" s="104">
        <f t="shared" si="132"/>
        <v>0</v>
      </c>
      <c r="AQ160" s="104">
        <f t="shared" si="133"/>
        <v>0.11446475148369351</v>
      </c>
      <c r="AR160" s="104"/>
      <c r="AS160" s="143">
        <f t="shared" si="134"/>
        <v>0.11446475148369351</v>
      </c>
      <c r="AT160" s="104">
        <f t="shared" si="135"/>
        <v>0.41025646703755853</v>
      </c>
      <c r="AU160" s="104">
        <f t="shared" si="122"/>
        <v>7.2936465671527131E-2</v>
      </c>
      <c r="AV160" s="203">
        <f t="shared" si="136"/>
        <v>0.59765768419277909</v>
      </c>
      <c r="AW160" s="144">
        <f t="shared" si="137"/>
        <v>-189.73817342048915</v>
      </c>
      <c r="AX160" s="285">
        <v>1</v>
      </c>
      <c r="AY160" s="104" t="s">
        <v>52</v>
      </c>
      <c r="AZ160" s="1">
        <v>112</v>
      </c>
      <c r="BA160" s="1" t="s">
        <v>321</v>
      </c>
      <c r="BB160" s="1" t="s">
        <v>338</v>
      </c>
      <c r="BC160" s="89">
        <v>43890</v>
      </c>
      <c r="BD160" s="153"/>
      <c r="BE160" s="1">
        <v>54.480000000000004</v>
      </c>
      <c r="BF160" s="1"/>
      <c r="BG160" s="1"/>
      <c r="BH160" s="1"/>
      <c r="BI160" s="1"/>
      <c r="BJ160" s="98">
        <v>54.480000000000004</v>
      </c>
      <c r="BK160" s="138">
        <f t="shared" si="138"/>
        <v>0.13000000000000256</v>
      </c>
      <c r="BL160" s="141">
        <f t="shared" si="139"/>
        <v>2.4598852848898116E-3</v>
      </c>
      <c r="BM160" s="96">
        <f t="shared" si="140"/>
        <v>0.13245988528489236</v>
      </c>
      <c r="BN160" s="104">
        <f t="shared" si="141"/>
        <v>0.13245988528489236</v>
      </c>
      <c r="BO160" s="104">
        <f t="shared" si="142"/>
        <v>0</v>
      </c>
      <c r="BP160" s="104">
        <f t="shared" si="143"/>
        <v>0.23975239236565518</v>
      </c>
      <c r="BQ160" s="355">
        <f t="shared" si="144"/>
        <v>0</v>
      </c>
      <c r="BR160" s="143">
        <f t="shared" si="145"/>
        <v>0.23975239236565518</v>
      </c>
      <c r="BS160" s="104">
        <f t="shared" si="146"/>
        <v>1.6130854480824016E-2</v>
      </c>
      <c r="BT160" s="203">
        <f t="shared" si="147"/>
        <v>0.25588324684647917</v>
      </c>
      <c r="BU160" s="144">
        <f t="shared" si="148"/>
        <v>-189.48229017364267</v>
      </c>
      <c r="BV160" s="285">
        <v>1</v>
      </c>
      <c r="BW160" s="104" t="s">
        <v>52</v>
      </c>
      <c r="BX160" s="1">
        <v>112</v>
      </c>
      <c r="BY160" s="1" t="s">
        <v>321</v>
      </c>
      <c r="BZ160" s="1" t="s">
        <v>338</v>
      </c>
      <c r="CA160" s="89">
        <v>43890</v>
      </c>
      <c r="CB160" s="153"/>
      <c r="CC160" s="137">
        <v>54.480000000000004</v>
      </c>
      <c r="CD160" s="137"/>
      <c r="CE160" s="137"/>
      <c r="CF160" s="137"/>
      <c r="CG160" s="137"/>
      <c r="CH160" s="137">
        <v>54.480000000000004</v>
      </c>
      <c r="CI160" s="137">
        <v>0.13000000000000256</v>
      </c>
      <c r="CJ160" s="137">
        <v>2.4598852848898116E-3</v>
      </c>
      <c r="CK160" s="137">
        <v>0.13245988528489236</v>
      </c>
      <c r="CL160" s="137">
        <v>0.13245988528489236</v>
      </c>
      <c r="CM160" s="137">
        <v>0</v>
      </c>
      <c r="CN160" s="137">
        <v>0.23975239236565518</v>
      </c>
      <c r="CO160" s="137">
        <v>0</v>
      </c>
      <c r="CP160" s="143">
        <f t="shared" si="149"/>
        <v>0.26644100627203543</v>
      </c>
      <c r="CQ160" s="104">
        <f t="shared" si="150"/>
        <v>1.6130854480824016E-2</v>
      </c>
      <c r="CR160" s="203">
        <f t="shared" si="151"/>
        <v>0.28257186075285945</v>
      </c>
      <c r="CS160" s="144">
        <f t="shared" si="152"/>
        <v>-189.19971831288981</v>
      </c>
      <c r="CT160" s="139" t="s">
        <v>251</v>
      </c>
      <c r="CU160" s="1" t="s">
        <v>422</v>
      </c>
      <c r="CV160" s="1">
        <v>112</v>
      </c>
      <c r="CW160" s="1" t="s">
        <v>321</v>
      </c>
      <c r="CX160" s="1" t="s">
        <v>338</v>
      </c>
      <c r="CY160" s="89">
        <v>43951</v>
      </c>
      <c r="CZ160" s="153"/>
      <c r="DA160" s="104">
        <v>57.870000000000005</v>
      </c>
      <c r="DB160" s="104"/>
      <c r="DC160" s="104"/>
      <c r="DD160" s="104"/>
      <c r="DE160" s="104"/>
      <c r="DF160" s="137">
        <v>57.870000000000005</v>
      </c>
      <c r="DG160" s="138">
        <f t="shared" si="153"/>
        <v>3.3900000000000006</v>
      </c>
      <c r="DH160" s="141">
        <f t="shared" si="154"/>
        <v>0.52051566191188736</v>
      </c>
      <c r="DI160" s="142">
        <f t="shared" si="155"/>
        <v>3.9105156619118882</v>
      </c>
      <c r="DJ160" s="104">
        <f t="shared" si="156"/>
        <v>3.9105156619118882</v>
      </c>
      <c r="DK160" s="104">
        <f t="shared" si="157"/>
        <v>0</v>
      </c>
      <c r="DL160" s="104">
        <f t="shared" si="158"/>
        <v>7.0780333480605178</v>
      </c>
      <c r="DM160" s="365">
        <f t="shared" si="159"/>
        <v>0</v>
      </c>
      <c r="DN160" s="366">
        <f t="shared" si="160"/>
        <v>7.0780333480605178</v>
      </c>
      <c r="DO160" s="367">
        <f t="shared" si="161"/>
        <v>6.8115923417884821</v>
      </c>
      <c r="DP160" s="367">
        <f t="shared" si="162"/>
        <v>6.5445553231981766</v>
      </c>
      <c r="DQ160" s="368">
        <f t="shared" si="163"/>
        <v>0.46924175465083068</v>
      </c>
      <c r="DR160" s="49">
        <f t="shared" si="164"/>
        <v>7.280834096439313</v>
      </c>
      <c r="DS160" s="369">
        <f t="shared" si="165"/>
        <v>-181.91888421645049</v>
      </c>
      <c r="DT160" s="139">
        <v>1</v>
      </c>
      <c r="DU160" s="1" t="s">
        <v>52</v>
      </c>
      <c r="DV160" s="1">
        <v>112</v>
      </c>
      <c r="DW160" s="1" t="s">
        <v>321</v>
      </c>
      <c r="DX160" s="1" t="s">
        <v>338</v>
      </c>
      <c r="DY160" s="89">
        <v>43982</v>
      </c>
      <c r="DZ160" s="90"/>
      <c r="EA160" s="1">
        <v>90.02</v>
      </c>
      <c r="EB160" s="1"/>
      <c r="EC160" s="1"/>
      <c r="ED160" s="1"/>
      <c r="EE160" s="1"/>
      <c r="EF160" s="98">
        <v>90.02</v>
      </c>
      <c r="EG160" s="138">
        <f t="shared" si="166"/>
        <v>32.149999999999991</v>
      </c>
      <c r="EH160" s="141">
        <f t="shared" si="167"/>
        <v>1.3210948052401621</v>
      </c>
      <c r="EI160" s="96">
        <f t="shared" si="168"/>
        <v>33.471094805240156</v>
      </c>
      <c r="EJ160" s="104">
        <f t="shared" si="169"/>
        <v>33.471094805240156</v>
      </c>
      <c r="EK160" s="104">
        <f t="shared" si="170"/>
        <v>0</v>
      </c>
      <c r="EL160" s="104">
        <f t="shared" si="171"/>
        <v>60.582681597484687</v>
      </c>
      <c r="EM160" s="355">
        <f t="shared" si="172"/>
        <v>0</v>
      </c>
      <c r="EN160" s="143">
        <f t="shared" si="173"/>
        <v>60.582681597484687</v>
      </c>
      <c r="EO160" s="104">
        <f t="shared" si="174"/>
        <v>6.3373622823934337</v>
      </c>
      <c r="EP160" s="379">
        <f t="shared" si="175"/>
        <v>66.920043879878122</v>
      </c>
      <c r="EQ160" s="380">
        <f t="shared" si="176"/>
        <v>-114.99884033657237</v>
      </c>
      <c r="ER160" s="285">
        <v>1</v>
      </c>
      <c r="ES160" s="104" t="s">
        <v>52</v>
      </c>
      <c r="ET160" s="1">
        <v>112</v>
      </c>
      <c r="EU160" s="1" t="s">
        <v>321</v>
      </c>
      <c r="EV160" s="1" t="s">
        <v>338</v>
      </c>
      <c r="EW160" s="398"/>
      <c r="EX160" s="89">
        <v>44013</v>
      </c>
      <c r="EY160" s="104">
        <v>158.65</v>
      </c>
      <c r="EZ160" s="104"/>
      <c r="FA160" s="104"/>
      <c r="FB160" s="104"/>
      <c r="FC160" s="104"/>
      <c r="FD160" s="137">
        <f t="shared" si="177"/>
        <v>158.65</v>
      </c>
      <c r="FE160" s="138">
        <f t="shared" si="227"/>
        <v>68.63000000000001</v>
      </c>
      <c r="FF160" s="141">
        <f t="shared" si="178"/>
        <v>3.2205136841597959</v>
      </c>
      <c r="FG160" s="96">
        <f t="shared" si="179"/>
        <v>71.850513684159807</v>
      </c>
      <c r="FH160" s="104">
        <f t="shared" si="180"/>
        <v>71.850513684159807</v>
      </c>
      <c r="FI160" s="104">
        <f t="shared" si="181"/>
        <v>0</v>
      </c>
      <c r="FJ160" s="104">
        <f t="shared" si="182"/>
        <v>130.04942976832925</v>
      </c>
      <c r="FK160" s="104"/>
      <c r="FL160" s="143">
        <f t="shared" si="183"/>
        <v>130.04942976832925</v>
      </c>
      <c r="FM160" s="104">
        <f t="shared" si="184"/>
        <v>14.901193364963262</v>
      </c>
      <c r="FN160" s="379">
        <f t="shared" si="185"/>
        <v>144.95062313329251</v>
      </c>
      <c r="FO160" s="234">
        <f t="shared" si="186"/>
        <v>29.951782796720138</v>
      </c>
      <c r="FP160" s="139">
        <v>1</v>
      </c>
      <c r="FQ160" s="1" t="s">
        <v>52</v>
      </c>
      <c r="FR160" s="1">
        <v>112</v>
      </c>
      <c r="FS160" s="1" t="s">
        <v>321</v>
      </c>
      <c r="FT160" s="1" t="s">
        <v>338</v>
      </c>
      <c r="FU160" s="89">
        <v>44042</v>
      </c>
      <c r="FV160" s="90"/>
      <c r="FW160" s="104">
        <v>207.37</v>
      </c>
      <c r="FX160" s="104"/>
      <c r="FY160" s="104"/>
      <c r="FZ160" s="104"/>
      <c r="GA160" s="104"/>
      <c r="GB160" s="411">
        <f t="shared" si="187"/>
        <v>207.37</v>
      </c>
      <c r="GC160" s="138">
        <f t="shared" si="123"/>
        <v>48.72</v>
      </c>
      <c r="GD160" s="141">
        <f t="shared" si="188"/>
        <v>15.180973279517845</v>
      </c>
      <c r="GE160" s="142">
        <f t="shared" si="189"/>
        <v>63.900973279517842</v>
      </c>
      <c r="GF160" s="104">
        <f t="shared" si="190"/>
        <v>63.900973279517842</v>
      </c>
      <c r="GG160" s="104">
        <v>0</v>
      </c>
      <c r="GH160" s="104">
        <f t="shared" si="191"/>
        <v>121.41184923108389</v>
      </c>
      <c r="GI160" s="104"/>
      <c r="GJ160" s="143">
        <f t="shared" si="192"/>
        <v>121.41184923108389</v>
      </c>
      <c r="GK160" s="103">
        <f t="shared" si="193"/>
        <v>0</v>
      </c>
      <c r="GL160" s="104">
        <f t="shared" si="124"/>
        <v>0</v>
      </c>
      <c r="GM160" s="90">
        <f t="shared" si="194"/>
        <v>121.41184923108389</v>
      </c>
      <c r="GN160" s="380">
        <f t="shared" si="195"/>
        <v>151.36363202780404</v>
      </c>
      <c r="GO160" s="139">
        <v>1</v>
      </c>
      <c r="GP160" s="415" t="s">
        <v>52</v>
      </c>
      <c r="GQ160" s="1">
        <v>112</v>
      </c>
      <c r="GR160" s="1" t="s">
        <v>321</v>
      </c>
      <c r="GS160" s="1" t="s">
        <v>338</v>
      </c>
      <c r="GT160" s="89">
        <v>44081</v>
      </c>
      <c r="GU160" s="90"/>
      <c r="GV160" s="104">
        <v>242.85</v>
      </c>
      <c r="GW160" s="104"/>
      <c r="GX160" s="104"/>
      <c r="GY160" s="104"/>
      <c r="GZ160" s="104"/>
      <c r="HA160" s="137">
        <v>242.85</v>
      </c>
      <c r="HB160" s="138">
        <f t="shared" si="228"/>
        <v>35.47999999999999</v>
      </c>
      <c r="HC160" s="141">
        <f t="shared" si="196"/>
        <v>-12.841799074577986</v>
      </c>
      <c r="HD160" s="142">
        <f t="shared" si="197"/>
        <v>22.638200925422005</v>
      </c>
      <c r="HE160" s="104">
        <f t="shared" si="198"/>
        <v>22.638200925422005</v>
      </c>
      <c r="HF160" s="104">
        <v>0</v>
      </c>
      <c r="HG160" s="104">
        <f t="shared" si="199"/>
        <v>43.012581758301806</v>
      </c>
      <c r="HH160" s="104"/>
      <c r="HI160" s="143">
        <f t="shared" si="200"/>
        <v>43.012581758301806</v>
      </c>
      <c r="HJ160" s="104">
        <f t="shared" si="201"/>
        <v>0</v>
      </c>
      <c r="HK160" s="104">
        <f t="shared" si="125"/>
        <v>0</v>
      </c>
      <c r="HL160" s="90">
        <f t="shared" si="202"/>
        <v>43.012581758301806</v>
      </c>
      <c r="HM160" s="380">
        <f t="shared" si="203"/>
        <v>194.37621378610584</v>
      </c>
      <c r="HN160" s="1">
        <v>1</v>
      </c>
      <c r="HO160" s="1" t="s">
        <v>52</v>
      </c>
      <c r="HP160" s="1">
        <v>112</v>
      </c>
      <c r="HQ160" s="1" t="s">
        <v>321</v>
      </c>
      <c r="HR160" s="1" t="s">
        <v>338</v>
      </c>
      <c r="HS160" s="89">
        <v>44104</v>
      </c>
      <c r="HT160" s="104">
        <v>314.41000000000003</v>
      </c>
      <c r="HU160" s="90">
        <v>300</v>
      </c>
      <c r="HV160" s="104"/>
      <c r="HW160" s="104"/>
      <c r="HX160" s="104"/>
      <c r="HY160" s="104"/>
      <c r="HZ160" s="137">
        <f t="shared" si="204"/>
        <v>314.41000000000003</v>
      </c>
      <c r="IA160" s="138">
        <f t="shared" si="205"/>
        <v>71.560000000000031</v>
      </c>
      <c r="IB160" s="141">
        <f t="shared" si="206"/>
        <v>13.339181431975698</v>
      </c>
      <c r="IC160" s="142">
        <f t="shared" si="207"/>
        <v>84.899181431975734</v>
      </c>
      <c r="ID160" s="104">
        <f t="shared" si="208"/>
        <v>84.899181431975734</v>
      </c>
      <c r="IE160" s="104">
        <f t="shared" si="209"/>
        <v>0</v>
      </c>
      <c r="IF160" s="104">
        <f t="shared" si="210"/>
        <v>161.3084447207539</v>
      </c>
      <c r="IG160" s="425">
        <f t="shared" si="211"/>
        <v>0</v>
      </c>
      <c r="IH160" s="143">
        <f t="shared" si="212"/>
        <v>161.3084447207539</v>
      </c>
      <c r="II160" s="104">
        <f t="shared" si="213"/>
        <v>0</v>
      </c>
      <c r="IJ160" s="104">
        <f t="shared" si="214"/>
        <v>0</v>
      </c>
      <c r="IK160" s="90">
        <f t="shared" si="215"/>
        <v>161.3084447207539</v>
      </c>
      <c r="IL160" s="234">
        <f t="shared" si="216"/>
        <v>55.684658506859734</v>
      </c>
      <c r="IM160" s="139">
        <v>1</v>
      </c>
      <c r="IN160" s="1" t="s">
        <v>52</v>
      </c>
      <c r="IO160" s="1">
        <v>112</v>
      </c>
      <c r="IP160" s="1" t="s">
        <v>321</v>
      </c>
      <c r="IQ160" s="1" t="s">
        <v>338</v>
      </c>
      <c r="IR160" s="89">
        <v>44143</v>
      </c>
      <c r="IS160" s="90"/>
      <c r="IT160" s="1">
        <v>315.44</v>
      </c>
      <c r="IU160" s="1"/>
      <c r="IV160" s="1"/>
      <c r="IW160" s="1"/>
      <c r="IX160" s="1"/>
      <c r="IY160" s="98">
        <v>315.44</v>
      </c>
      <c r="IZ160" s="138">
        <f t="shared" si="217"/>
        <v>1.0299999999999727</v>
      </c>
      <c r="JA160" s="141">
        <f t="shared" si="218"/>
        <v>-0.27695166048848141</v>
      </c>
      <c r="JB160" s="142">
        <f t="shared" si="219"/>
        <v>0.7530483395114913</v>
      </c>
      <c r="JC160" s="104">
        <f t="shared" si="220"/>
        <v>0.7530483395114913</v>
      </c>
      <c r="JD160" s="104">
        <f t="shared" si="221"/>
        <v>0</v>
      </c>
      <c r="JE160" s="104">
        <f t="shared" si="222"/>
        <v>1.4307918450718333</v>
      </c>
      <c r="JF160" s="425">
        <f t="shared" si="229"/>
        <v>0</v>
      </c>
      <c r="JG160" s="143">
        <f t="shared" si="223"/>
        <v>1.4307918450718333</v>
      </c>
      <c r="JH160" s="104">
        <f t="shared" si="224"/>
        <v>0</v>
      </c>
      <c r="JI160" s="104">
        <f t="shared" si="225"/>
        <v>0</v>
      </c>
      <c r="JJ160" s="90">
        <f t="shared" si="226"/>
        <v>1.4307918450718333</v>
      </c>
      <c r="JK160" s="234">
        <f t="shared" si="230"/>
        <v>57.115450351931564</v>
      </c>
      <c r="JL160" s="139">
        <v>1</v>
      </c>
      <c r="JM160" s="1" t="s">
        <v>52</v>
      </c>
    </row>
    <row r="161" spans="1:273" ht="30" customHeight="1" x14ac:dyDescent="0.25">
      <c r="A161" s="1">
        <v>113</v>
      </c>
      <c r="B161" s="1" t="s">
        <v>322</v>
      </c>
      <c r="C161" s="1" t="s">
        <v>16</v>
      </c>
      <c r="D161" s="89">
        <v>43830</v>
      </c>
      <c r="E161" s="153"/>
      <c r="F161" s="104">
        <v>106.35000000000001</v>
      </c>
      <c r="G161" s="104"/>
      <c r="H161" s="104">
        <v>-105.79</v>
      </c>
      <c r="I161" s="104"/>
      <c r="J161" s="104"/>
      <c r="K161" s="137">
        <v>0.56000000000000227</v>
      </c>
      <c r="L161" s="138">
        <v>0</v>
      </c>
      <c r="M161" s="141">
        <v>0</v>
      </c>
      <c r="N161" s="96">
        <v>0</v>
      </c>
      <c r="O161" s="104">
        <v>0</v>
      </c>
      <c r="P161" s="104">
        <v>0</v>
      </c>
      <c r="Q161" s="104">
        <v>0</v>
      </c>
      <c r="R161" s="104">
        <v>0</v>
      </c>
      <c r="S161" s="143">
        <v>0</v>
      </c>
      <c r="T161" s="104"/>
      <c r="U161" s="104"/>
      <c r="V161" s="104">
        <v>0</v>
      </c>
      <c r="W161" s="203">
        <v>0</v>
      </c>
      <c r="X161" s="144">
        <v>-68.864767792797153</v>
      </c>
      <c r="Y161" s="285">
        <v>2</v>
      </c>
      <c r="Z161" s="104" t="s">
        <v>52</v>
      </c>
      <c r="AA161" s="1">
        <v>113</v>
      </c>
      <c r="AB161" s="1" t="s">
        <v>322</v>
      </c>
      <c r="AC161" s="1" t="s">
        <v>16</v>
      </c>
      <c r="AD161" s="89">
        <v>43861</v>
      </c>
      <c r="AE161" s="284"/>
      <c r="AF161" s="1">
        <v>106.35000000000001</v>
      </c>
      <c r="AG161" s="1"/>
      <c r="AH161" s="1">
        <v>-105.79</v>
      </c>
      <c r="AI161" s="1"/>
      <c r="AJ161" s="1"/>
      <c r="AK161" s="98">
        <f t="shared" si="121"/>
        <v>0.56000000000000227</v>
      </c>
      <c r="AL161" s="138">
        <f t="shared" si="128"/>
        <v>0</v>
      </c>
      <c r="AM161" s="141">
        <f t="shared" si="129"/>
        <v>0</v>
      </c>
      <c r="AN161" s="96">
        <f t="shared" si="130"/>
        <v>0</v>
      </c>
      <c r="AO161" s="104">
        <f t="shared" si="131"/>
        <v>0</v>
      </c>
      <c r="AP161" s="104">
        <f t="shared" si="132"/>
        <v>0</v>
      </c>
      <c r="AQ161" s="104">
        <f t="shared" si="133"/>
        <v>0</v>
      </c>
      <c r="AR161" s="104"/>
      <c r="AS161" s="143">
        <f t="shared" si="134"/>
        <v>0</v>
      </c>
      <c r="AT161" s="104">
        <f t="shared" si="135"/>
        <v>0</v>
      </c>
      <c r="AU161" s="104">
        <f t="shared" si="122"/>
        <v>0</v>
      </c>
      <c r="AV161" s="203">
        <f t="shared" si="136"/>
        <v>0</v>
      </c>
      <c r="AW161" s="144">
        <f t="shared" si="137"/>
        <v>-68.864767792797153</v>
      </c>
      <c r="AX161" s="285">
        <v>2</v>
      </c>
      <c r="AY161" s="104" t="s">
        <v>52</v>
      </c>
      <c r="AZ161" s="1">
        <v>113</v>
      </c>
      <c r="BA161" s="1" t="s">
        <v>322</v>
      </c>
      <c r="BB161" s="1" t="s">
        <v>16</v>
      </c>
      <c r="BC161" s="89">
        <v>43890</v>
      </c>
      <c r="BD161" s="153"/>
      <c r="BE161" s="1">
        <v>106.38</v>
      </c>
      <c r="BF161" s="1"/>
      <c r="BG161" s="1">
        <v>-105.79</v>
      </c>
      <c r="BH161" s="1"/>
      <c r="BI161" s="1"/>
      <c r="BJ161" s="98">
        <v>0.5899999999999892</v>
      </c>
      <c r="BK161" s="138">
        <f t="shared" si="138"/>
        <v>2.9999999999986926E-2</v>
      </c>
      <c r="BL161" s="141">
        <f t="shared" si="139"/>
        <v>5.676658349743134E-4</v>
      </c>
      <c r="BM161" s="96">
        <f t="shared" si="140"/>
        <v>3.056766583496124E-2</v>
      </c>
      <c r="BN161" s="104">
        <f t="shared" si="141"/>
        <v>3.056766583496124E-2</v>
      </c>
      <c r="BO161" s="104">
        <f t="shared" si="142"/>
        <v>0</v>
      </c>
      <c r="BP161" s="104">
        <f t="shared" si="143"/>
        <v>5.5327475161279845E-2</v>
      </c>
      <c r="BQ161" s="355">
        <f t="shared" si="144"/>
        <v>0</v>
      </c>
      <c r="BR161" s="143">
        <f t="shared" si="145"/>
        <v>5.5327475161279845E-2</v>
      </c>
      <c r="BS161" s="104">
        <f t="shared" si="146"/>
        <v>3.7225048801884622E-3</v>
      </c>
      <c r="BT161" s="203">
        <f t="shared" si="147"/>
        <v>5.904998004146831E-2</v>
      </c>
      <c r="BU161" s="144">
        <f t="shared" si="148"/>
        <v>-68.805717812755688</v>
      </c>
      <c r="BV161" s="285">
        <v>2</v>
      </c>
      <c r="BW161" s="104" t="s">
        <v>52</v>
      </c>
      <c r="BX161" s="1">
        <v>113</v>
      </c>
      <c r="BY161" s="1" t="s">
        <v>322</v>
      </c>
      <c r="BZ161" s="1" t="s">
        <v>16</v>
      </c>
      <c r="CA161" s="89">
        <v>43890</v>
      </c>
      <c r="CB161" s="153"/>
      <c r="CC161" s="137">
        <v>106.38</v>
      </c>
      <c r="CD161" s="137"/>
      <c r="CE161" s="137">
        <v>-105.79</v>
      </c>
      <c r="CF161" s="137"/>
      <c r="CG161" s="137"/>
      <c r="CH161" s="137">
        <v>0.5899999999999892</v>
      </c>
      <c r="CI161" s="137">
        <v>2.9999999999986926E-2</v>
      </c>
      <c r="CJ161" s="137">
        <v>5.676658349743134E-4</v>
      </c>
      <c r="CK161" s="137">
        <v>3.056766583496124E-2</v>
      </c>
      <c r="CL161" s="137">
        <v>3.056766583496124E-2</v>
      </c>
      <c r="CM161" s="137">
        <v>0</v>
      </c>
      <c r="CN161" s="137">
        <v>5.5327475161279845E-2</v>
      </c>
      <c r="CO161" s="137">
        <v>0</v>
      </c>
      <c r="CP161" s="143">
        <f t="shared" si="149"/>
        <v>6.1486386062749407E-2</v>
      </c>
      <c r="CQ161" s="104">
        <f t="shared" si="150"/>
        <v>3.7225048801884622E-3</v>
      </c>
      <c r="CR161" s="203">
        <f t="shared" si="151"/>
        <v>6.5208890942937872E-2</v>
      </c>
      <c r="CS161" s="144">
        <f t="shared" si="152"/>
        <v>-68.740508921812747</v>
      </c>
      <c r="CT161" s="139" t="s">
        <v>251</v>
      </c>
      <c r="CU161" s="1" t="s">
        <v>422</v>
      </c>
      <c r="CV161" s="1">
        <v>113</v>
      </c>
      <c r="CW161" s="1" t="s">
        <v>322</v>
      </c>
      <c r="CX161" s="1" t="s">
        <v>16</v>
      </c>
      <c r="CY161" s="89">
        <v>43951</v>
      </c>
      <c r="CZ161" s="153"/>
      <c r="DA161" s="104">
        <v>106.38</v>
      </c>
      <c r="DB161" s="104"/>
      <c r="DC161" s="104">
        <v>-105.79</v>
      </c>
      <c r="DD161" s="104"/>
      <c r="DE161" s="104"/>
      <c r="DF161" s="137">
        <v>0.5899999999999892</v>
      </c>
      <c r="DG161" s="138">
        <f t="shared" si="153"/>
        <v>0</v>
      </c>
      <c r="DH161" s="141">
        <f t="shared" si="154"/>
        <v>0</v>
      </c>
      <c r="DI161" s="142">
        <f t="shared" si="155"/>
        <v>0</v>
      </c>
      <c r="DJ161" s="104">
        <f t="shared" si="156"/>
        <v>0</v>
      </c>
      <c r="DK161" s="104">
        <f t="shared" si="157"/>
        <v>0</v>
      </c>
      <c r="DL161" s="104">
        <f t="shared" si="158"/>
        <v>0</v>
      </c>
      <c r="DM161" s="365">
        <f t="shared" si="159"/>
        <v>0</v>
      </c>
      <c r="DN161" s="366">
        <f t="shared" si="160"/>
        <v>0</v>
      </c>
      <c r="DO161" s="367">
        <f t="shared" si="161"/>
        <v>-6.1486386062749407E-2</v>
      </c>
      <c r="DP161" s="367">
        <f t="shared" si="162"/>
        <v>-5.9075915735956767E-2</v>
      </c>
      <c r="DQ161" s="368">
        <f t="shared" si="163"/>
        <v>-4.2357173235718637E-3</v>
      </c>
      <c r="DR161" s="49">
        <f t="shared" si="164"/>
        <v>-6.5722103386321271E-2</v>
      </c>
      <c r="DS161" s="369">
        <f t="shared" si="165"/>
        <v>-68.806231025199068</v>
      </c>
      <c r="DT161" s="139">
        <v>2</v>
      </c>
      <c r="DU161" s="1" t="s">
        <v>52</v>
      </c>
      <c r="DV161" s="1">
        <v>113</v>
      </c>
      <c r="DW161" s="1" t="s">
        <v>322</v>
      </c>
      <c r="DX161" s="1" t="s">
        <v>16</v>
      </c>
      <c r="DY161" s="89">
        <v>43982</v>
      </c>
      <c r="DZ161" s="90"/>
      <c r="EA161" s="1">
        <v>109.45</v>
      </c>
      <c r="EB161" s="1"/>
      <c r="EC161" s="1">
        <v>-105.79</v>
      </c>
      <c r="ED161" s="1"/>
      <c r="EE161" s="1"/>
      <c r="EF161" s="98">
        <v>3.6599999999999966</v>
      </c>
      <c r="EG161" s="138">
        <f t="shared" si="166"/>
        <v>3.0700000000000074</v>
      </c>
      <c r="EH161" s="141">
        <f t="shared" si="167"/>
        <v>0.12615119913179809</v>
      </c>
      <c r="EI161" s="96">
        <f t="shared" si="168"/>
        <v>3.1961511991318057</v>
      </c>
      <c r="EJ161" s="104">
        <f t="shared" si="169"/>
        <v>3.1961511991318057</v>
      </c>
      <c r="EK161" s="104">
        <f t="shared" si="170"/>
        <v>0</v>
      </c>
      <c r="EL161" s="104">
        <f t="shared" si="171"/>
        <v>5.7850336704285681</v>
      </c>
      <c r="EM161" s="355">
        <f t="shared" si="172"/>
        <v>0</v>
      </c>
      <c r="EN161" s="143">
        <f t="shared" si="173"/>
        <v>5.7850336704285681</v>
      </c>
      <c r="EO161" s="104">
        <f t="shared" si="174"/>
        <v>0.60515403443072757</v>
      </c>
      <c r="EP161" s="379">
        <f t="shared" si="175"/>
        <v>6.3901877048592954</v>
      </c>
      <c r="EQ161" s="380">
        <f t="shared" si="176"/>
        <v>-62.416043320339774</v>
      </c>
      <c r="ER161" s="285">
        <v>2</v>
      </c>
      <c r="ES161" s="104" t="s">
        <v>52</v>
      </c>
      <c r="ET161" s="1">
        <v>113</v>
      </c>
      <c r="EU161" s="1" t="s">
        <v>322</v>
      </c>
      <c r="EV161" s="1" t="s">
        <v>16</v>
      </c>
      <c r="EW161" s="398"/>
      <c r="EX161" s="89">
        <v>44013</v>
      </c>
      <c r="EY161" s="104">
        <v>109.68</v>
      </c>
      <c r="EZ161" s="104"/>
      <c r="FA161" s="104">
        <v>-105.79</v>
      </c>
      <c r="FB161" s="104"/>
      <c r="FC161" s="104"/>
      <c r="FD161" s="137">
        <f t="shared" si="177"/>
        <v>3.8900000000000006</v>
      </c>
      <c r="FE161" s="138">
        <f t="shared" si="227"/>
        <v>0.23000000000000398</v>
      </c>
      <c r="FF161" s="141">
        <f t="shared" si="178"/>
        <v>1.0792920695858455E-2</v>
      </c>
      <c r="FG161" s="96">
        <f t="shared" si="179"/>
        <v>0.24079292069586244</v>
      </c>
      <c r="FH161" s="104">
        <f t="shared" si="180"/>
        <v>0.24079292069586244</v>
      </c>
      <c r="FI161" s="104">
        <f t="shared" si="181"/>
        <v>0</v>
      </c>
      <c r="FJ161" s="104">
        <f t="shared" si="182"/>
        <v>0.43583518645951103</v>
      </c>
      <c r="FK161" s="104"/>
      <c r="FL161" s="143">
        <f t="shared" si="183"/>
        <v>0.43583518645951103</v>
      </c>
      <c r="FM161" s="104">
        <f t="shared" si="184"/>
        <v>4.9938430335736694E-2</v>
      </c>
      <c r="FN161" s="379">
        <f t="shared" si="185"/>
        <v>0.48577361679524772</v>
      </c>
      <c r="FO161" s="234">
        <f t="shared" si="186"/>
        <v>-61.930269703544525</v>
      </c>
      <c r="FP161" s="139">
        <v>2</v>
      </c>
      <c r="FQ161" s="1" t="s">
        <v>52</v>
      </c>
      <c r="FR161" s="1">
        <v>113</v>
      </c>
      <c r="FS161" s="1" t="s">
        <v>322</v>
      </c>
      <c r="FT161" s="1" t="s">
        <v>16</v>
      </c>
      <c r="FU161" s="89">
        <v>44042</v>
      </c>
      <c r="FV161" s="90"/>
      <c r="FW161" s="104">
        <v>110.14</v>
      </c>
      <c r="FX161" s="104"/>
      <c r="FY161" s="104">
        <v>-105.79</v>
      </c>
      <c r="FZ161" s="104"/>
      <c r="GA161" s="104"/>
      <c r="GB161" s="411">
        <f t="shared" si="187"/>
        <v>4.3499999999999943</v>
      </c>
      <c r="GC161" s="138">
        <f t="shared" si="123"/>
        <v>0.45999999999999375</v>
      </c>
      <c r="GD161" s="141">
        <f t="shared" si="188"/>
        <v>0.1433343125734424</v>
      </c>
      <c r="GE161" s="142">
        <f t="shared" si="189"/>
        <v>0.60333431257343617</v>
      </c>
      <c r="GF161" s="104">
        <f t="shared" si="190"/>
        <v>0.60333431257343617</v>
      </c>
      <c r="GG161" s="104">
        <v>0</v>
      </c>
      <c r="GH161" s="104">
        <f t="shared" si="191"/>
        <v>1.1463351938895288</v>
      </c>
      <c r="GI161" s="104"/>
      <c r="GJ161" s="143">
        <f t="shared" si="192"/>
        <v>1.1463351938895288</v>
      </c>
      <c r="GK161" s="103">
        <f t="shared" si="193"/>
        <v>0</v>
      </c>
      <c r="GL161" s="104">
        <f t="shared" si="124"/>
        <v>0</v>
      </c>
      <c r="GM161" s="90">
        <f t="shared" si="194"/>
        <v>1.1463351938895288</v>
      </c>
      <c r="GN161" s="380">
        <f t="shared" si="195"/>
        <v>-60.783934509654998</v>
      </c>
      <c r="GO161" s="139">
        <v>2</v>
      </c>
      <c r="GP161" s="415" t="s">
        <v>52</v>
      </c>
      <c r="GQ161" s="1">
        <v>113</v>
      </c>
      <c r="GR161" s="1" t="s">
        <v>322</v>
      </c>
      <c r="GS161" s="1" t="s">
        <v>16</v>
      </c>
      <c r="GT161" s="89">
        <v>44081</v>
      </c>
      <c r="GU161" s="90">
        <v>270</v>
      </c>
      <c r="GV161" s="104">
        <v>110.15</v>
      </c>
      <c r="GW161" s="104"/>
      <c r="GX161" s="104">
        <v>-105.79</v>
      </c>
      <c r="GY161" s="104"/>
      <c r="GZ161" s="104"/>
      <c r="HA161" s="137">
        <v>4.3599999999999994</v>
      </c>
      <c r="HB161" s="138">
        <f t="shared" si="228"/>
        <v>1.0000000000005116E-2</v>
      </c>
      <c r="HC161" s="141">
        <f t="shared" si="196"/>
        <v>-3.6194473152718603E-3</v>
      </c>
      <c r="HD161" s="142">
        <f t="shared" si="197"/>
        <v>6.3805526847332556E-3</v>
      </c>
      <c r="HE161" s="104">
        <f t="shared" si="198"/>
        <v>6.3805526847332556E-3</v>
      </c>
      <c r="HF161" s="104">
        <v>0</v>
      </c>
      <c r="HG161" s="104">
        <f t="shared" si="199"/>
        <v>1.2123050100993186E-2</v>
      </c>
      <c r="HH161" s="104"/>
      <c r="HI161" s="143">
        <f t="shared" si="200"/>
        <v>1.2123050100993186E-2</v>
      </c>
      <c r="HJ161" s="104">
        <f t="shared" si="201"/>
        <v>0</v>
      </c>
      <c r="HK161" s="104">
        <f t="shared" si="125"/>
        <v>0</v>
      </c>
      <c r="HL161" s="90">
        <f t="shared" si="202"/>
        <v>1.2123050100993186E-2</v>
      </c>
      <c r="HM161" s="380">
        <f t="shared" si="203"/>
        <v>-330.77181145955404</v>
      </c>
      <c r="HN161" s="1">
        <v>2</v>
      </c>
      <c r="HO161" s="1" t="s">
        <v>52</v>
      </c>
      <c r="HP161" s="1">
        <v>113</v>
      </c>
      <c r="HQ161" s="1" t="s">
        <v>322</v>
      </c>
      <c r="HR161" s="1" t="s">
        <v>16</v>
      </c>
      <c r="HS161" s="89">
        <v>44104</v>
      </c>
      <c r="HT161" s="104">
        <v>110.17</v>
      </c>
      <c r="HU161" s="90"/>
      <c r="HV161" s="104"/>
      <c r="HW161" s="104">
        <v>-105.79</v>
      </c>
      <c r="HX161" s="104"/>
      <c r="HY161" s="104"/>
      <c r="HZ161" s="137">
        <f t="shared" si="204"/>
        <v>4.3799999999999955</v>
      </c>
      <c r="IA161" s="138">
        <f t="shared" si="205"/>
        <v>1.9999999999996021E-2</v>
      </c>
      <c r="IB161" s="141">
        <f t="shared" si="206"/>
        <v>3.7281110765715591E-3</v>
      </c>
      <c r="IC161" s="142">
        <f t="shared" si="207"/>
        <v>2.3728111076567582E-2</v>
      </c>
      <c r="ID161" s="104">
        <f t="shared" si="208"/>
        <v>2.3728111076567582E-2</v>
      </c>
      <c r="IE161" s="104">
        <f t="shared" si="209"/>
        <v>0</v>
      </c>
      <c r="IF161" s="104">
        <f t="shared" si="210"/>
        <v>4.5083411045478403E-2</v>
      </c>
      <c r="IG161" s="425">
        <f t="shared" si="211"/>
        <v>0</v>
      </c>
      <c r="IH161" s="143">
        <f t="shared" si="212"/>
        <v>4.5083411045478403E-2</v>
      </c>
      <c r="II161" s="104">
        <f t="shared" si="213"/>
        <v>0</v>
      </c>
      <c r="IJ161" s="104">
        <f t="shared" si="214"/>
        <v>0</v>
      </c>
      <c r="IK161" s="90">
        <f t="shared" si="215"/>
        <v>4.5083411045478403E-2</v>
      </c>
      <c r="IL161" s="234">
        <f t="shared" si="216"/>
        <v>-330.72672804850856</v>
      </c>
      <c r="IM161" s="139">
        <v>2</v>
      </c>
      <c r="IN161" s="1" t="s">
        <v>52</v>
      </c>
      <c r="IO161" s="1">
        <v>113</v>
      </c>
      <c r="IP161" s="1" t="s">
        <v>322</v>
      </c>
      <c r="IQ161" s="1" t="s">
        <v>16</v>
      </c>
      <c r="IR161" s="89">
        <v>44143</v>
      </c>
      <c r="IS161" s="90"/>
      <c r="IT161" s="1">
        <v>110.28</v>
      </c>
      <c r="IU161" s="1"/>
      <c r="IV161" s="1">
        <v>-105.79</v>
      </c>
      <c r="IW161" s="1"/>
      <c r="IX161" s="1"/>
      <c r="IY161" s="98">
        <v>4.4899999999999949</v>
      </c>
      <c r="IZ161" s="138">
        <f t="shared" si="217"/>
        <v>0.10999999999999943</v>
      </c>
      <c r="JA161" s="141">
        <f t="shared" si="218"/>
        <v>-2.957736179974136E-2</v>
      </c>
      <c r="JB161" s="142">
        <f t="shared" si="219"/>
        <v>8.0422638200258079E-2</v>
      </c>
      <c r="JC161" s="104">
        <f t="shared" si="220"/>
        <v>8.0422638200258079E-2</v>
      </c>
      <c r="JD161" s="104">
        <f t="shared" si="221"/>
        <v>0</v>
      </c>
      <c r="JE161" s="104">
        <f t="shared" si="222"/>
        <v>0.15280301258049034</v>
      </c>
      <c r="JF161" s="425">
        <f t="shared" si="229"/>
        <v>0</v>
      </c>
      <c r="JG161" s="143">
        <f t="shared" si="223"/>
        <v>0.15280301258049034</v>
      </c>
      <c r="JH161" s="104">
        <f t="shared" si="224"/>
        <v>0</v>
      </c>
      <c r="JI161" s="104">
        <f t="shared" si="225"/>
        <v>0</v>
      </c>
      <c r="JJ161" s="90">
        <f t="shared" si="226"/>
        <v>0.15280301258049034</v>
      </c>
      <c r="JK161" s="234">
        <f t="shared" si="230"/>
        <v>-330.57392503592808</v>
      </c>
      <c r="JL161" s="139">
        <v>2</v>
      </c>
      <c r="JM161" s="1" t="s">
        <v>52</v>
      </c>
    </row>
    <row r="162" spans="1:273" ht="30" customHeight="1" x14ac:dyDescent="0.25">
      <c r="A162" s="1">
        <v>114</v>
      </c>
      <c r="B162" s="1" t="s">
        <v>323</v>
      </c>
      <c r="C162" s="1" t="s">
        <v>324</v>
      </c>
      <c r="D162" s="89">
        <v>43830</v>
      </c>
      <c r="E162" s="153">
        <v>30000</v>
      </c>
      <c r="F162" s="104">
        <v>10948.87</v>
      </c>
      <c r="G162" s="104"/>
      <c r="H162" s="104"/>
      <c r="I162" s="104"/>
      <c r="J162" s="104"/>
      <c r="K162" s="137">
        <v>10948.87</v>
      </c>
      <c r="L162" s="138">
        <v>3391.1400000000003</v>
      </c>
      <c r="M162" s="141">
        <v>406.93650914666978</v>
      </c>
      <c r="N162" s="96">
        <v>3798.0765091466701</v>
      </c>
      <c r="O162" s="104">
        <v>110</v>
      </c>
      <c r="P162" s="104">
        <v>3688.0765091466701</v>
      </c>
      <c r="Q162" s="104">
        <v>199.1</v>
      </c>
      <c r="R162" s="104">
        <v>8640.0886232005942</v>
      </c>
      <c r="S162" s="143">
        <v>8839.1886232005945</v>
      </c>
      <c r="T162" s="104"/>
      <c r="U162" s="104"/>
      <c r="V162" s="104">
        <v>444.16664425875973</v>
      </c>
      <c r="W162" s="203">
        <v>9283.3552674593539</v>
      </c>
      <c r="X162" s="144">
        <v>-6649.6448477499507</v>
      </c>
      <c r="Y162" s="285">
        <v>1</v>
      </c>
      <c r="Z162" s="104" t="s">
        <v>52</v>
      </c>
      <c r="AA162" s="1">
        <v>114</v>
      </c>
      <c r="AB162" s="1" t="s">
        <v>323</v>
      </c>
      <c r="AC162" s="1" t="s">
        <v>324</v>
      </c>
      <c r="AD162" s="89">
        <v>43861</v>
      </c>
      <c r="AE162" s="284"/>
      <c r="AF162" s="1">
        <v>14491.9</v>
      </c>
      <c r="AG162" s="1"/>
      <c r="AH162" s="1"/>
      <c r="AI162" s="1"/>
      <c r="AJ162" s="1"/>
      <c r="AK162" s="98">
        <f t="shared" si="121"/>
        <v>14491.9</v>
      </c>
      <c r="AL162" s="138">
        <f t="shared" si="128"/>
        <v>3543.0299999999988</v>
      </c>
      <c r="AM162" s="141">
        <f t="shared" si="129"/>
        <v>-3149.9389382094878</v>
      </c>
      <c r="AN162" s="96">
        <f t="shared" si="130"/>
        <v>393.09106179051105</v>
      </c>
      <c r="AO162" s="104">
        <f t="shared" si="131"/>
        <v>393.09106179051105</v>
      </c>
      <c r="AP162" s="104">
        <f t="shared" si="132"/>
        <v>0</v>
      </c>
      <c r="AQ162" s="104">
        <f t="shared" si="133"/>
        <v>711.49482184082501</v>
      </c>
      <c r="AR162" s="104"/>
      <c r="AS162" s="143">
        <f t="shared" si="134"/>
        <v>711.49482184082501</v>
      </c>
      <c r="AT162" s="104">
        <f t="shared" si="135"/>
        <v>2550.0894217685614</v>
      </c>
      <c r="AU162" s="104">
        <f t="shared" si="122"/>
        <v>453.36155433015887</v>
      </c>
      <c r="AV162" s="203">
        <f t="shared" si="136"/>
        <v>3714.9457979395452</v>
      </c>
      <c r="AW162" s="144">
        <f t="shared" si="137"/>
        <v>-2934.6990498104055</v>
      </c>
      <c r="AX162" s="285">
        <v>1</v>
      </c>
      <c r="AY162" s="104" t="s">
        <v>52</v>
      </c>
      <c r="AZ162" s="1">
        <v>114</v>
      </c>
      <c r="BA162" s="1" t="s">
        <v>323</v>
      </c>
      <c r="BB162" s="1" t="s">
        <v>324</v>
      </c>
      <c r="BC162" s="89">
        <v>43890</v>
      </c>
      <c r="BD162" s="153"/>
      <c r="BE162" s="1">
        <v>17743.32</v>
      </c>
      <c r="BF162" s="1"/>
      <c r="BG162" s="1"/>
      <c r="BH162" s="1"/>
      <c r="BI162" s="1"/>
      <c r="BJ162" s="98">
        <v>17743.32</v>
      </c>
      <c r="BK162" s="138">
        <f t="shared" si="138"/>
        <v>3251.42</v>
      </c>
      <c r="BL162" s="141">
        <f t="shared" si="139"/>
        <v>61.524001638432878</v>
      </c>
      <c r="BM162" s="96">
        <f t="shared" si="140"/>
        <v>3312.9440016384328</v>
      </c>
      <c r="BN162" s="104">
        <f t="shared" si="141"/>
        <v>110</v>
      </c>
      <c r="BO162" s="104">
        <f t="shared" si="142"/>
        <v>3202.9440016384328</v>
      </c>
      <c r="BP162" s="104">
        <f t="shared" si="143"/>
        <v>199.1</v>
      </c>
      <c r="BQ162" s="355">
        <f t="shared" si="144"/>
        <v>7086.1193296284773</v>
      </c>
      <c r="BR162" s="143">
        <f>BP162+BQ162+0.01</f>
        <v>7285.2293296284779</v>
      </c>
      <c r="BS162" s="104">
        <f>$BD$4/$BD$6*BR162+0.01</f>
        <v>490.16975613890276</v>
      </c>
      <c r="BT162" s="203">
        <f>BR162+BS162-0.01</f>
        <v>7775.3890857673805</v>
      </c>
      <c r="BU162" s="144">
        <f t="shared" si="148"/>
        <v>4840.6900359569754</v>
      </c>
      <c r="BV162" s="285">
        <v>1</v>
      </c>
      <c r="BW162" s="104" t="s">
        <v>52</v>
      </c>
      <c r="BX162" s="1">
        <v>114</v>
      </c>
      <c r="BY162" s="1" t="s">
        <v>323</v>
      </c>
      <c r="BZ162" s="1" t="s">
        <v>324</v>
      </c>
      <c r="CA162" s="89">
        <v>43890</v>
      </c>
      <c r="CB162" s="153">
        <v>30000</v>
      </c>
      <c r="CC162" s="137">
        <v>17743.32</v>
      </c>
      <c r="CD162" s="137"/>
      <c r="CE162" s="137"/>
      <c r="CF162" s="137"/>
      <c r="CG162" s="137"/>
      <c r="CH162" s="137">
        <v>17743.32</v>
      </c>
      <c r="CI162" s="137">
        <v>3251.42</v>
      </c>
      <c r="CJ162" s="137">
        <v>61.524001638432878</v>
      </c>
      <c r="CK162" s="137">
        <v>3312.9440016384328</v>
      </c>
      <c r="CL162" s="137">
        <v>110</v>
      </c>
      <c r="CM162" s="137">
        <v>3202.9440016384328</v>
      </c>
      <c r="CN162" s="137">
        <v>199.1</v>
      </c>
      <c r="CO162" s="137">
        <v>7086.1193296284773</v>
      </c>
      <c r="CP162" s="143">
        <f>(CN162+CO162)*$I$11-0.01</f>
        <v>8096.1810325310989</v>
      </c>
      <c r="CQ162" s="104">
        <f>$BD$4/$BD$6*CP162/$I$11+0.01</f>
        <v>490.16847790646091</v>
      </c>
      <c r="CR162" s="203">
        <f>CP162+CQ162-0.01</f>
        <v>8586.3395104375595</v>
      </c>
      <c r="CS162" s="144">
        <f>BU162-CB162+CR162-0.01</f>
        <v>-16572.980453605462</v>
      </c>
      <c r="CT162" s="139" t="s">
        <v>251</v>
      </c>
      <c r="CU162" s="1" t="s">
        <v>422</v>
      </c>
      <c r="CV162" s="1">
        <v>114</v>
      </c>
      <c r="CW162" s="1" t="s">
        <v>323</v>
      </c>
      <c r="CX162" s="1" t="s">
        <v>324</v>
      </c>
      <c r="CY162" s="89">
        <v>43951</v>
      </c>
      <c r="CZ162" s="153"/>
      <c r="DA162" s="104">
        <v>22570.010000000002</v>
      </c>
      <c r="DB162" s="104"/>
      <c r="DC162" s="104"/>
      <c r="DD162" s="104"/>
      <c r="DE162" s="104"/>
      <c r="DF162" s="137">
        <v>22570.010000000002</v>
      </c>
      <c r="DG162" s="138">
        <f t="shared" si="153"/>
        <v>4826.6900000000023</v>
      </c>
      <c r="DH162" s="141">
        <f t="shared" si="154"/>
        <v>741.11142778568978</v>
      </c>
      <c r="DI162" s="142">
        <f t="shared" si="155"/>
        <v>5567.8014277856919</v>
      </c>
      <c r="DJ162" s="104">
        <f t="shared" si="156"/>
        <v>110</v>
      </c>
      <c r="DK162" s="104">
        <f t="shared" si="157"/>
        <v>5457.8014277856919</v>
      </c>
      <c r="DL162" s="104">
        <f t="shared" si="158"/>
        <v>199.1</v>
      </c>
      <c r="DM162" s="365">
        <f t="shared" si="159"/>
        <v>12150.56877661163</v>
      </c>
      <c r="DN162" s="366">
        <f t="shared" si="160"/>
        <v>12349.66877661163</v>
      </c>
      <c r="DO162" s="367">
        <f t="shared" si="161"/>
        <v>4253.4877440805312</v>
      </c>
      <c r="DP162" s="367">
        <f t="shared" si="162"/>
        <v>4086.7369127335928</v>
      </c>
      <c r="DQ162" s="368">
        <f t="shared" si="163"/>
        <v>293.0172494577231</v>
      </c>
      <c r="DR162" s="49">
        <f t="shared" si="164"/>
        <v>4546.504993538254</v>
      </c>
      <c r="DS162" s="369">
        <f t="shared" si="165"/>
        <v>-12026.475460067208</v>
      </c>
      <c r="DT162" s="139">
        <v>1</v>
      </c>
      <c r="DU162" s="1" t="s">
        <v>52</v>
      </c>
      <c r="DV162" s="1">
        <v>114</v>
      </c>
      <c r="DW162" s="1" t="s">
        <v>323</v>
      </c>
      <c r="DX162" s="1" t="s">
        <v>324</v>
      </c>
      <c r="DY162" s="89">
        <v>43982</v>
      </c>
      <c r="DZ162" s="90"/>
      <c r="EA162" s="1">
        <v>23113.11</v>
      </c>
      <c r="EB162" s="1"/>
      <c r="EC162" s="1"/>
      <c r="ED162" s="1"/>
      <c r="EE162" s="1"/>
      <c r="EF162" s="98">
        <v>23113.11</v>
      </c>
      <c r="EG162" s="138">
        <f t="shared" si="166"/>
        <v>543.09999999999854</v>
      </c>
      <c r="EH162" s="141">
        <f t="shared" si="167"/>
        <v>22.316845683543711</v>
      </c>
      <c r="EI162" s="96">
        <f t="shared" si="168"/>
        <v>565.41684568354231</v>
      </c>
      <c r="EJ162" s="104">
        <f t="shared" si="169"/>
        <v>110</v>
      </c>
      <c r="EK162" s="104">
        <f t="shared" si="170"/>
        <v>455.41684568354231</v>
      </c>
      <c r="EL162" s="104">
        <f t="shared" si="171"/>
        <v>199.1</v>
      </c>
      <c r="EM162" s="355">
        <f t="shared" si="172"/>
        <v>881.30092198433579</v>
      </c>
      <c r="EN162" s="143">
        <f t="shared" si="173"/>
        <v>1080.4009219843358</v>
      </c>
      <c r="EO162" s="104">
        <f t="shared" si="174"/>
        <v>113.01731571305841</v>
      </c>
      <c r="EP162" s="379">
        <f t="shared" si="175"/>
        <v>1193.4182376973943</v>
      </c>
      <c r="EQ162" s="380">
        <f t="shared" si="176"/>
        <v>-10833.057222369813</v>
      </c>
      <c r="ER162" s="285">
        <v>1</v>
      </c>
      <c r="ES162" s="104" t="s">
        <v>52</v>
      </c>
      <c r="ET162" s="1">
        <v>114</v>
      </c>
      <c r="EU162" s="1" t="s">
        <v>323</v>
      </c>
      <c r="EV162" s="1" t="s">
        <v>324</v>
      </c>
      <c r="EW162" s="398"/>
      <c r="EX162" s="89">
        <v>44013</v>
      </c>
      <c r="EY162" s="104">
        <v>24086.760000000002</v>
      </c>
      <c r="EZ162" s="104"/>
      <c r="FA162" s="104"/>
      <c r="FB162" s="104"/>
      <c r="FC162" s="104"/>
      <c r="FD162" s="137">
        <f t="shared" si="177"/>
        <v>24086.760000000002</v>
      </c>
      <c r="FE162" s="138">
        <f t="shared" si="227"/>
        <v>973.65000000000146</v>
      </c>
      <c r="FF162" s="141">
        <f t="shared" si="178"/>
        <v>45.689248850097478</v>
      </c>
      <c r="FG162" s="96">
        <f t="shared" si="179"/>
        <v>1019.3392488500989</v>
      </c>
      <c r="FH162" s="104">
        <f t="shared" si="180"/>
        <v>1019.3392488500989</v>
      </c>
      <c r="FI162" s="104">
        <f t="shared" si="181"/>
        <v>0</v>
      </c>
      <c r="FJ162" s="104">
        <f t="shared" si="182"/>
        <v>1845.0040404186791</v>
      </c>
      <c r="FK162" s="104"/>
      <c r="FL162" s="143">
        <f t="shared" si="183"/>
        <v>1845.0040404186791</v>
      </c>
      <c r="FM162" s="104">
        <f t="shared" si="184"/>
        <v>211.4024030277794</v>
      </c>
      <c r="FN162" s="379">
        <f t="shared" si="185"/>
        <v>2056.4064434464585</v>
      </c>
      <c r="FO162" s="234">
        <f t="shared" si="186"/>
        <v>-8776.6507789233547</v>
      </c>
      <c r="FP162" s="139">
        <v>1</v>
      </c>
      <c r="FQ162" s="1" t="s">
        <v>52</v>
      </c>
      <c r="FR162" s="1">
        <v>114</v>
      </c>
      <c r="FS162" s="1" t="s">
        <v>323</v>
      </c>
      <c r="FT162" s="1" t="s">
        <v>324</v>
      </c>
      <c r="FU162" s="89">
        <v>44042</v>
      </c>
      <c r="FV162" s="90"/>
      <c r="FW162" s="104">
        <v>24376.89</v>
      </c>
      <c r="FX162" s="104"/>
      <c r="FY162" s="104"/>
      <c r="FZ162" s="104"/>
      <c r="GA162" s="104"/>
      <c r="GB162" s="411">
        <f t="shared" si="187"/>
        <v>24376.89</v>
      </c>
      <c r="GC162" s="138">
        <f t="shared" si="123"/>
        <v>290.12999999999738</v>
      </c>
      <c r="GD162" s="141">
        <f t="shared" si="188"/>
        <v>90.403443710723991</v>
      </c>
      <c r="GE162" s="142">
        <f t="shared" si="189"/>
        <v>380.53344371072137</v>
      </c>
      <c r="GF162" s="104">
        <f t="shared" si="190"/>
        <v>380.53344371072137</v>
      </c>
      <c r="GG162" s="104">
        <v>0</v>
      </c>
      <c r="GH162" s="104">
        <f t="shared" si="191"/>
        <v>723.01354305037057</v>
      </c>
      <c r="GI162" s="104"/>
      <c r="GJ162" s="143">
        <f t="shared" si="192"/>
        <v>723.01354305037057</v>
      </c>
      <c r="GK162" s="103">
        <f t="shared" si="193"/>
        <v>380.53344371072137</v>
      </c>
      <c r="GL162" s="104">
        <f t="shared" si="124"/>
        <v>105.78268902266728</v>
      </c>
      <c r="GM162" s="90">
        <f t="shared" si="194"/>
        <v>828.7962320730378</v>
      </c>
      <c r="GN162" s="380">
        <f t="shared" si="195"/>
        <v>-7947.8545468503171</v>
      </c>
      <c r="GO162" s="139">
        <v>1</v>
      </c>
      <c r="GP162" s="415" t="s">
        <v>52</v>
      </c>
      <c r="GQ162" s="1">
        <v>114</v>
      </c>
      <c r="GR162" s="1" t="s">
        <v>323</v>
      </c>
      <c r="GS162" s="1" t="s">
        <v>324</v>
      </c>
      <c r="GT162" s="89">
        <v>44081</v>
      </c>
      <c r="GU162" s="90"/>
      <c r="GV162" s="104">
        <v>25276.560000000001</v>
      </c>
      <c r="GW162" s="104"/>
      <c r="GX162" s="104"/>
      <c r="GY162" s="104"/>
      <c r="GZ162" s="104"/>
      <c r="HA162" s="137">
        <v>25276.560000000001</v>
      </c>
      <c r="HB162" s="138">
        <f t="shared" si="228"/>
        <v>899.67000000000189</v>
      </c>
      <c r="HC162" s="141">
        <f t="shared" si="196"/>
        <v>-325.63081661289755</v>
      </c>
      <c r="HD162" s="142">
        <f t="shared" si="197"/>
        <v>574.03918338710434</v>
      </c>
      <c r="HE162" s="104">
        <f t="shared" si="198"/>
        <v>574.03918338710434</v>
      </c>
      <c r="HF162" s="104">
        <v>0</v>
      </c>
      <c r="HG162" s="104">
        <f>HE162*1.9-0.02</f>
        <v>1090.6544484354981</v>
      </c>
      <c r="HH162" s="104"/>
      <c r="HI162" s="143">
        <f t="shared" si="200"/>
        <v>1090.6544484354981</v>
      </c>
      <c r="HJ162" s="104">
        <f t="shared" si="201"/>
        <v>574.03918338710434</v>
      </c>
      <c r="HK162" s="104">
        <f t="shared" si="125"/>
        <v>259.81895542359274</v>
      </c>
      <c r="HL162" s="90">
        <f t="shared" si="202"/>
        <v>1350.4734038590909</v>
      </c>
      <c r="HM162" s="380">
        <f t="shared" si="203"/>
        <v>-6597.3811429912257</v>
      </c>
      <c r="HN162" s="1">
        <v>1</v>
      </c>
      <c r="HO162" s="1" t="s">
        <v>52</v>
      </c>
      <c r="HP162" s="1">
        <v>114</v>
      </c>
      <c r="HQ162" s="1" t="s">
        <v>323</v>
      </c>
      <c r="HR162" s="1" t="s">
        <v>324</v>
      </c>
      <c r="HS162" s="89">
        <v>44104</v>
      </c>
      <c r="HT162" s="104">
        <v>26402.99</v>
      </c>
      <c r="HU162" s="90">
        <v>30000</v>
      </c>
      <c r="HV162" s="104"/>
      <c r="HW162" s="104"/>
      <c r="HX162" s="104"/>
      <c r="HY162" s="104"/>
      <c r="HZ162" s="137">
        <f t="shared" si="204"/>
        <v>26402.99</v>
      </c>
      <c r="IA162" s="138">
        <f t="shared" si="205"/>
        <v>1126.4300000000003</v>
      </c>
      <c r="IB162" s="141">
        <f t="shared" si="206"/>
        <v>209.97280799916689</v>
      </c>
      <c r="IC162" s="142">
        <f t="shared" si="207"/>
        <v>1336.4028079991672</v>
      </c>
      <c r="ID162" s="104">
        <f t="shared" si="208"/>
        <v>110</v>
      </c>
      <c r="IE162" s="104">
        <f t="shared" si="209"/>
        <v>1226.4028079991672</v>
      </c>
      <c r="IF162" s="104">
        <f t="shared" si="210"/>
        <v>209</v>
      </c>
      <c r="IG162" s="425">
        <f t="shared" si="211"/>
        <v>2389.3842644902193</v>
      </c>
      <c r="IH162" s="143">
        <f t="shared" si="212"/>
        <v>2598.3842644902193</v>
      </c>
      <c r="II162" s="104">
        <f t="shared" si="213"/>
        <v>1336.4028079991672</v>
      </c>
      <c r="IJ162" s="104">
        <f t="shared" si="214"/>
        <v>359.81608877308088</v>
      </c>
      <c r="IK162" s="90">
        <f t="shared" si="215"/>
        <v>2958.2003532633003</v>
      </c>
      <c r="IL162" s="234">
        <f t="shared" si="216"/>
        <v>-33639.180789727921</v>
      </c>
      <c r="IM162" s="139">
        <v>1</v>
      </c>
      <c r="IN162" s="1" t="s">
        <v>52</v>
      </c>
      <c r="IO162" s="1">
        <v>114</v>
      </c>
      <c r="IP162" s="1" t="s">
        <v>323</v>
      </c>
      <c r="IQ162" s="1" t="s">
        <v>324</v>
      </c>
      <c r="IR162" s="89">
        <v>44143</v>
      </c>
      <c r="IS162" s="90"/>
      <c r="IT162" s="1">
        <v>28943.690000000002</v>
      </c>
      <c r="IU162" s="1"/>
      <c r="IV162" s="1"/>
      <c r="IW162" s="1"/>
      <c r="IX162" s="1"/>
      <c r="IY162" s="98">
        <v>28943.690000000002</v>
      </c>
      <c r="IZ162" s="138">
        <f t="shared" si="217"/>
        <v>2540.7000000000007</v>
      </c>
      <c r="JA162" s="141">
        <f t="shared" si="218"/>
        <v>-683.15639204184811</v>
      </c>
      <c r="JB162" s="142">
        <f t="shared" si="219"/>
        <v>1857.5436079581527</v>
      </c>
      <c r="JC162" s="104">
        <f t="shared" si="220"/>
        <v>110</v>
      </c>
      <c r="JD162" s="104">
        <f t="shared" si="221"/>
        <v>1747.5436079581527</v>
      </c>
      <c r="JE162" s="104">
        <f t="shared" si="222"/>
        <v>209</v>
      </c>
      <c r="JF162" s="425">
        <f t="shared" si="229"/>
        <v>4107.078996363296</v>
      </c>
      <c r="JG162" s="143">
        <f t="shared" si="223"/>
        <v>4316.078996363296</v>
      </c>
      <c r="JH162" s="104">
        <f t="shared" si="224"/>
        <v>4316.078996363296</v>
      </c>
      <c r="JI162" s="104">
        <f t="shared" si="225"/>
        <v>335.97116229088755</v>
      </c>
      <c r="JJ162" s="90">
        <f t="shared" si="226"/>
        <v>4652.0501586541832</v>
      </c>
      <c r="JK162" s="234">
        <f t="shared" si="230"/>
        <v>-28987.130631073738</v>
      </c>
      <c r="JL162" s="139">
        <v>1</v>
      </c>
      <c r="JM162" s="1" t="s">
        <v>52</v>
      </c>
    </row>
    <row r="163" spans="1:273" ht="30" customHeight="1" x14ac:dyDescent="0.25">
      <c r="A163" s="1">
        <v>115</v>
      </c>
      <c r="B163" s="1" t="s">
        <v>325</v>
      </c>
      <c r="C163" s="1" t="s">
        <v>326</v>
      </c>
      <c r="D163" s="89">
        <v>43830</v>
      </c>
      <c r="E163" s="153"/>
      <c r="F163" s="104">
        <v>45.94</v>
      </c>
      <c r="G163" s="104"/>
      <c r="H163" s="104"/>
      <c r="I163" s="104"/>
      <c r="J163" s="104"/>
      <c r="K163" s="137">
        <v>45.94</v>
      </c>
      <c r="L163" s="138">
        <v>0</v>
      </c>
      <c r="M163" s="141">
        <v>0</v>
      </c>
      <c r="N163" s="96">
        <v>0</v>
      </c>
      <c r="O163" s="104">
        <v>0</v>
      </c>
      <c r="P163" s="104">
        <v>0</v>
      </c>
      <c r="Q163" s="104">
        <v>0</v>
      </c>
      <c r="R163" s="104">
        <v>0</v>
      </c>
      <c r="S163" s="143">
        <v>0</v>
      </c>
      <c r="T163" s="104"/>
      <c r="U163" s="104"/>
      <c r="V163" s="104">
        <v>0</v>
      </c>
      <c r="W163" s="203">
        <v>0</v>
      </c>
      <c r="X163" s="144">
        <v>-11.892644835927033</v>
      </c>
      <c r="Y163" s="285">
        <v>1</v>
      </c>
      <c r="Z163" s="104" t="s">
        <v>52</v>
      </c>
      <c r="AA163" s="1">
        <v>115</v>
      </c>
      <c r="AB163" s="1" t="s">
        <v>325</v>
      </c>
      <c r="AC163" s="1" t="s">
        <v>326</v>
      </c>
      <c r="AD163" s="89">
        <v>43861</v>
      </c>
      <c r="AE163" s="284"/>
      <c r="AF163" s="1">
        <v>45.94</v>
      </c>
      <c r="AG163" s="1"/>
      <c r="AH163" s="1"/>
      <c r="AI163" s="1"/>
      <c r="AJ163" s="1"/>
      <c r="AK163" s="98">
        <f t="shared" si="121"/>
        <v>45.94</v>
      </c>
      <c r="AL163" s="138">
        <f t="shared" si="128"/>
        <v>0</v>
      </c>
      <c r="AM163" s="141">
        <f t="shared" si="129"/>
        <v>0</v>
      </c>
      <c r="AN163" s="96">
        <f t="shared" si="130"/>
        <v>0</v>
      </c>
      <c r="AO163" s="104">
        <f t="shared" si="131"/>
        <v>0</v>
      </c>
      <c r="AP163" s="104">
        <f t="shared" si="132"/>
        <v>0</v>
      </c>
      <c r="AQ163" s="104">
        <f t="shared" si="133"/>
        <v>0</v>
      </c>
      <c r="AR163" s="104"/>
      <c r="AS163" s="143">
        <f t="shared" si="134"/>
        <v>0</v>
      </c>
      <c r="AT163" s="104">
        <f t="shared" si="135"/>
        <v>0</v>
      </c>
      <c r="AU163" s="104">
        <f t="shared" si="122"/>
        <v>0</v>
      </c>
      <c r="AV163" s="203">
        <f t="shared" si="136"/>
        <v>0</v>
      </c>
      <c r="AW163" s="144">
        <f t="shared" si="137"/>
        <v>-11.892644835927033</v>
      </c>
      <c r="AX163" s="285">
        <v>1</v>
      </c>
      <c r="AY163" s="104" t="s">
        <v>52</v>
      </c>
      <c r="AZ163" s="1">
        <v>115</v>
      </c>
      <c r="BA163" s="1" t="s">
        <v>325</v>
      </c>
      <c r="BB163" s="1" t="s">
        <v>326</v>
      </c>
      <c r="BC163" s="89">
        <v>43890</v>
      </c>
      <c r="BD163" s="153"/>
      <c r="BE163" s="1">
        <v>45.94</v>
      </c>
      <c r="BF163" s="1"/>
      <c r="BG163" s="1"/>
      <c r="BH163" s="1"/>
      <c r="BI163" s="1"/>
      <c r="BJ163" s="98">
        <v>45.94</v>
      </c>
      <c r="BK163" s="138">
        <f t="shared" si="138"/>
        <v>0</v>
      </c>
      <c r="BL163" s="141">
        <f t="shared" si="139"/>
        <v>0</v>
      </c>
      <c r="BM163" s="96">
        <f t="shared" si="140"/>
        <v>0</v>
      </c>
      <c r="BN163" s="104">
        <f t="shared" si="141"/>
        <v>0</v>
      </c>
      <c r="BO163" s="104">
        <f t="shared" si="142"/>
        <v>0</v>
      </c>
      <c r="BP163" s="104">
        <f t="shared" si="143"/>
        <v>0</v>
      </c>
      <c r="BQ163" s="355">
        <f t="shared" si="144"/>
        <v>0</v>
      </c>
      <c r="BR163" s="143">
        <f t="shared" si="145"/>
        <v>0</v>
      </c>
      <c r="BS163" s="104">
        <f t="shared" si="146"/>
        <v>0</v>
      </c>
      <c r="BT163" s="203">
        <f t="shared" si="147"/>
        <v>0</v>
      </c>
      <c r="BU163" s="144">
        <f t="shared" si="148"/>
        <v>-11.892644835927033</v>
      </c>
      <c r="BV163" s="285">
        <v>1</v>
      </c>
      <c r="BW163" s="104" t="s">
        <v>52</v>
      </c>
      <c r="BX163" s="1">
        <v>115</v>
      </c>
      <c r="BY163" s="1" t="s">
        <v>325</v>
      </c>
      <c r="BZ163" s="1" t="s">
        <v>326</v>
      </c>
      <c r="CA163" s="89">
        <v>43890</v>
      </c>
      <c r="CB163" s="153"/>
      <c r="CC163" s="137">
        <v>45.94</v>
      </c>
      <c r="CD163" s="137"/>
      <c r="CE163" s="137"/>
      <c r="CF163" s="137"/>
      <c r="CG163" s="137"/>
      <c r="CH163" s="137">
        <v>45.94</v>
      </c>
      <c r="CI163" s="137">
        <v>0</v>
      </c>
      <c r="CJ163" s="137">
        <v>0</v>
      </c>
      <c r="CK163" s="137">
        <v>0</v>
      </c>
      <c r="CL163" s="137">
        <v>0</v>
      </c>
      <c r="CM163" s="137">
        <v>0</v>
      </c>
      <c r="CN163" s="137">
        <v>0</v>
      </c>
      <c r="CO163" s="137">
        <v>0</v>
      </c>
      <c r="CP163" s="143">
        <f t="shared" si="149"/>
        <v>0</v>
      </c>
      <c r="CQ163" s="104">
        <f t="shared" si="150"/>
        <v>0</v>
      </c>
      <c r="CR163" s="203">
        <f t="shared" si="151"/>
        <v>0</v>
      </c>
      <c r="CS163" s="144">
        <f t="shared" si="152"/>
        <v>-11.892644835927033</v>
      </c>
      <c r="CT163" s="139" t="s">
        <v>251</v>
      </c>
      <c r="CU163" s="1" t="s">
        <v>422</v>
      </c>
      <c r="CV163" s="1">
        <v>115</v>
      </c>
      <c r="CW163" s="1" t="s">
        <v>325</v>
      </c>
      <c r="CX163" s="1" t="s">
        <v>326</v>
      </c>
      <c r="CY163" s="89">
        <v>43951</v>
      </c>
      <c r="CZ163" s="153"/>
      <c r="DA163" s="104">
        <v>51.160000000000004</v>
      </c>
      <c r="DB163" s="104"/>
      <c r="DC163" s="104"/>
      <c r="DD163" s="104"/>
      <c r="DE163" s="104"/>
      <c r="DF163" s="137">
        <v>51.160000000000004</v>
      </c>
      <c r="DG163" s="138">
        <f t="shared" si="153"/>
        <v>5.220000000000006</v>
      </c>
      <c r="DH163" s="141">
        <f t="shared" si="154"/>
        <v>0.80150199267848221</v>
      </c>
      <c r="DI163" s="142">
        <f t="shared" si="155"/>
        <v>6.0215019926784885</v>
      </c>
      <c r="DJ163" s="104">
        <f t="shared" si="156"/>
        <v>6.0215019926784885</v>
      </c>
      <c r="DK163" s="104">
        <f t="shared" si="157"/>
        <v>0</v>
      </c>
      <c r="DL163" s="104">
        <f t="shared" si="158"/>
        <v>10.898918606748065</v>
      </c>
      <c r="DM163" s="365">
        <f t="shared" si="159"/>
        <v>0</v>
      </c>
      <c r="DN163" s="366">
        <f t="shared" si="160"/>
        <v>10.898918606748065</v>
      </c>
      <c r="DO163" s="367">
        <f t="shared" si="161"/>
        <v>10.898918606748065</v>
      </c>
      <c r="DP163" s="367">
        <f t="shared" si="162"/>
        <v>10.471644838065625</v>
      </c>
      <c r="DQ163" s="368">
        <f t="shared" si="163"/>
        <v>0.75081235549751568</v>
      </c>
      <c r="DR163" s="49">
        <f t="shared" si="164"/>
        <v>11.649730962245581</v>
      </c>
      <c r="DS163" s="369">
        <f t="shared" si="165"/>
        <v>-0.24291387368145223</v>
      </c>
      <c r="DT163" s="139">
        <v>1</v>
      </c>
      <c r="DU163" s="1" t="s">
        <v>52</v>
      </c>
      <c r="DV163" s="1">
        <v>115</v>
      </c>
      <c r="DW163" s="1" t="s">
        <v>325</v>
      </c>
      <c r="DX163" s="1" t="s">
        <v>326</v>
      </c>
      <c r="DY163" s="89">
        <v>43982</v>
      </c>
      <c r="DZ163" s="90"/>
      <c r="EA163" s="1">
        <v>63.74</v>
      </c>
      <c r="EB163" s="1"/>
      <c r="EC163" s="1"/>
      <c r="ED163" s="1"/>
      <c r="EE163" s="1"/>
      <c r="EF163" s="98">
        <v>63.74</v>
      </c>
      <c r="EG163" s="138">
        <f t="shared" si="166"/>
        <v>12.579999999999998</v>
      </c>
      <c r="EH163" s="141">
        <f t="shared" si="167"/>
        <v>0.51693227526971197</v>
      </c>
      <c r="EI163" s="96">
        <f t="shared" si="168"/>
        <v>13.09693227526971</v>
      </c>
      <c r="EJ163" s="104">
        <f t="shared" si="169"/>
        <v>13.09693227526971</v>
      </c>
      <c r="EK163" s="104">
        <f t="shared" si="170"/>
        <v>0</v>
      </c>
      <c r="EL163" s="104">
        <f t="shared" si="171"/>
        <v>23.705447418238176</v>
      </c>
      <c r="EM163" s="355">
        <f t="shared" si="172"/>
        <v>0</v>
      </c>
      <c r="EN163" s="143">
        <f t="shared" si="173"/>
        <v>23.705447418238176</v>
      </c>
      <c r="EO163" s="104">
        <f t="shared" si="174"/>
        <v>2.4797517111200436</v>
      </c>
      <c r="EP163" s="379">
        <f t="shared" si="175"/>
        <v>26.185199129358221</v>
      </c>
      <c r="EQ163" s="380">
        <f t="shared" si="176"/>
        <v>25.942285255676769</v>
      </c>
      <c r="ER163" s="285">
        <v>1</v>
      </c>
      <c r="ES163" s="104" t="s">
        <v>52</v>
      </c>
      <c r="ET163" s="1">
        <v>115</v>
      </c>
      <c r="EU163" s="1" t="s">
        <v>325</v>
      </c>
      <c r="EV163" s="1" t="s">
        <v>326</v>
      </c>
      <c r="EW163" s="398">
        <v>200</v>
      </c>
      <c r="EX163" s="89">
        <v>44013</v>
      </c>
      <c r="EY163" s="104">
        <v>72.59</v>
      </c>
      <c r="EZ163" s="104"/>
      <c r="FA163" s="104"/>
      <c r="FB163" s="104"/>
      <c r="FC163" s="104"/>
      <c r="FD163" s="137">
        <f t="shared" si="177"/>
        <v>72.59</v>
      </c>
      <c r="FE163" s="138">
        <f t="shared" si="227"/>
        <v>8.8500000000000014</v>
      </c>
      <c r="FF163" s="141">
        <f t="shared" si="178"/>
        <v>0.41529281807976387</v>
      </c>
      <c r="FG163" s="96">
        <f t="shared" si="179"/>
        <v>9.2652928180797645</v>
      </c>
      <c r="FH163" s="104">
        <f t="shared" si="180"/>
        <v>9.2652928180797645</v>
      </c>
      <c r="FI163" s="104">
        <f t="shared" si="181"/>
        <v>0</v>
      </c>
      <c r="FJ163" s="104">
        <f t="shared" si="182"/>
        <v>16.770180000724373</v>
      </c>
      <c r="FK163" s="104"/>
      <c r="FL163" s="143">
        <f t="shared" si="183"/>
        <v>16.770180000724373</v>
      </c>
      <c r="FM163" s="104">
        <f t="shared" si="184"/>
        <v>1.9215439498750526</v>
      </c>
      <c r="FN163" s="379">
        <f t="shared" si="185"/>
        <v>18.691723950599425</v>
      </c>
      <c r="FO163" s="234">
        <f t="shared" si="186"/>
        <v>-155.3659907937238</v>
      </c>
      <c r="FP163" s="139">
        <v>1</v>
      </c>
      <c r="FQ163" s="1" t="s">
        <v>52</v>
      </c>
      <c r="FR163" s="1">
        <v>115</v>
      </c>
      <c r="FS163" s="1" t="s">
        <v>325</v>
      </c>
      <c r="FT163" s="1" t="s">
        <v>326</v>
      </c>
      <c r="FU163" s="89">
        <v>44042</v>
      </c>
      <c r="FV163" s="90"/>
      <c r="FW163" s="104">
        <v>87.18</v>
      </c>
      <c r="FX163" s="104"/>
      <c r="FY163" s="104"/>
      <c r="FZ163" s="104"/>
      <c r="GA163" s="104"/>
      <c r="GB163" s="411">
        <f t="shared" si="187"/>
        <v>87.18</v>
      </c>
      <c r="GC163" s="138">
        <f t="shared" si="123"/>
        <v>14.590000000000003</v>
      </c>
      <c r="GD163" s="141">
        <f t="shared" si="188"/>
        <v>4.5461904792316385</v>
      </c>
      <c r="GE163" s="142">
        <f t="shared" si="189"/>
        <v>19.136190479231644</v>
      </c>
      <c r="GF163" s="104">
        <f t="shared" si="190"/>
        <v>19.136190479231644</v>
      </c>
      <c r="GG163" s="104">
        <v>0</v>
      </c>
      <c r="GH163" s="104">
        <f t="shared" si="191"/>
        <v>36.358761910540125</v>
      </c>
      <c r="GI163" s="104"/>
      <c r="GJ163" s="143">
        <f t="shared" si="192"/>
        <v>36.358761910540125</v>
      </c>
      <c r="GK163" s="103">
        <f t="shared" si="193"/>
        <v>0</v>
      </c>
      <c r="GL163" s="104">
        <f t="shared" si="124"/>
        <v>0</v>
      </c>
      <c r="GM163" s="90">
        <f t="shared" si="194"/>
        <v>36.358761910540125</v>
      </c>
      <c r="GN163" s="380">
        <f t="shared" si="195"/>
        <v>-119.00722888318367</v>
      </c>
      <c r="GO163" s="139">
        <v>1</v>
      </c>
      <c r="GP163" s="415" t="s">
        <v>52</v>
      </c>
      <c r="GQ163" s="1">
        <v>115</v>
      </c>
      <c r="GR163" s="1" t="s">
        <v>325</v>
      </c>
      <c r="GS163" s="1" t="s">
        <v>326</v>
      </c>
      <c r="GT163" s="89">
        <v>44081</v>
      </c>
      <c r="GU163" s="90"/>
      <c r="GV163" s="104">
        <v>98.23</v>
      </c>
      <c r="GW163" s="104"/>
      <c r="GX163" s="104"/>
      <c r="GY163" s="104"/>
      <c r="GZ163" s="104"/>
      <c r="HA163" s="137">
        <v>98.23</v>
      </c>
      <c r="HB163" s="138">
        <f t="shared" si="228"/>
        <v>11.049999999999997</v>
      </c>
      <c r="HC163" s="141">
        <f t="shared" si="196"/>
        <v>-3.9994892833733582</v>
      </c>
      <c r="HD163" s="142">
        <f t="shared" si="197"/>
        <v>7.050510716626639</v>
      </c>
      <c r="HE163" s="104">
        <f t="shared" si="198"/>
        <v>7.050510716626639</v>
      </c>
      <c r="HF163" s="104">
        <v>0</v>
      </c>
      <c r="HG163" s="104">
        <f t="shared" si="199"/>
        <v>13.395970361590614</v>
      </c>
      <c r="HH163" s="104"/>
      <c r="HI163" s="143">
        <f t="shared" si="200"/>
        <v>13.395970361590614</v>
      </c>
      <c r="HJ163" s="104">
        <f t="shared" si="201"/>
        <v>0</v>
      </c>
      <c r="HK163" s="104">
        <f t="shared" si="125"/>
        <v>0</v>
      </c>
      <c r="HL163" s="90">
        <f t="shared" si="202"/>
        <v>13.395970361590614</v>
      </c>
      <c r="HM163" s="380">
        <f t="shared" si="203"/>
        <v>-105.61125852159306</v>
      </c>
      <c r="HN163" s="1">
        <v>1</v>
      </c>
      <c r="HO163" s="1" t="s">
        <v>52</v>
      </c>
      <c r="HP163" s="1">
        <v>115</v>
      </c>
      <c r="HQ163" s="1" t="s">
        <v>325</v>
      </c>
      <c r="HR163" s="1" t="s">
        <v>326</v>
      </c>
      <c r="HS163" s="89">
        <v>44104</v>
      </c>
      <c r="HT163" s="104">
        <v>101.81</v>
      </c>
      <c r="HU163" s="90"/>
      <c r="HV163" s="104"/>
      <c r="HW163" s="104"/>
      <c r="HX163" s="104"/>
      <c r="HY163" s="104"/>
      <c r="HZ163" s="137">
        <f t="shared" si="204"/>
        <v>101.81</v>
      </c>
      <c r="IA163" s="138">
        <f t="shared" si="205"/>
        <v>3.5799999999999983</v>
      </c>
      <c r="IB163" s="141">
        <f t="shared" si="206"/>
        <v>0.6673318827064415</v>
      </c>
      <c r="IC163" s="142">
        <f t="shared" si="207"/>
        <v>4.2473318827064395</v>
      </c>
      <c r="ID163" s="104">
        <f t="shared" si="208"/>
        <v>4.2473318827064395</v>
      </c>
      <c r="IE163" s="104">
        <f t="shared" si="209"/>
        <v>0</v>
      </c>
      <c r="IF163" s="104">
        <f t="shared" si="210"/>
        <v>8.0699305771422338</v>
      </c>
      <c r="IG163" s="425">
        <f t="shared" si="211"/>
        <v>0</v>
      </c>
      <c r="IH163" s="143">
        <f t="shared" si="212"/>
        <v>8.0699305771422338</v>
      </c>
      <c r="II163" s="104">
        <f t="shared" si="213"/>
        <v>0</v>
      </c>
      <c r="IJ163" s="104">
        <f t="shared" si="214"/>
        <v>0</v>
      </c>
      <c r="IK163" s="90">
        <f t="shared" si="215"/>
        <v>8.0699305771422338</v>
      </c>
      <c r="IL163" s="234">
        <f t="shared" si="216"/>
        <v>-97.541327944450828</v>
      </c>
      <c r="IM163" s="139">
        <v>1</v>
      </c>
      <c r="IN163" s="1" t="s">
        <v>52</v>
      </c>
      <c r="IO163" s="1">
        <v>115</v>
      </c>
      <c r="IP163" s="1" t="s">
        <v>325</v>
      </c>
      <c r="IQ163" s="1" t="s">
        <v>326</v>
      </c>
      <c r="IR163" s="89">
        <v>44143</v>
      </c>
      <c r="IS163" s="90"/>
      <c r="IT163" s="1">
        <v>102.03</v>
      </c>
      <c r="IU163" s="1"/>
      <c r="IV163" s="1"/>
      <c r="IW163" s="1"/>
      <c r="IX163" s="1"/>
      <c r="IY163" s="98">
        <v>102.03</v>
      </c>
      <c r="IZ163" s="138">
        <f t="shared" si="217"/>
        <v>0.21999999999999886</v>
      </c>
      <c r="JA163" s="141">
        <f t="shared" si="218"/>
        <v>-5.915472359948272E-2</v>
      </c>
      <c r="JB163" s="142">
        <f t="shared" si="219"/>
        <v>0.16084527640051616</v>
      </c>
      <c r="JC163" s="104">
        <f t="shared" si="220"/>
        <v>0.16084527640051616</v>
      </c>
      <c r="JD163" s="104">
        <f t="shared" si="221"/>
        <v>0</v>
      </c>
      <c r="JE163" s="104">
        <f t="shared" si="222"/>
        <v>0.30560602516098068</v>
      </c>
      <c r="JF163" s="425">
        <f t="shared" si="229"/>
        <v>0</v>
      </c>
      <c r="JG163" s="143">
        <f t="shared" si="223"/>
        <v>0.30560602516098068</v>
      </c>
      <c r="JH163" s="104">
        <f t="shared" si="224"/>
        <v>0</v>
      </c>
      <c r="JI163" s="104">
        <f t="shared" si="225"/>
        <v>0</v>
      </c>
      <c r="JJ163" s="90">
        <f t="shared" si="226"/>
        <v>0.30560602516098068</v>
      </c>
      <c r="JK163" s="234">
        <f t="shared" si="230"/>
        <v>-97.235721919289844</v>
      </c>
      <c r="JL163" s="139">
        <v>1</v>
      </c>
      <c r="JM163" s="1" t="s">
        <v>52</v>
      </c>
    </row>
    <row r="164" spans="1:273" ht="30" customHeight="1" x14ac:dyDescent="0.25">
      <c r="A164" s="1">
        <v>116</v>
      </c>
      <c r="B164" s="1" t="s">
        <v>327</v>
      </c>
      <c r="C164" s="1" t="s">
        <v>328</v>
      </c>
      <c r="D164" s="89">
        <v>43830</v>
      </c>
      <c r="E164" s="153"/>
      <c r="F164" s="104">
        <v>532.08000000000004</v>
      </c>
      <c r="G164" s="104"/>
      <c r="H164" s="104"/>
      <c r="I164" s="104"/>
      <c r="J164" s="104"/>
      <c r="K164" s="137">
        <v>532.08000000000004</v>
      </c>
      <c r="L164" s="138">
        <v>7.3000000000000682</v>
      </c>
      <c r="M164" s="141">
        <v>0.87599937388922811</v>
      </c>
      <c r="N164" s="96">
        <v>8.1759993738892955</v>
      </c>
      <c r="O164" s="104">
        <v>8.1759993738892955</v>
      </c>
      <c r="P164" s="104">
        <v>0</v>
      </c>
      <c r="Q164" s="104">
        <v>14.798558866739626</v>
      </c>
      <c r="R164" s="104">
        <v>0</v>
      </c>
      <c r="S164" s="143">
        <v>14.798558866739626</v>
      </c>
      <c r="T164" s="104"/>
      <c r="U164" s="104"/>
      <c r="V164" s="104">
        <v>0.74362325682845509</v>
      </c>
      <c r="W164" s="203">
        <v>15.542182123568081</v>
      </c>
      <c r="X164" s="144">
        <v>1256.6336488144404</v>
      </c>
      <c r="Y164" s="285">
        <v>1</v>
      </c>
      <c r="Z164" s="104" t="s">
        <v>52</v>
      </c>
      <c r="AA164" s="1">
        <v>116</v>
      </c>
      <c r="AB164" s="1" t="s">
        <v>327</v>
      </c>
      <c r="AC164" s="1" t="s">
        <v>328</v>
      </c>
      <c r="AD164" s="89">
        <v>43861</v>
      </c>
      <c r="AE164" s="284">
        <v>1300</v>
      </c>
      <c r="AF164" s="1">
        <v>532.15</v>
      </c>
      <c r="AG164" s="1"/>
      <c r="AH164" s="1"/>
      <c r="AI164" s="1"/>
      <c r="AJ164" s="1"/>
      <c r="AK164" s="98">
        <f t="shared" si="121"/>
        <v>532.15</v>
      </c>
      <c r="AL164" s="138">
        <f t="shared" si="128"/>
        <v>6.9999999999936335E-2</v>
      </c>
      <c r="AM164" s="141">
        <f t="shared" si="129"/>
        <v>-6.2233660362588997E-2</v>
      </c>
      <c r="AN164" s="96">
        <f t="shared" si="130"/>
        <v>7.7663396373473387E-3</v>
      </c>
      <c r="AO164" s="104">
        <f t="shared" si="131"/>
        <v>7.7663396373473387E-3</v>
      </c>
      <c r="AP164" s="104">
        <f t="shared" si="132"/>
        <v>0</v>
      </c>
      <c r="AQ164" s="104">
        <f t="shared" si="133"/>
        <v>1.4057074743598684E-2</v>
      </c>
      <c r="AR164" s="104"/>
      <c r="AS164" s="143">
        <f t="shared" si="134"/>
        <v>1.4057074743598684E-2</v>
      </c>
      <c r="AT164" s="104">
        <f t="shared" si="135"/>
        <v>5.0382373144917454E-2</v>
      </c>
      <c r="AU164" s="104">
        <f t="shared" si="122"/>
        <v>8.9571098193021934E-3</v>
      </c>
      <c r="AV164" s="203">
        <f t="shared" si="136"/>
        <v>7.3396557707818333E-2</v>
      </c>
      <c r="AW164" s="144">
        <f t="shared" si="137"/>
        <v>-43.292954627851735</v>
      </c>
      <c r="AX164" s="285">
        <v>1</v>
      </c>
      <c r="AY164" s="104" t="s">
        <v>52</v>
      </c>
      <c r="AZ164" s="1">
        <v>116</v>
      </c>
      <c r="BA164" s="1" t="s">
        <v>327</v>
      </c>
      <c r="BB164" s="1" t="s">
        <v>328</v>
      </c>
      <c r="BC164" s="89">
        <v>43890</v>
      </c>
      <c r="BD164" s="153"/>
      <c r="BE164" s="1">
        <v>532.15</v>
      </c>
      <c r="BF164" s="1"/>
      <c r="BG164" s="1"/>
      <c r="BH164" s="1"/>
      <c r="BI164" s="1"/>
      <c r="BJ164" s="98">
        <v>532.15</v>
      </c>
      <c r="BK164" s="138">
        <f t="shared" si="138"/>
        <v>0</v>
      </c>
      <c r="BL164" s="141">
        <f t="shared" si="139"/>
        <v>0</v>
      </c>
      <c r="BM164" s="96">
        <f t="shared" si="140"/>
        <v>0</v>
      </c>
      <c r="BN164" s="104">
        <f t="shared" si="141"/>
        <v>0</v>
      </c>
      <c r="BO164" s="104">
        <f t="shared" si="142"/>
        <v>0</v>
      </c>
      <c r="BP164" s="104">
        <f t="shared" si="143"/>
        <v>0</v>
      </c>
      <c r="BQ164" s="355">
        <f t="shared" si="144"/>
        <v>0</v>
      </c>
      <c r="BR164" s="143">
        <f t="shared" si="145"/>
        <v>0</v>
      </c>
      <c r="BS164" s="104">
        <f t="shared" si="146"/>
        <v>0</v>
      </c>
      <c r="BT164" s="203">
        <f t="shared" si="147"/>
        <v>0</v>
      </c>
      <c r="BU164" s="144">
        <f t="shared" si="148"/>
        <v>-43.292954627851735</v>
      </c>
      <c r="BV164" s="285">
        <v>1</v>
      </c>
      <c r="BW164" s="104" t="s">
        <v>52</v>
      </c>
      <c r="BX164" s="1">
        <v>116</v>
      </c>
      <c r="BY164" s="1" t="s">
        <v>327</v>
      </c>
      <c r="BZ164" s="1" t="s">
        <v>328</v>
      </c>
      <c r="CA164" s="89">
        <v>43890</v>
      </c>
      <c r="CB164" s="153"/>
      <c r="CC164" s="137">
        <v>532.15</v>
      </c>
      <c r="CD164" s="137"/>
      <c r="CE164" s="137"/>
      <c r="CF164" s="137"/>
      <c r="CG164" s="137"/>
      <c r="CH164" s="137">
        <v>532.15</v>
      </c>
      <c r="CI164" s="137">
        <v>0</v>
      </c>
      <c r="CJ164" s="137">
        <v>0</v>
      </c>
      <c r="CK164" s="137">
        <v>0</v>
      </c>
      <c r="CL164" s="137">
        <v>0</v>
      </c>
      <c r="CM164" s="137">
        <v>0</v>
      </c>
      <c r="CN164" s="137">
        <v>0</v>
      </c>
      <c r="CO164" s="137">
        <v>0</v>
      </c>
      <c r="CP164" s="143">
        <f t="shared" si="149"/>
        <v>0</v>
      </c>
      <c r="CQ164" s="104">
        <f t="shared" si="150"/>
        <v>0</v>
      </c>
      <c r="CR164" s="203">
        <f t="shared" si="151"/>
        <v>0</v>
      </c>
      <c r="CS164" s="144">
        <f t="shared" si="152"/>
        <v>-43.292954627851735</v>
      </c>
      <c r="CT164" s="139" t="s">
        <v>251</v>
      </c>
      <c r="CU164" s="1" t="s">
        <v>422</v>
      </c>
      <c r="CV164" s="1">
        <v>116</v>
      </c>
      <c r="CW164" s="1" t="s">
        <v>327</v>
      </c>
      <c r="CX164" s="1" t="s">
        <v>328</v>
      </c>
      <c r="CY164" s="89">
        <v>43951</v>
      </c>
      <c r="CZ164" s="153"/>
      <c r="DA164" s="104">
        <v>533.22</v>
      </c>
      <c r="DB164" s="104"/>
      <c r="DC164" s="104"/>
      <c r="DD164" s="104"/>
      <c r="DE164" s="104"/>
      <c r="DF164" s="137">
        <v>533.22</v>
      </c>
      <c r="DG164" s="138">
        <f t="shared" si="153"/>
        <v>1.07000000000005</v>
      </c>
      <c r="DH164" s="141">
        <f t="shared" si="154"/>
        <v>0.16429255405479218</v>
      </c>
      <c r="DI164" s="142">
        <f t="shared" si="155"/>
        <v>1.2342925540548422</v>
      </c>
      <c r="DJ164" s="104">
        <f t="shared" si="156"/>
        <v>1.2342925540548422</v>
      </c>
      <c r="DK164" s="104">
        <f t="shared" si="157"/>
        <v>0</v>
      </c>
      <c r="DL164" s="104">
        <f t="shared" si="158"/>
        <v>2.2340695228392642</v>
      </c>
      <c r="DM164" s="365">
        <f t="shared" si="159"/>
        <v>0</v>
      </c>
      <c r="DN164" s="366">
        <f t="shared" si="160"/>
        <v>2.2340695228392642</v>
      </c>
      <c r="DO164" s="367">
        <f t="shared" si="161"/>
        <v>2.2340695228392642</v>
      </c>
      <c r="DP164" s="367">
        <f t="shared" si="162"/>
        <v>2.146486585580599</v>
      </c>
      <c r="DQ164" s="368">
        <f t="shared" si="163"/>
        <v>0.15390214949853989</v>
      </c>
      <c r="DR164" s="49">
        <f t="shared" si="164"/>
        <v>2.3879716723378039</v>
      </c>
      <c r="DS164" s="369">
        <f t="shared" si="165"/>
        <v>-40.90498295551393</v>
      </c>
      <c r="DT164" s="139">
        <v>1</v>
      </c>
      <c r="DU164" s="1" t="s">
        <v>52</v>
      </c>
      <c r="DV164" s="1">
        <v>116</v>
      </c>
      <c r="DW164" s="1" t="s">
        <v>327</v>
      </c>
      <c r="DX164" s="1" t="s">
        <v>328</v>
      </c>
      <c r="DY164" s="89">
        <v>43982</v>
      </c>
      <c r="DZ164" s="90"/>
      <c r="EA164" s="1">
        <v>562.15</v>
      </c>
      <c r="EB164" s="1"/>
      <c r="EC164" s="1"/>
      <c r="ED164" s="1"/>
      <c r="EE164" s="1"/>
      <c r="EF164" s="98">
        <v>562.15</v>
      </c>
      <c r="EG164" s="138">
        <f t="shared" si="166"/>
        <v>28.92999999999995</v>
      </c>
      <c r="EH164" s="141">
        <f t="shared" si="167"/>
        <v>1.1887798667371021</v>
      </c>
      <c r="EI164" s="96">
        <f t="shared" si="168"/>
        <v>30.118779866737054</v>
      </c>
      <c r="EJ164" s="104">
        <f t="shared" si="169"/>
        <v>30.118779866737054</v>
      </c>
      <c r="EK164" s="104">
        <f t="shared" si="170"/>
        <v>0</v>
      </c>
      <c r="EL164" s="104">
        <f t="shared" si="171"/>
        <v>54.514991558794065</v>
      </c>
      <c r="EM164" s="355">
        <f t="shared" si="172"/>
        <v>0</v>
      </c>
      <c r="EN164" s="143">
        <f t="shared" si="173"/>
        <v>54.514991558794065</v>
      </c>
      <c r="EO164" s="104">
        <f t="shared" si="174"/>
        <v>5.7026404612641288</v>
      </c>
      <c r="EP164" s="379">
        <f t="shared" si="175"/>
        <v>60.217632020058197</v>
      </c>
      <c r="EQ164" s="380">
        <f t="shared" si="176"/>
        <v>19.312649064544267</v>
      </c>
      <c r="ER164" s="285">
        <v>1</v>
      </c>
      <c r="ES164" s="104" t="s">
        <v>52</v>
      </c>
      <c r="ET164" s="1">
        <v>116</v>
      </c>
      <c r="EU164" s="1" t="s">
        <v>327</v>
      </c>
      <c r="EV164" s="1" t="s">
        <v>328</v>
      </c>
      <c r="EW164" s="398"/>
      <c r="EX164" s="89">
        <v>44013</v>
      </c>
      <c r="EY164" s="104">
        <v>638.08000000000004</v>
      </c>
      <c r="EZ164" s="104"/>
      <c r="FA164" s="104"/>
      <c r="FB164" s="104"/>
      <c r="FC164" s="104"/>
      <c r="FD164" s="137">
        <f t="shared" si="177"/>
        <v>638.08000000000004</v>
      </c>
      <c r="FE164" s="138">
        <f t="shared" si="227"/>
        <v>75.930000000000064</v>
      </c>
      <c r="FF164" s="141">
        <f t="shared" si="178"/>
        <v>3.5630716018979087</v>
      </c>
      <c r="FG164" s="96">
        <f t="shared" si="179"/>
        <v>79.493071601897967</v>
      </c>
      <c r="FH164" s="104">
        <f t="shared" si="180"/>
        <v>79.493071601897967</v>
      </c>
      <c r="FI164" s="104">
        <f t="shared" si="181"/>
        <v>0</v>
      </c>
      <c r="FJ164" s="104">
        <f t="shared" si="182"/>
        <v>143.88245959943532</v>
      </c>
      <c r="FK164" s="104"/>
      <c r="FL164" s="143">
        <f t="shared" si="183"/>
        <v>143.88245959943532</v>
      </c>
      <c r="FM164" s="104">
        <f t="shared" si="184"/>
        <v>16.486195719097495</v>
      </c>
      <c r="FN164" s="379">
        <f t="shared" si="185"/>
        <v>160.36865531853283</v>
      </c>
      <c r="FO164" s="234">
        <f t="shared" si="186"/>
        <v>179.68130438307711</v>
      </c>
      <c r="FP164" s="139">
        <v>1</v>
      </c>
      <c r="FQ164" s="1" t="s">
        <v>52</v>
      </c>
      <c r="FR164" s="1">
        <v>116</v>
      </c>
      <c r="FS164" s="1" t="s">
        <v>327</v>
      </c>
      <c r="FT164" s="1" t="s">
        <v>328</v>
      </c>
      <c r="FU164" s="89">
        <v>44042</v>
      </c>
      <c r="FV164" s="90"/>
      <c r="FW164" s="104">
        <v>703.48</v>
      </c>
      <c r="FX164" s="104"/>
      <c r="FY164" s="104"/>
      <c r="FZ164" s="104"/>
      <c r="GA164" s="104"/>
      <c r="GB164" s="411">
        <f t="shared" si="187"/>
        <v>703.48</v>
      </c>
      <c r="GC164" s="138">
        <f t="shared" si="123"/>
        <v>65.399999999999977</v>
      </c>
      <c r="GD164" s="141">
        <f t="shared" si="188"/>
        <v>20.378400091963602</v>
      </c>
      <c r="GE164" s="142">
        <f t="shared" si="189"/>
        <v>85.778400091963576</v>
      </c>
      <c r="GF164" s="104">
        <f t="shared" si="190"/>
        <v>85.778400091963576</v>
      </c>
      <c r="GG164" s="104">
        <v>0</v>
      </c>
      <c r="GH164" s="104">
        <f t="shared" si="191"/>
        <v>162.97896017473079</v>
      </c>
      <c r="GI164" s="104"/>
      <c r="GJ164" s="143">
        <f t="shared" si="192"/>
        <v>162.97896017473079</v>
      </c>
      <c r="GK164" s="103">
        <f t="shared" si="193"/>
        <v>0</v>
      </c>
      <c r="GL164" s="104">
        <f t="shared" si="124"/>
        <v>0</v>
      </c>
      <c r="GM164" s="90">
        <f t="shared" si="194"/>
        <v>162.97896017473079</v>
      </c>
      <c r="GN164" s="380">
        <f t="shared" si="195"/>
        <v>342.66026455780786</v>
      </c>
      <c r="GO164" s="139">
        <v>1</v>
      </c>
      <c r="GP164" s="415" t="s">
        <v>52</v>
      </c>
      <c r="GQ164" s="1">
        <v>116</v>
      </c>
      <c r="GR164" s="1" t="s">
        <v>327</v>
      </c>
      <c r="GS164" s="1" t="s">
        <v>328</v>
      </c>
      <c r="GT164" s="89">
        <v>44081</v>
      </c>
      <c r="GU164" s="90"/>
      <c r="GV164" s="104">
        <v>798.85</v>
      </c>
      <c r="GW164" s="104"/>
      <c r="GX164" s="104"/>
      <c r="GY164" s="104"/>
      <c r="GZ164" s="104"/>
      <c r="HA164" s="137">
        <v>798.85</v>
      </c>
      <c r="HB164" s="138">
        <f t="shared" si="228"/>
        <v>95.37</v>
      </c>
      <c r="HC164" s="141">
        <f t="shared" si="196"/>
        <v>-34.518669045730071</v>
      </c>
      <c r="HD164" s="142">
        <f t="shared" si="197"/>
        <v>60.851330954269933</v>
      </c>
      <c r="HE164" s="104">
        <f t="shared" si="198"/>
        <v>60.851330954269933</v>
      </c>
      <c r="HF164" s="104">
        <v>0</v>
      </c>
      <c r="HG164" s="104">
        <f t="shared" si="199"/>
        <v>115.61752881311287</v>
      </c>
      <c r="HH164" s="104"/>
      <c r="HI164" s="143">
        <f t="shared" si="200"/>
        <v>115.61752881311287</v>
      </c>
      <c r="HJ164" s="104">
        <f t="shared" si="201"/>
        <v>0</v>
      </c>
      <c r="HK164" s="104">
        <f t="shared" si="125"/>
        <v>0</v>
      </c>
      <c r="HL164" s="90">
        <f t="shared" si="202"/>
        <v>115.61752881311287</v>
      </c>
      <c r="HM164" s="380">
        <f t="shared" si="203"/>
        <v>458.27779337092073</v>
      </c>
      <c r="HN164" s="1">
        <v>1</v>
      </c>
      <c r="HO164" s="1" t="s">
        <v>52</v>
      </c>
      <c r="HP164" s="1">
        <v>116</v>
      </c>
      <c r="HQ164" s="1" t="s">
        <v>327</v>
      </c>
      <c r="HR164" s="1" t="s">
        <v>328</v>
      </c>
      <c r="HS164" s="89">
        <v>44104</v>
      </c>
      <c r="HT164" s="104">
        <v>864.08</v>
      </c>
      <c r="HU164" s="90"/>
      <c r="HV164" s="104"/>
      <c r="HW164" s="104"/>
      <c r="HX164" s="104"/>
      <c r="HY164" s="104"/>
      <c r="HZ164" s="137">
        <f t="shared" si="204"/>
        <v>864.08</v>
      </c>
      <c r="IA164" s="138">
        <f t="shared" si="205"/>
        <v>65.230000000000018</v>
      </c>
      <c r="IB164" s="141">
        <f t="shared" si="206"/>
        <v>12.159234276240563</v>
      </c>
      <c r="IC164" s="142">
        <f t="shared" si="207"/>
        <v>77.389234276240586</v>
      </c>
      <c r="ID164" s="104">
        <f t="shared" si="208"/>
        <v>77.389234276240586</v>
      </c>
      <c r="IE164" s="104">
        <f t="shared" si="209"/>
        <v>0</v>
      </c>
      <c r="IF164" s="104">
        <f t="shared" si="210"/>
        <v>147.03954512485711</v>
      </c>
      <c r="IG164" s="425">
        <f t="shared" si="211"/>
        <v>0</v>
      </c>
      <c r="IH164" s="143">
        <f t="shared" si="212"/>
        <v>147.03954512485711</v>
      </c>
      <c r="II164" s="104">
        <f t="shared" si="213"/>
        <v>0</v>
      </c>
      <c r="IJ164" s="104">
        <f t="shared" si="214"/>
        <v>0</v>
      </c>
      <c r="IK164" s="90">
        <f t="shared" si="215"/>
        <v>147.03954512485711</v>
      </c>
      <c r="IL164" s="234">
        <f t="shared" si="216"/>
        <v>605.3173384957779</v>
      </c>
      <c r="IM164" s="139">
        <v>1</v>
      </c>
      <c r="IN164" s="1" t="s">
        <v>52</v>
      </c>
      <c r="IO164" s="1">
        <v>116</v>
      </c>
      <c r="IP164" s="1" t="s">
        <v>327</v>
      </c>
      <c r="IQ164" s="1" t="s">
        <v>328</v>
      </c>
      <c r="IR164" s="89">
        <v>44143</v>
      </c>
      <c r="IS164" s="90"/>
      <c r="IT164" s="1">
        <v>1020.9200000000001</v>
      </c>
      <c r="IU164" s="1"/>
      <c r="IV164" s="1"/>
      <c r="IW164" s="1"/>
      <c r="IX164" s="1"/>
      <c r="IY164" s="98">
        <v>1020.9200000000001</v>
      </c>
      <c r="IZ164" s="138">
        <f t="shared" si="217"/>
        <v>156.84000000000003</v>
      </c>
      <c r="JA164" s="141">
        <f t="shared" si="218"/>
        <v>-42.171940224285997</v>
      </c>
      <c r="JB164" s="142">
        <f t="shared" si="219"/>
        <v>114.66805977571403</v>
      </c>
      <c r="JC164" s="104">
        <f t="shared" si="220"/>
        <v>110</v>
      </c>
      <c r="JD164" s="104">
        <f t="shared" si="221"/>
        <v>4.6680597757140276</v>
      </c>
      <c r="JE164" s="104">
        <f t="shared" si="222"/>
        <v>209</v>
      </c>
      <c r="JF164" s="425">
        <f t="shared" si="229"/>
        <v>10.970879451188232</v>
      </c>
      <c r="JG164" s="143">
        <f t="shared" si="223"/>
        <v>219.97087945118824</v>
      </c>
      <c r="JH164" s="104">
        <f t="shared" si="224"/>
        <v>219.97087945118824</v>
      </c>
      <c r="JI164" s="104">
        <f t="shared" si="225"/>
        <v>17.122919228687753</v>
      </c>
      <c r="JJ164" s="90">
        <f t="shared" si="226"/>
        <v>237.09379867987599</v>
      </c>
      <c r="JK164" s="234">
        <f t="shared" si="230"/>
        <v>842.41113717565395</v>
      </c>
      <c r="JL164" s="139">
        <v>1</v>
      </c>
      <c r="JM164" s="1" t="s">
        <v>52</v>
      </c>
    </row>
    <row r="165" spans="1:273" ht="30" customHeight="1" x14ac:dyDescent="0.25">
      <c r="A165" s="1">
        <v>117</v>
      </c>
      <c r="B165" s="1" t="s">
        <v>329</v>
      </c>
      <c r="C165" s="1" t="s">
        <v>330</v>
      </c>
      <c r="D165" s="89">
        <v>43830</v>
      </c>
      <c r="E165" s="153"/>
      <c r="F165" s="104">
        <v>142.55000000000001</v>
      </c>
      <c r="G165" s="104"/>
      <c r="H165" s="104"/>
      <c r="I165" s="104"/>
      <c r="J165" s="104"/>
      <c r="K165" s="137">
        <v>142.55000000000001</v>
      </c>
      <c r="L165" s="138">
        <v>0</v>
      </c>
      <c r="M165" s="141">
        <v>0</v>
      </c>
      <c r="N165" s="96">
        <v>0</v>
      </c>
      <c r="O165" s="104">
        <v>0</v>
      </c>
      <c r="P165" s="104">
        <v>0</v>
      </c>
      <c r="Q165" s="104">
        <v>0</v>
      </c>
      <c r="R165" s="104">
        <v>0</v>
      </c>
      <c r="S165" s="143">
        <v>0</v>
      </c>
      <c r="T165" s="104"/>
      <c r="U165" s="104"/>
      <c r="V165" s="104">
        <v>0</v>
      </c>
      <c r="W165" s="203">
        <v>0</v>
      </c>
      <c r="X165" s="144">
        <v>-107.65532827835035</v>
      </c>
      <c r="Y165" s="285">
        <v>1</v>
      </c>
      <c r="Z165" s="104" t="s">
        <v>52</v>
      </c>
      <c r="AA165" s="1">
        <v>117</v>
      </c>
      <c r="AB165" s="1" t="s">
        <v>329</v>
      </c>
      <c r="AC165" s="1" t="s">
        <v>330</v>
      </c>
      <c r="AD165" s="89">
        <v>43861</v>
      </c>
      <c r="AE165" s="284"/>
      <c r="AF165" s="1">
        <v>142.59</v>
      </c>
      <c r="AG165" s="1"/>
      <c r="AH165" s="1"/>
      <c r="AI165" s="1"/>
      <c r="AJ165" s="1"/>
      <c r="AK165" s="98">
        <f t="shared" si="121"/>
        <v>142.59</v>
      </c>
      <c r="AL165" s="138">
        <f t="shared" si="128"/>
        <v>3.9999999999992042E-2</v>
      </c>
      <c r="AM165" s="141">
        <f t="shared" si="129"/>
        <v>-3.556209163579041E-2</v>
      </c>
      <c r="AN165" s="96">
        <f t="shared" si="130"/>
        <v>4.4379083642016315E-3</v>
      </c>
      <c r="AO165" s="104">
        <f t="shared" si="131"/>
        <v>4.4379083642016315E-3</v>
      </c>
      <c r="AP165" s="104">
        <f t="shared" si="132"/>
        <v>0</v>
      </c>
      <c r="AQ165" s="104">
        <f t="shared" si="133"/>
        <v>8.0326141392049535E-3</v>
      </c>
      <c r="AR165" s="104"/>
      <c r="AS165" s="143">
        <f t="shared" si="134"/>
        <v>8.0326141392049535E-3</v>
      </c>
      <c r="AT165" s="104">
        <f t="shared" si="135"/>
        <v>2.8789927511401855E-2</v>
      </c>
      <c r="AU165" s="104">
        <f t="shared" si="122"/>
        <v>5.118348468176318E-3</v>
      </c>
      <c r="AV165" s="203">
        <f t="shared" si="136"/>
        <v>4.1940890118783124E-2</v>
      </c>
      <c r="AW165" s="144">
        <f t="shared" si="137"/>
        <v>-107.61338738823157</v>
      </c>
      <c r="AX165" s="285">
        <v>1</v>
      </c>
      <c r="AY165" s="104" t="s">
        <v>52</v>
      </c>
      <c r="AZ165" s="1">
        <v>117</v>
      </c>
      <c r="BA165" s="1" t="s">
        <v>329</v>
      </c>
      <c r="BB165" s="1" t="s">
        <v>330</v>
      </c>
      <c r="BC165" s="89">
        <v>43890</v>
      </c>
      <c r="BD165" s="153"/>
      <c r="BE165" s="1">
        <v>144.32</v>
      </c>
      <c r="BF165" s="1"/>
      <c r="BG165" s="1"/>
      <c r="BH165" s="1"/>
      <c r="BI165" s="1"/>
      <c r="BJ165" s="98">
        <v>144.32</v>
      </c>
      <c r="BK165" s="138">
        <f t="shared" si="138"/>
        <v>1.7299999999999898</v>
      </c>
      <c r="BL165" s="141">
        <f t="shared" si="139"/>
        <v>3.2735396483532811E-2</v>
      </c>
      <c r="BM165" s="96">
        <f t="shared" si="140"/>
        <v>1.7627353964835226</v>
      </c>
      <c r="BN165" s="104">
        <f t="shared" si="141"/>
        <v>1.7627353964835226</v>
      </c>
      <c r="BO165" s="104">
        <f t="shared" si="142"/>
        <v>0</v>
      </c>
      <c r="BP165" s="104">
        <f t="shared" si="143"/>
        <v>3.1905510676351758</v>
      </c>
      <c r="BQ165" s="355">
        <f t="shared" si="144"/>
        <v>0</v>
      </c>
      <c r="BR165" s="143">
        <f t="shared" si="145"/>
        <v>3.1905510676351758</v>
      </c>
      <c r="BS165" s="104">
        <f t="shared" si="146"/>
        <v>0.21466444809096025</v>
      </c>
      <c r="BT165" s="203">
        <f t="shared" si="147"/>
        <v>3.4052155157261361</v>
      </c>
      <c r="BU165" s="144">
        <f t="shared" si="148"/>
        <v>-104.20817187250543</v>
      </c>
      <c r="BV165" s="285">
        <v>1</v>
      </c>
      <c r="BW165" s="104" t="s">
        <v>52</v>
      </c>
      <c r="BX165" s="1">
        <v>117</v>
      </c>
      <c r="BY165" s="1" t="s">
        <v>329</v>
      </c>
      <c r="BZ165" s="1" t="s">
        <v>330</v>
      </c>
      <c r="CA165" s="89">
        <v>43890</v>
      </c>
      <c r="CB165" s="153">
        <v>200</v>
      </c>
      <c r="CC165" s="137">
        <v>144.32</v>
      </c>
      <c r="CD165" s="137"/>
      <c r="CE165" s="137"/>
      <c r="CF165" s="137"/>
      <c r="CG165" s="137"/>
      <c r="CH165" s="137">
        <v>144.32</v>
      </c>
      <c r="CI165" s="137">
        <v>1.7299999999999898</v>
      </c>
      <c r="CJ165" s="137">
        <v>3.2735396483532811E-2</v>
      </c>
      <c r="CK165" s="137">
        <v>1.7627353964835226</v>
      </c>
      <c r="CL165" s="137">
        <v>1.7627353964835226</v>
      </c>
      <c r="CM165" s="137">
        <v>0</v>
      </c>
      <c r="CN165" s="137">
        <v>3.1905510676351758</v>
      </c>
      <c r="CO165" s="137">
        <v>0</v>
      </c>
      <c r="CP165" s="143">
        <f t="shared" si="149"/>
        <v>3.5457149296200732</v>
      </c>
      <c r="CQ165" s="104">
        <f t="shared" si="150"/>
        <v>0.21466444809096027</v>
      </c>
      <c r="CR165" s="203">
        <f t="shared" si="151"/>
        <v>3.7603793777110335</v>
      </c>
      <c r="CS165" s="144">
        <f t="shared" si="152"/>
        <v>-300.44779249479438</v>
      </c>
      <c r="CT165" s="139" t="s">
        <v>251</v>
      </c>
      <c r="CU165" s="1" t="s">
        <v>422</v>
      </c>
      <c r="CV165" s="1">
        <v>117</v>
      </c>
      <c r="CW165" s="1" t="s">
        <v>329</v>
      </c>
      <c r="CX165" s="1" t="s">
        <v>330</v>
      </c>
      <c r="CY165" s="89">
        <v>43951</v>
      </c>
      <c r="CZ165" s="153"/>
      <c r="DA165" s="104">
        <v>195.31</v>
      </c>
      <c r="DB165" s="104"/>
      <c r="DC165" s="104"/>
      <c r="DD165" s="104"/>
      <c r="DE165" s="104"/>
      <c r="DF165" s="137">
        <v>195.31</v>
      </c>
      <c r="DG165" s="138">
        <f t="shared" si="153"/>
        <v>50.990000000000009</v>
      </c>
      <c r="DH165" s="141">
        <f t="shared" si="154"/>
        <v>7.829231150704171</v>
      </c>
      <c r="DI165" s="142">
        <f t="shared" si="155"/>
        <v>58.819231150704184</v>
      </c>
      <c r="DJ165" s="104">
        <f t="shared" si="156"/>
        <v>58.819231150704184</v>
      </c>
      <c r="DK165" s="104">
        <f t="shared" si="157"/>
        <v>0</v>
      </c>
      <c r="DL165" s="104">
        <f t="shared" si="158"/>
        <v>106.46280838277458</v>
      </c>
      <c r="DM165" s="365">
        <f t="shared" si="159"/>
        <v>0</v>
      </c>
      <c r="DN165" s="366">
        <f t="shared" si="160"/>
        <v>106.46280838277458</v>
      </c>
      <c r="DO165" s="367">
        <f t="shared" si="161"/>
        <v>102.91709345315451</v>
      </c>
      <c r="DP165" s="367">
        <f t="shared" si="162"/>
        <v>98.882401942168656</v>
      </c>
      <c r="DQ165" s="368">
        <f t="shared" si="163"/>
        <v>7.0898249766429382</v>
      </c>
      <c r="DR165" s="49">
        <f t="shared" si="164"/>
        <v>110.00691842979745</v>
      </c>
      <c r="DS165" s="369">
        <f t="shared" si="165"/>
        <v>-190.44087406499693</v>
      </c>
      <c r="DT165" s="139">
        <v>1</v>
      </c>
      <c r="DU165" s="1" t="s">
        <v>52</v>
      </c>
      <c r="DV165" s="1">
        <v>117</v>
      </c>
      <c r="DW165" s="1" t="s">
        <v>329</v>
      </c>
      <c r="DX165" s="1" t="s">
        <v>330</v>
      </c>
      <c r="DY165" s="89">
        <v>43982</v>
      </c>
      <c r="DZ165" s="90"/>
      <c r="EA165" s="1">
        <v>279.47000000000003</v>
      </c>
      <c r="EB165" s="1"/>
      <c r="EC165" s="1"/>
      <c r="ED165" s="1"/>
      <c r="EE165" s="1"/>
      <c r="EF165" s="98">
        <v>279.47000000000003</v>
      </c>
      <c r="EG165" s="138">
        <f t="shared" si="166"/>
        <v>84.160000000000025</v>
      </c>
      <c r="EH165" s="141">
        <f t="shared" si="167"/>
        <v>3.4582687032352131</v>
      </c>
      <c r="EI165" s="96">
        <f t="shared" si="168"/>
        <v>87.618268703235245</v>
      </c>
      <c r="EJ165" s="104">
        <f t="shared" si="169"/>
        <v>87.618268703235245</v>
      </c>
      <c r="EK165" s="104">
        <f t="shared" si="170"/>
        <v>0</v>
      </c>
      <c r="EL165" s="104">
        <f t="shared" si="171"/>
        <v>158.58906635285581</v>
      </c>
      <c r="EM165" s="355">
        <f t="shared" si="172"/>
        <v>0</v>
      </c>
      <c r="EN165" s="143">
        <f t="shared" si="173"/>
        <v>158.58906635285581</v>
      </c>
      <c r="EO165" s="104">
        <f t="shared" si="174"/>
        <v>16.589499523677503</v>
      </c>
      <c r="EP165" s="379">
        <f t="shared" si="175"/>
        <v>175.1785658765333</v>
      </c>
      <c r="EQ165" s="380">
        <f t="shared" si="176"/>
        <v>-15.262308188463635</v>
      </c>
      <c r="ER165" s="285">
        <v>1</v>
      </c>
      <c r="ES165" s="104" t="s">
        <v>52</v>
      </c>
      <c r="ET165" s="1">
        <v>117</v>
      </c>
      <c r="EU165" s="1" t="s">
        <v>329</v>
      </c>
      <c r="EV165" s="1" t="s">
        <v>330</v>
      </c>
      <c r="EW165" s="95">
        <v>-200</v>
      </c>
      <c r="EX165" s="89">
        <v>44013</v>
      </c>
      <c r="EY165" s="104">
        <v>390.45</v>
      </c>
      <c r="EZ165" s="104"/>
      <c r="FA165" s="104"/>
      <c r="FB165" s="104"/>
      <c r="FC165" s="104"/>
      <c r="FD165" s="137">
        <f t="shared" si="177"/>
        <v>390.45</v>
      </c>
      <c r="FE165" s="138">
        <f t="shared" si="227"/>
        <v>110.97999999999996</v>
      </c>
      <c r="FF165" s="141">
        <f t="shared" si="178"/>
        <v>5.2078188644623928</v>
      </c>
      <c r="FG165" s="96">
        <f t="shared" si="179"/>
        <v>116.18781886446236</v>
      </c>
      <c r="FH165" s="104">
        <f t="shared" si="180"/>
        <v>116.18781886446236</v>
      </c>
      <c r="FI165" s="104">
        <f t="shared" si="181"/>
        <v>0</v>
      </c>
      <c r="FJ165" s="104">
        <f t="shared" si="182"/>
        <v>210.29995214467687</v>
      </c>
      <c r="FK165" s="104"/>
      <c r="FL165" s="143">
        <f t="shared" si="183"/>
        <v>210.29995214467687</v>
      </c>
      <c r="FM165" s="104">
        <f t="shared" si="184"/>
        <v>24.096378255043305</v>
      </c>
      <c r="FN165" s="379">
        <f t="shared" si="185"/>
        <v>234.39633039972017</v>
      </c>
      <c r="FO165" s="234">
        <f t="shared" si="186"/>
        <v>419.13402221125654</v>
      </c>
      <c r="FP165" s="139">
        <v>1</v>
      </c>
      <c r="FQ165" s="1" t="s">
        <v>52</v>
      </c>
      <c r="FR165" s="1">
        <v>117</v>
      </c>
      <c r="FS165" s="1" t="s">
        <v>329</v>
      </c>
      <c r="FT165" s="1" t="s">
        <v>330</v>
      </c>
      <c r="FU165" s="89">
        <v>44042</v>
      </c>
      <c r="FV165" s="90">
        <v>500</v>
      </c>
      <c r="FW165" s="104">
        <v>480.47</v>
      </c>
      <c r="FX165" s="104"/>
      <c r="FY165" s="104"/>
      <c r="FZ165" s="104"/>
      <c r="GA165" s="104"/>
      <c r="GB165" s="411">
        <f t="shared" si="187"/>
        <v>480.47</v>
      </c>
      <c r="GC165" s="138">
        <f t="shared" si="123"/>
        <v>90.020000000000039</v>
      </c>
      <c r="GD165" s="141">
        <f t="shared" si="188"/>
        <v>28.049901777959711</v>
      </c>
      <c r="GE165" s="142">
        <f t="shared" si="189"/>
        <v>118.06990177795976</v>
      </c>
      <c r="GF165" s="104">
        <f t="shared" si="190"/>
        <v>118.06990177795976</v>
      </c>
      <c r="GG165" s="104">
        <v>0</v>
      </c>
      <c r="GH165" s="104">
        <f t="shared" si="191"/>
        <v>224.33281337812352</v>
      </c>
      <c r="GI165" s="104"/>
      <c r="GJ165" s="143">
        <f t="shared" si="192"/>
        <v>224.33281337812352</v>
      </c>
      <c r="GK165" s="103">
        <f t="shared" si="193"/>
        <v>118.06990177795976</v>
      </c>
      <c r="GL165" s="104">
        <f t="shared" si="124"/>
        <v>32.821692571676834</v>
      </c>
      <c r="GM165" s="90">
        <f t="shared" si="194"/>
        <v>257.15450594980035</v>
      </c>
      <c r="GN165" s="380">
        <f t="shared" si="195"/>
        <v>176.28852816105689</v>
      </c>
      <c r="GO165" s="139">
        <v>1</v>
      </c>
      <c r="GP165" s="415" t="s">
        <v>52</v>
      </c>
      <c r="GQ165" s="1">
        <v>117</v>
      </c>
      <c r="GR165" s="1" t="s">
        <v>329</v>
      </c>
      <c r="GS165" s="1" t="s">
        <v>330</v>
      </c>
      <c r="GT165" s="89">
        <v>44081</v>
      </c>
      <c r="GU165" s="90"/>
      <c r="GV165" s="104">
        <v>644.16999999999996</v>
      </c>
      <c r="GW165" s="104"/>
      <c r="GX165" s="104"/>
      <c r="GY165" s="104"/>
      <c r="GZ165" s="104"/>
      <c r="HA165" s="137">
        <v>644.16999999999996</v>
      </c>
      <c r="HB165" s="138">
        <f t="shared" si="228"/>
        <v>163.69999999999993</v>
      </c>
      <c r="HC165" s="141">
        <f t="shared" si="196"/>
        <v>-59.250352550970014</v>
      </c>
      <c r="HD165" s="142">
        <f t="shared" si="197"/>
        <v>104.44964744902992</v>
      </c>
      <c r="HE165" s="104">
        <f t="shared" si="198"/>
        <v>104.44964744902992</v>
      </c>
      <c r="HF165" s="104">
        <v>0</v>
      </c>
      <c r="HG165" s="104">
        <f t="shared" si="199"/>
        <v>198.45433015315686</v>
      </c>
      <c r="HH165" s="104"/>
      <c r="HI165" s="143">
        <f t="shared" si="200"/>
        <v>198.45433015315686</v>
      </c>
      <c r="HJ165" s="104">
        <f t="shared" si="201"/>
        <v>0</v>
      </c>
      <c r="HK165" s="104">
        <f t="shared" si="125"/>
        <v>0</v>
      </c>
      <c r="HL165" s="90">
        <f t="shared" si="202"/>
        <v>198.45433015315686</v>
      </c>
      <c r="HM165" s="380">
        <f t="shared" si="203"/>
        <v>374.74285831421378</v>
      </c>
      <c r="HN165" s="1">
        <v>1</v>
      </c>
      <c r="HO165" s="1" t="s">
        <v>52</v>
      </c>
      <c r="HP165" s="1">
        <v>117</v>
      </c>
      <c r="HQ165" s="1" t="s">
        <v>329</v>
      </c>
      <c r="HR165" s="1" t="s">
        <v>330</v>
      </c>
      <c r="HS165" s="89">
        <v>44104</v>
      </c>
      <c r="HT165" s="104">
        <v>777.05000000000007</v>
      </c>
      <c r="HU165" s="90"/>
      <c r="HV165" s="104"/>
      <c r="HW165" s="104"/>
      <c r="HX165" s="104"/>
      <c r="HY165" s="104"/>
      <c r="HZ165" s="137">
        <f t="shared" si="204"/>
        <v>777.05000000000007</v>
      </c>
      <c r="IA165" s="138">
        <f t="shared" si="205"/>
        <v>132.88000000000011</v>
      </c>
      <c r="IB165" s="141">
        <f t="shared" si="206"/>
        <v>24.769569992746387</v>
      </c>
      <c r="IC165" s="142">
        <f t="shared" si="207"/>
        <v>157.64956999274651</v>
      </c>
      <c r="ID165" s="104">
        <f t="shared" si="208"/>
        <v>110</v>
      </c>
      <c r="IE165" s="104">
        <f t="shared" si="209"/>
        <v>47.649569992746507</v>
      </c>
      <c r="IF165" s="104">
        <f t="shared" si="210"/>
        <v>209</v>
      </c>
      <c r="IG165" s="425">
        <f t="shared" si="211"/>
        <v>92.835022887905154</v>
      </c>
      <c r="IH165" s="143">
        <f t="shared" si="212"/>
        <v>301.83502288790515</v>
      </c>
      <c r="II165" s="104">
        <f t="shared" si="213"/>
        <v>157.64956999274651</v>
      </c>
      <c r="IJ165" s="104">
        <f t="shared" si="214"/>
        <v>42.445923737974852</v>
      </c>
      <c r="IK165" s="90">
        <f t="shared" si="215"/>
        <v>344.28094662588001</v>
      </c>
      <c r="IL165" s="234">
        <f t="shared" si="216"/>
        <v>719.02380494009378</v>
      </c>
      <c r="IM165" s="139">
        <v>1</v>
      </c>
      <c r="IN165" s="1" t="s">
        <v>52</v>
      </c>
      <c r="IO165" s="1">
        <v>117</v>
      </c>
      <c r="IP165" s="1" t="s">
        <v>329</v>
      </c>
      <c r="IQ165" s="1" t="s">
        <v>330</v>
      </c>
      <c r="IR165" s="89">
        <v>44143</v>
      </c>
      <c r="IS165" s="90"/>
      <c r="IT165" s="1">
        <v>787.11</v>
      </c>
      <c r="IU165" s="1"/>
      <c r="IV165" s="1"/>
      <c r="IW165" s="1"/>
      <c r="IX165" s="1"/>
      <c r="IY165" s="98">
        <v>787.11</v>
      </c>
      <c r="IZ165" s="138">
        <f t="shared" si="217"/>
        <v>10.059999999999945</v>
      </c>
      <c r="JA165" s="141">
        <f t="shared" si="218"/>
        <v>-2.704984179139982</v>
      </c>
      <c r="JB165" s="142">
        <f t="shared" si="219"/>
        <v>7.355015820859963</v>
      </c>
      <c r="JC165" s="104">
        <f t="shared" si="220"/>
        <v>7.355015820859963</v>
      </c>
      <c r="JD165" s="104">
        <f t="shared" si="221"/>
        <v>0</v>
      </c>
      <c r="JE165" s="104">
        <f t="shared" si="222"/>
        <v>13.974530059633929</v>
      </c>
      <c r="JF165" s="425">
        <f t="shared" si="229"/>
        <v>0</v>
      </c>
      <c r="JG165" s="143">
        <f t="shared" si="223"/>
        <v>13.974530059633929</v>
      </c>
      <c r="JH165" s="104">
        <f t="shared" si="224"/>
        <v>0</v>
      </c>
      <c r="JI165" s="104">
        <f t="shared" si="225"/>
        <v>0</v>
      </c>
      <c r="JJ165" s="90">
        <f t="shared" si="226"/>
        <v>13.974530059633929</v>
      </c>
      <c r="JK165" s="234">
        <f t="shared" si="230"/>
        <v>732.99833499972772</v>
      </c>
      <c r="JL165" s="139">
        <v>1</v>
      </c>
      <c r="JM165" s="1" t="s">
        <v>52</v>
      </c>
    </row>
    <row r="166" spans="1:273" s="395" customFormat="1" ht="30" customHeight="1" x14ac:dyDescent="0.25">
      <c r="A166" s="389"/>
      <c r="B166" s="389"/>
      <c r="C166" s="389"/>
      <c r="D166" s="390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2"/>
      <c r="Z166" s="391"/>
      <c r="AA166" s="389"/>
      <c r="AB166" s="389"/>
      <c r="AC166" s="389"/>
      <c r="AD166" s="390"/>
      <c r="AE166" s="389"/>
      <c r="AF166" s="389"/>
      <c r="AG166" s="389"/>
      <c r="AH166" s="389"/>
      <c r="AI166" s="389"/>
      <c r="AJ166" s="389"/>
      <c r="AK166" s="389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2"/>
      <c r="AY166" s="391"/>
      <c r="AZ166" s="389"/>
      <c r="BA166" s="389"/>
      <c r="BB166" s="389"/>
      <c r="BC166" s="390"/>
      <c r="BD166" s="391"/>
      <c r="BE166" s="389"/>
      <c r="BF166" s="389"/>
      <c r="BG166" s="389"/>
      <c r="BH166" s="389"/>
      <c r="BI166" s="389"/>
      <c r="BJ166" s="389"/>
      <c r="BK166" s="391"/>
      <c r="BL166" s="391"/>
      <c r="BM166" s="391"/>
      <c r="BN166" s="391"/>
      <c r="BO166" s="391"/>
      <c r="BP166" s="391"/>
      <c r="BQ166" s="391"/>
      <c r="BR166" s="391"/>
      <c r="BS166" s="391"/>
      <c r="BT166" s="391"/>
      <c r="BU166" s="391"/>
      <c r="BV166" s="392"/>
      <c r="BW166" s="391"/>
      <c r="BX166" s="389"/>
      <c r="BY166" s="389"/>
      <c r="BZ166" s="389"/>
      <c r="CA166" s="390"/>
      <c r="CB166" s="391"/>
      <c r="CC166" s="391"/>
      <c r="CD166" s="391"/>
      <c r="CE166" s="391"/>
      <c r="CF166" s="391"/>
      <c r="CG166" s="391"/>
      <c r="CH166" s="391"/>
      <c r="CI166" s="391"/>
      <c r="CJ166" s="391"/>
      <c r="CK166" s="391"/>
      <c r="CL166" s="391"/>
      <c r="CM166" s="391"/>
      <c r="CN166" s="391"/>
      <c r="CO166" s="391"/>
      <c r="CP166" s="391"/>
      <c r="CQ166" s="391"/>
      <c r="CR166" s="391"/>
      <c r="CS166" s="391"/>
      <c r="CT166" s="393"/>
      <c r="CU166" s="389"/>
      <c r="CV166" s="389"/>
      <c r="CW166" s="389"/>
      <c r="CX166" s="389"/>
      <c r="CY166" s="390"/>
      <c r="CZ166" s="391"/>
      <c r="DA166" s="391"/>
      <c r="DB166" s="391"/>
      <c r="DC166" s="391"/>
      <c r="DD166" s="391"/>
      <c r="DE166" s="391"/>
      <c r="DF166" s="391"/>
      <c r="DG166" s="391"/>
      <c r="DH166" s="391"/>
      <c r="DI166" s="391"/>
      <c r="DJ166" s="391"/>
      <c r="DK166" s="391"/>
      <c r="DL166" s="391"/>
      <c r="DM166" s="394"/>
      <c r="DN166" s="394"/>
      <c r="DO166" s="394"/>
      <c r="DP166" s="394"/>
      <c r="DQ166" s="394"/>
      <c r="DR166" s="394"/>
      <c r="DS166" s="394"/>
      <c r="DT166" s="393"/>
      <c r="DU166" s="389"/>
      <c r="DV166" s="389"/>
      <c r="DW166" s="389"/>
      <c r="DX166" s="389"/>
      <c r="DY166" s="390"/>
      <c r="DZ166" s="391"/>
      <c r="EA166" s="389"/>
      <c r="EB166" s="389"/>
      <c r="EC166" s="389"/>
      <c r="ED166" s="389"/>
      <c r="EE166" s="389"/>
      <c r="EF166" s="389"/>
      <c r="EG166" s="391"/>
      <c r="EH166" s="391"/>
      <c r="EI166" s="391"/>
      <c r="EJ166" s="391"/>
      <c r="EK166" s="391"/>
      <c r="EL166" s="391"/>
      <c r="EM166" s="391"/>
      <c r="EN166" s="391"/>
      <c r="EO166" s="391"/>
      <c r="EP166" s="391"/>
      <c r="EQ166" s="391"/>
      <c r="ER166" s="392"/>
      <c r="ES166" s="391"/>
      <c r="ET166" s="389">
        <v>118</v>
      </c>
      <c r="EU166" s="389" t="s">
        <v>457</v>
      </c>
      <c r="EV166" s="389" t="s">
        <v>458</v>
      </c>
      <c r="EW166" s="399"/>
      <c r="EX166" s="390">
        <v>44013</v>
      </c>
      <c r="EY166" s="391">
        <v>31.63</v>
      </c>
      <c r="EZ166" s="391"/>
      <c r="FA166" s="391"/>
      <c r="FB166" s="391"/>
      <c r="FC166" s="391"/>
      <c r="FD166" s="137">
        <f t="shared" si="177"/>
        <v>31.63</v>
      </c>
      <c r="FE166" s="138">
        <f t="shared" si="227"/>
        <v>31.63</v>
      </c>
      <c r="FF166" s="141">
        <f t="shared" si="178"/>
        <v>1.4842612243912914</v>
      </c>
      <c r="FG166" s="96">
        <f t="shared" si="179"/>
        <v>33.114261224391292</v>
      </c>
      <c r="FH166" s="104">
        <f t="shared" si="180"/>
        <v>33.114261224391292</v>
      </c>
      <c r="FI166" s="104">
        <f t="shared" si="181"/>
        <v>0</v>
      </c>
      <c r="FJ166" s="104">
        <f t="shared" si="182"/>
        <v>59.93681281614824</v>
      </c>
      <c r="FK166" s="391"/>
      <c r="FL166" s="143">
        <f t="shared" si="183"/>
        <v>59.93681281614824</v>
      </c>
      <c r="FM166" s="104">
        <f t="shared" si="184"/>
        <v>6.8676197892144533</v>
      </c>
      <c r="FN166" s="379">
        <f t="shared" si="185"/>
        <v>66.804432605362692</v>
      </c>
      <c r="FO166" s="234">
        <f t="shared" si="186"/>
        <v>66.804432605362692</v>
      </c>
      <c r="FP166" s="139">
        <v>1</v>
      </c>
      <c r="FQ166" s="1" t="s">
        <v>52</v>
      </c>
      <c r="FR166" s="389">
        <v>118</v>
      </c>
      <c r="FS166" s="389" t="s">
        <v>457</v>
      </c>
      <c r="FT166" s="389" t="s">
        <v>458</v>
      </c>
      <c r="FU166" s="390">
        <v>44042</v>
      </c>
      <c r="FV166" s="410">
        <v>500</v>
      </c>
      <c r="FW166" s="391">
        <v>89.25</v>
      </c>
      <c r="FX166" s="391"/>
      <c r="FY166" s="391"/>
      <c r="FZ166" s="391"/>
      <c r="GA166" s="391"/>
      <c r="GB166" s="411">
        <f t="shared" si="187"/>
        <v>89.25</v>
      </c>
      <c r="GC166" s="138">
        <f t="shared" si="123"/>
        <v>57.620000000000005</v>
      </c>
      <c r="GD166" s="141">
        <f t="shared" si="188"/>
        <v>17.954180631482313</v>
      </c>
      <c r="GE166" s="142">
        <f t="shared" si="189"/>
        <v>75.574180631482321</v>
      </c>
      <c r="GF166" s="104">
        <f t="shared" si="190"/>
        <v>75.574180631482321</v>
      </c>
      <c r="GG166" s="391">
        <v>0</v>
      </c>
      <c r="GH166" s="104">
        <f t="shared" si="191"/>
        <v>143.59094319981639</v>
      </c>
      <c r="GI166" s="391"/>
      <c r="GJ166" s="143">
        <f t="shared" si="192"/>
        <v>143.59094319981639</v>
      </c>
      <c r="GK166" s="103">
        <f t="shared" si="193"/>
        <v>0</v>
      </c>
      <c r="GL166" s="104">
        <f t="shared" si="124"/>
        <v>0</v>
      </c>
      <c r="GM166" s="90">
        <f t="shared" si="194"/>
        <v>143.59094319981639</v>
      </c>
      <c r="GN166" s="380">
        <f t="shared" si="195"/>
        <v>-289.60462419482087</v>
      </c>
      <c r="GO166" s="393">
        <v>1</v>
      </c>
      <c r="GP166" s="416" t="s">
        <v>52</v>
      </c>
      <c r="GQ166" s="389">
        <v>118</v>
      </c>
      <c r="GR166" s="389" t="s">
        <v>457</v>
      </c>
      <c r="GS166" s="389" t="s">
        <v>458</v>
      </c>
      <c r="GT166" s="390">
        <v>44081</v>
      </c>
      <c r="GU166" s="410"/>
      <c r="GV166" s="391">
        <v>219.79</v>
      </c>
      <c r="GW166" s="391"/>
      <c r="GX166" s="391"/>
      <c r="GY166" s="391"/>
      <c r="GZ166" s="391"/>
      <c r="HA166" s="421">
        <v>219.79</v>
      </c>
      <c r="HB166" s="138">
        <f t="shared" si="228"/>
        <v>130.54</v>
      </c>
      <c r="HC166" s="141">
        <f t="shared" si="196"/>
        <v>-47.24826525353469</v>
      </c>
      <c r="HD166" s="142">
        <f t="shared" si="197"/>
        <v>83.291734746465295</v>
      </c>
      <c r="HE166" s="104">
        <f t="shared" si="198"/>
        <v>83.291734746465295</v>
      </c>
      <c r="HF166" s="391">
        <v>0</v>
      </c>
      <c r="HG166" s="104">
        <f t="shared" si="199"/>
        <v>158.25429601828407</v>
      </c>
      <c r="HH166" s="391"/>
      <c r="HI166" s="143">
        <f t="shared" si="200"/>
        <v>158.25429601828407</v>
      </c>
      <c r="HJ166" s="104">
        <f t="shared" si="201"/>
        <v>0</v>
      </c>
      <c r="HK166" s="104">
        <f t="shared" si="125"/>
        <v>0</v>
      </c>
      <c r="HL166" s="90">
        <f t="shared" si="202"/>
        <v>158.25429601828407</v>
      </c>
      <c r="HM166" s="380">
        <f t="shared" si="203"/>
        <v>-131.35032817653681</v>
      </c>
      <c r="HN166" s="389">
        <v>1</v>
      </c>
      <c r="HO166" s="389" t="s">
        <v>52</v>
      </c>
      <c r="HP166" s="389">
        <v>118</v>
      </c>
      <c r="HQ166" s="389" t="s">
        <v>457</v>
      </c>
      <c r="HR166" s="389" t="s">
        <v>458</v>
      </c>
      <c r="HS166" s="390">
        <v>44104</v>
      </c>
      <c r="HT166" s="391">
        <v>368.12</v>
      </c>
      <c r="HU166" s="410">
        <v>200</v>
      </c>
      <c r="HV166" s="391"/>
      <c r="HW166" s="391"/>
      <c r="HX166" s="391"/>
      <c r="HY166" s="391"/>
      <c r="HZ166" s="137">
        <f t="shared" si="204"/>
        <v>368.12</v>
      </c>
      <c r="IA166" s="138">
        <f t="shared" si="205"/>
        <v>148.33000000000001</v>
      </c>
      <c r="IB166" s="141">
        <f t="shared" si="206"/>
        <v>27.649535799398471</v>
      </c>
      <c r="IC166" s="142">
        <f t="shared" si="207"/>
        <v>175.97953579939849</v>
      </c>
      <c r="ID166" s="104">
        <f t="shared" si="208"/>
        <v>110</v>
      </c>
      <c r="IE166" s="104">
        <f t="shared" si="209"/>
        <v>65.979535799398491</v>
      </c>
      <c r="IF166" s="104">
        <f t="shared" si="210"/>
        <v>209</v>
      </c>
      <c r="IG166" s="425">
        <f t="shared" si="211"/>
        <v>128.54705125361951</v>
      </c>
      <c r="IH166" s="143">
        <f t="shared" si="212"/>
        <v>337.54705125361954</v>
      </c>
      <c r="II166" s="104">
        <f t="shared" si="213"/>
        <v>175.97953579939849</v>
      </c>
      <c r="IJ166" s="104">
        <f t="shared" si="214"/>
        <v>47.381124834842005</v>
      </c>
      <c r="IK166" s="90">
        <f t="shared" si="215"/>
        <v>384.92817608846156</v>
      </c>
      <c r="IL166" s="234">
        <f t="shared" si="216"/>
        <v>53.577847911924778</v>
      </c>
      <c r="IM166" s="393">
        <v>1</v>
      </c>
      <c r="IN166" s="389" t="s">
        <v>52</v>
      </c>
      <c r="IO166" s="389">
        <v>118</v>
      </c>
      <c r="IP166" s="389" t="s">
        <v>457</v>
      </c>
      <c r="IQ166" s="389" t="s">
        <v>458</v>
      </c>
      <c r="IR166" s="390">
        <v>44143</v>
      </c>
      <c r="IS166" s="410"/>
      <c r="IT166" s="389">
        <v>462.75</v>
      </c>
      <c r="IU166" s="389"/>
      <c r="IV166" s="389"/>
      <c r="IW166" s="389"/>
      <c r="IX166" s="389"/>
      <c r="IY166" s="427">
        <v>462.75</v>
      </c>
      <c r="IZ166" s="138">
        <f t="shared" si="217"/>
        <v>94.63</v>
      </c>
      <c r="JA166" s="141">
        <f t="shared" si="218"/>
        <v>-25.444597700995811</v>
      </c>
      <c r="JB166" s="142">
        <f t="shared" si="219"/>
        <v>69.185402299004181</v>
      </c>
      <c r="JC166" s="104">
        <f t="shared" si="220"/>
        <v>69.185402299004181</v>
      </c>
      <c r="JD166" s="104">
        <f t="shared" si="221"/>
        <v>0</v>
      </c>
      <c r="JE166" s="104">
        <f t="shared" si="222"/>
        <v>131.45226436810793</v>
      </c>
      <c r="JF166" s="425">
        <f t="shared" si="229"/>
        <v>0</v>
      </c>
      <c r="JG166" s="143">
        <f t="shared" si="223"/>
        <v>131.45226436810793</v>
      </c>
      <c r="JH166" s="104">
        <f t="shared" si="224"/>
        <v>131.45226436810793</v>
      </c>
      <c r="JI166" s="104">
        <f t="shared" si="225"/>
        <v>10.232474911310641</v>
      </c>
      <c r="JJ166" s="90">
        <f t="shared" si="226"/>
        <v>141.68473927941858</v>
      </c>
      <c r="JK166" s="234">
        <f t="shared" si="230"/>
        <v>195.26258719134336</v>
      </c>
      <c r="JL166" s="393">
        <v>1</v>
      </c>
      <c r="JM166" s="389" t="s">
        <v>52</v>
      </c>
    </row>
    <row r="167" spans="1:273" s="395" customFormat="1" ht="30" customHeight="1" x14ac:dyDescent="0.25">
      <c r="A167" s="389"/>
      <c r="B167" s="389"/>
      <c r="C167" s="389"/>
      <c r="D167" s="390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1"/>
      <c r="X167" s="391"/>
      <c r="Y167" s="392"/>
      <c r="Z167" s="391"/>
      <c r="AA167" s="389"/>
      <c r="AB167" s="389"/>
      <c r="AC167" s="389"/>
      <c r="AD167" s="390"/>
      <c r="AE167" s="389"/>
      <c r="AF167" s="389"/>
      <c r="AG167" s="389"/>
      <c r="AH167" s="389"/>
      <c r="AI167" s="389"/>
      <c r="AJ167" s="389"/>
      <c r="AK167" s="389"/>
      <c r="AL167" s="391"/>
      <c r="AM167" s="391"/>
      <c r="AN167" s="391"/>
      <c r="AO167" s="391"/>
      <c r="AP167" s="391"/>
      <c r="AQ167" s="391"/>
      <c r="AR167" s="391"/>
      <c r="AS167" s="391"/>
      <c r="AT167" s="391"/>
      <c r="AU167" s="391"/>
      <c r="AV167" s="391"/>
      <c r="AW167" s="391"/>
      <c r="AX167" s="392"/>
      <c r="AY167" s="391"/>
      <c r="AZ167" s="389"/>
      <c r="BA167" s="389"/>
      <c r="BB167" s="389"/>
      <c r="BC167" s="390"/>
      <c r="BD167" s="391"/>
      <c r="BE167" s="389"/>
      <c r="BF167" s="389"/>
      <c r="BG167" s="389"/>
      <c r="BH167" s="389"/>
      <c r="BI167" s="389"/>
      <c r="BJ167" s="389"/>
      <c r="BK167" s="391"/>
      <c r="BL167" s="391"/>
      <c r="BM167" s="391"/>
      <c r="BN167" s="391"/>
      <c r="BO167" s="391"/>
      <c r="BP167" s="391"/>
      <c r="BQ167" s="391"/>
      <c r="BR167" s="391"/>
      <c r="BS167" s="391"/>
      <c r="BT167" s="391"/>
      <c r="BU167" s="391"/>
      <c r="BV167" s="392"/>
      <c r="BW167" s="391"/>
      <c r="BX167" s="389"/>
      <c r="BY167" s="389"/>
      <c r="BZ167" s="389"/>
      <c r="CA167" s="390"/>
      <c r="CB167" s="391"/>
      <c r="CC167" s="391"/>
      <c r="CD167" s="391"/>
      <c r="CE167" s="391"/>
      <c r="CF167" s="391"/>
      <c r="CG167" s="391"/>
      <c r="CH167" s="391"/>
      <c r="CI167" s="391"/>
      <c r="CJ167" s="391"/>
      <c r="CK167" s="391"/>
      <c r="CL167" s="391"/>
      <c r="CM167" s="391"/>
      <c r="CN167" s="391"/>
      <c r="CO167" s="391"/>
      <c r="CP167" s="391"/>
      <c r="CQ167" s="391"/>
      <c r="CR167" s="391"/>
      <c r="CS167" s="391"/>
      <c r="CT167" s="393"/>
      <c r="CU167" s="389"/>
      <c r="CV167" s="389"/>
      <c r="CW167" s="389"/>
      <c r="CX167" s="389"/>
      <c r="CY167" s="390"/>
      <c r="CZ167" s="391"/>
      <c r="DA167" s="391"/>
      <c r="DB167" s="391"/>
      <c r="DC167" s="391"/>
      <c r="DD167" s="391"/>
      <c r="DE167" s="391"/>
      <c r="DF167" s="391"/>
      <c r="DG167" s="391"/>
      <c r="DH167" s="391"/>
      <c r="DI167" s="391"/>
      <c r="DJ167" s="391"/>
      <c r="DK167" s="391"/>
      <c r="DL167" s="391"/>
      <c r="DM167" s="394"/>
      <c r="DN167" s="394"/>
      <c r="DO167" s="394"/>
      <c r="DP167" s="394"/>
      <c r="DQ167" s="394"/>
      <c r="DR167" s="394"/>
      <c r="DS167" s="394"/>
      <c r="DT167" s="393"/>
      <c r="DU167" s="389"/>
      <c r="DV167" s="389"/>
      <c r="DW167" s="389"/>
      <c r="DX167" s="389"/>
      <c r="DY167" s="390"/>
      <c r="DZ167" s="391"/>
      <c r="EA167" s="389"/>
      <c r="EB167" s="389"/>
      <c r="EC167" s="389"/>
      <c r="ED167" s="389"/>
      <c r="EE167" s="389"/>
      <c r="EF167" s="389"/>
      <c r="EG167" s="391"/>
      <c r="EH167" s="391"/>
      <c r="EI167" s="391"/>
      <c r="EJ167" s="391"/>
      <c r="EK167" s="391"/>
      <c r="EL167" s="391"/>
      <c r="EM167" s="391"/>
      <c r="EN167" s="391"/>
      <c r="EO167" s="391"/>
      <c r="EP167" s="391"/>
      <c r="EQ167" s="391"/>
      <c r="ER167" s="392"/>
      <c r="ES167" s="391"/>
      <c r="ET167" s="389">
        <v>119</v>
      </c>
      <c r="EU167" s="389" t="s">
        <v>459</v>
      </c>
      <c r="EV167" s="389" t="s">
        <v>460</v>
      </c>
      <c r="EW167" s="399"/>
      <c r="EX167" s="390">
        <v>44013</v>
      </c>
      <c r="EY167" s="391">
        <v>1.99</v>
      </c>
      <c r="EZ167" s="391"/>
      <c r="FA167" s="391"/>
      <c r="FB167" s="391"/>
      <c r="FC167" s="391"/>
      <c r="FD167" s="137">
        <f t="shared" si="177"/>
        <v>1.99</v>
      </c>
      <c r="FE167" s="138">
        <f t="shared" si="227"/>
        <v>1.99</v>
      </c>
      <c r="FF167" s="141">
        <f t="shared" si="178"/>
        <v>9.3382226890251982E-2</v>
      </c>
      <c r="FG167" s="96">
        <f t="shared" si="179"/>
        <v>2.0833822268902518</v>
      </c>
      <c r="FH167" s="104">
        <f t="shared" si="180"/>
        <v>2.0833822268902518</v>
      </c>
      <c r="FI167" s="104">
        <f t="shared" si="181"/>
        <v>0</v>
      </c>
      <c r="FJ167" s="104">
        <f t="shared" si="182"/>
        <v>3.7709218306713557</v>
      </c>
      <c r="FK167" s="391"/>
      <c r="FL167" s="143">
        <f t="shared" si="183"/>
        <v>3.7709218306713557</v>
      </c>
      <c r="FM167" s="104">
        <f t="shared" si="184"/>
        <v>0.43207598420919252</v>
      </c>
      <c r="FN167" s="379">
        <f t="shared" si="185"/>
        <v>4.2029978148805478</v>
      </c>
      <c r="FO167" s="234">
        <f t="shared" si="186"/>
        <v>4.2029978148805478</v>
      </c>
      <c r="FP167" s="139">
        <v>1</v>
      </c>
      <c r="FQ167" s="1" t="s">
        <v>52</v>
      </c>
      <c r="FR167" s="389">
        <v>119</v>
      </c>
      <c r="FS167" s="389" t="s">
        <v>459</v>
      </c>
      <c r="FT167" s="389" t="s">
        <v>460</v>
      </c>
      <c r="FU167" s="390">
        <v>44042</v>
      </c>
      <c r="FV167" s="410"/>
      <c r="FW167" s="391">
        <v>20.6</v>
      </c>
      <c r="FX167" s="391"/>
      <c r="FY167" s="391"/>
      <c r="FZ167" s="391"/>
      <c r="GA167" s="391"/>
      <c r="GB167" s="411">
        <f t="shared" si="187"/>
        <v>20.6</v>
      </c>
      <c r="GC167" s="138">
        <f t="shared" si="123"/>
        <v>18.610000000000003</v>
      </c>
      <c r="GD167" s="141">
        <f t="shared" si="188"/>
        <v>5.7988077325908689</v>
      </c>
      <c r="GE167" s="142">
        <f t="shared" si="189"/>
        <v>24.408807732590873</v>
      </c>
      <c r="GF167" s="104">
        <f t="shared" si="190"/>
        <v>24.408807732590873</v>
      </c>
      <c r="GG167" s="391">
        <v>0</v>
      </c>
      <c r="GH167" s="104">
        <f t="shared" si="191"/>
        <v>46.376734691922657</v>
      </c>
      <c r="GI167" s="391"/>
      <c r="GJ167" s="143">
        <f t="shared" si="192"/>
        <v>46.376734691922657</v>
      </c>
      <c r="GK167" s="103">
        <f t="shared" si="193"/>
        <v>0</v>
      </c>
      <c r="GL167" s="104">
        <f t="shared" si="124"/>
        <v>0</v>
      </c>
      <c r="GM167" s="90">
        <f t="shared" si="194"/>
        <v>46.376734691922657</v>
      </c>
      <c r="GN167" s="380">
        <f t="shared" si="195"/>
        <v>50.579732506803204</v>
      </c>
      <c r="GO167" s="393">
        <v>1</v>
      </c>
      <c r="GP167" s="416" t="s">
        <v>52</v>
      </c>
      <c r="GQ167" s="389">
        <v>119</v>
      </c>
      <c r="GR167" s="389" t="s">
        <v>459</v>
      </c>
      <c r="GS167" s="389" t="s">
        <v>460</v>
      </c>
      <c r="GT167" s="390">
        <v>44081</v>
      </c>
      <c r="GU167" s="410">
        <v>1000</v>
      </c>
      <c r="GV167" s="391">
        <v>38.79</v>
      </c>
      <c r="GW167" s="391"/>
      <c r="GX167" s="391"/>
      <c r="GY167" s="391"/>
      <c r="GZ167" s="391"/>
      <c r="HA167" s="421">
        <v>38.79</v>
      </c>
      <c r="HB167" s="138">
        <f t="shared" si="228"/>
        <v>18.189999999999998</v>
      </c>
      <c r="HC167" s="141">
        <f t="shared" si="196"/>
        <v>-6.5837746664761445</v>
      </c>
      <c r="HD167" s="142">
        <f t="shared" si="197"/>
        <v>11.606225333523852</v>
      </c>
      <c r="HE167" s="104">
        <f t="shared" si="198"/>
        <v>11.606225333523852</v>
      </c>
      <c r="HF167" s="391">
        <v>0</v>
      </c>
      <c r="HG167" s="104">
        <f t="shared" si="199"/>
        <v>22.05182813369532</v>
      </c>
      <c r="HH167" s="391"/>
      <c r="HI167" s="143">
        <f t="shared" si="200"/>
        <v>22.05182813369532</v>
      </c>
      <c r="HJ167" s="104">
        <f t="shared" si="201"/>
        <v>0</v>
      </c>
      <c r="HK167" s="104">
        <f t="shared" si="125"/>
        <v>0</v>
      </c>
      <c r="HL167" s="90">
        <f t="shared" si="202"/>
        <v>22.05182813369532</v>
      </c>
      <c r="HM167" s="380">
        <f t="shared" si="203"/>
        <v>-927.36843935950151</v>
      </c>
      <c r="HN167" s="389">
        <v>1</v>
      </c>
      <c r="HO167" s="389" t="s">
        <v>52</v>
      </c>
      <c r="HP167" s="389">
        <v>119</v>
      </c>
      <c r="HQ167" s="389" t="s">
        <v>459</v>
      </c>
      <c r="HR167" s="389" t="s">
        <v>460</v>
      </c>
      <c r="HS167" s="390">
        <v>44104</v>
      </c>
      <c r="HT167" s="391">
        <v>39.49</v>
      </c>
      <c r="HU167" s="410"/>
      <c r="HV167" s="391"/>
      <c r="HW167" s="391"/>
      <c r="HX167" s="391"/>
      <c r="HY167" s="391"/>
      <c r="HZ167" s="137">
        <f t="shared" si="204"/>
        <v>39.49</v>
      </c>
      <c r="IA167" s="138">
        <f t="shared" si="205"/>
        <v>0.70000000000000284</v>
      </c>
      <c r="IB167" s="141">
        <f t="shared" si="206"/>
        <v>0.13048388768003105</v>
      </c>
      <c r="IC167" s="142">
        <f t="shared" si="207"/>
        <v>0.83048388768003389</v>
      </c>
      <c r="ID167" s="104">
        <f t="shared" si="208"/>
        <v>0.83048388768003389</v>
      </c>
      <c r="IE167" s="104">
        <f t="shared" si="209"/>
        <v>0</v>
      </c>
      <c r="IF167" s="104">
        <f t="shared" si="210"/>
        <v>1.5779193865920644</v>
      </c>
      <c r="IG167" s="425">
        <f t="shared" si="211"/>
        <v>0</v>
      </c>
      <c r="IH167" s="143">
        <f t="shared" si="212"/>
        <v>1.5779193865920644</v>
      </c>
      <c r="II167" s="104">
        <f t="shared" si="213"/>
        <v>0</v>
      </c>
      <c r="IJ167" s="104">
        <f t="shared" si="214"/>
        <v>0</v>
      </c>
      <c r="IK167" s="90">
        <f t="shared" si="215"/>
        <v>1.5779193865920644</v>
      </c>
      <c r="IL167" s="234">
        <f t="shared" si="216"/>
        <v>-925.79051997290946</v>
      </c>
      <c r="IM167" s="393">
        <v>1</v>
      </c>
      <c r="IN167" s="389" t="s">
        <v>52</v>
      </c>
      <c r="IO167" s="389">
        <v>119</v>
      </c>
      <c r="IP167" s="389" t="s">
        <v>459</v>
      </c>
      <c r="IQ167" s="389" t="s">
        <v>460</v>
      </c>
      <c r="IR167" s="390">
        <v>44143</v>
      </c>
      <c r="IS167" s="410"/>
      <c r="IT167" s="389">
        <v>42.44</v>
      </c>
      <c r="IU167" s="389"/>
      <c r="IV167" s="389"/>
      <c r="IW167" s="389"/>
      <c r="IX167" s="389"/>
      <c r="IY167" s="427">
        <v>42.44</v>
      </c>
      <c r="IZ167" s="138">
        <f t="shared" si="217"/>
        <v>2.9499999999999957</v>
      </c>
      <c r="JA167" s="141">
        <f t="shared" si="218"/>
        <v>-0.79321106644761219</v>
      </c>
      <c r="JB167" s="142">
        <f t="shared" si="219"/>
        <v>2.1567889335523835</v>
      </c>
      <c r="JC167" s="104">
        <f t="shared" si="220"/>
        <v>2.1567889335523835</v>
      </c>
      <c r="JD167" s="104">
        <f t="shared" si="221"/>
        <v>0</v>
      </c>
      <c r="JE167" s="104">
        <f t="shared" si="222"/>
        <v>4.0978989737495288</v>
      </c>
      <c r="JF167" s="425">
        <f t="shared" si="229"/>
        <v>0</v>
      </c>
      <c r="JG167" s="143">
        <f t="shared" si="223"/>
        <v>4.0978989737495288</v>
      </c>
      <c r="JH167" s="104">
        <f t="shared" si="224"/>
        <v>0</v>
      </c>
      <c r="JI167" s="104">
        <f t="shared" si="225"/>
        <v>0</v>
      </c>
      <c r="JJ167" s="90">
        <f t="shared" si="226"/>
        <v>4.0978989737495288</v>
      </c>
      <c r="JK167" s="234">
        <f t="shared" si="230"/>
        <v>-921.69262099915989</v>
      </c>
      <c r="JL167" s="393">
        <v>1</v>
      </c>
      <c r="JM167" s="389" t="s">
        <v>52</v>
      </c>
    </row>
    <row r="168" spans="1:273" s="12" customFormat="1" ht="30" customHeight="1" x14ac:dyDescent="0.25">
      <c r="A168" s="29"/>
      <c r="B168" s="29"/>
      <c r="C168" s="29"/>
      <c r="D168" s="92"/>
      <c r="E168" s="154"/>
      <c r="F168" s="33"/>
      <c r="G168" s="33"/>
      <c r="H168" s="33"/>
      <c r="I168" s="33"/>
      <c r="J168" s="33"/>
      <c r="K168" s="37"/>
      <c r="L168" s="30"/>
      <c r="M168" s="31"/>
      <c r="N168" s="199"/>
      <c r="O168" s="33"/>
      <c r="P168" s="33"/>
      <c r="Q168" s="33"/>
      <c r="R168" s="33"/>
      <c r="S168" s="201"/>
      <c r="T168" s="33"/>
      <c r="U168" s="33"/>
      <c r="V168" s="33"/>
      <c r="W168" s="402"/>
      <c r="X168" s="200"/>
      <c r="Y168" s="403"/>
      <c r="Z168" s="33"/>
      <c r="AA168" s="29"/>
      <c r="AB168" s="29"/>
      <c r="AC168" s="29"/>
      <c r="AD168" s="92"/>
      <c r="AE168" s="404"/>
      <c r="AF168" s="29"/>
      <c r="AG168" s="29"/>
      <c r="AH168" s="29"/>
      <c r="AI168" s="29"/>
      <c r="AJ168" s="29"/>
      <c r="AK168" s="99"/>
      <c r="AL168" s="30"/>
      <c r="AM168" s="31"/>
      <c r="AN168" s="199"/>
      <c r="AO168" s="33"/>
      <c r="AP168" s="33"/>
      <c r="AQ168" s="33"/>
      <c r="AR168" s="33"/>
      <c r="AS168" s="201"/>
      <c r="AT168" s="33"/>
      <c r="AU168" s="33"/>
      <c r="AV168" s="402"/>
      <c r="AW168" s="200"/>
      <c r="AX168" s="403"/>
      <c r="AY168" s="33"/>
      <c r="AZ168" s="29"/>
      <c r="BA168" s="29"/>
      <c r="BB168" s="29"/>
      <c r="BC168" s="92"/>
      <c r="BD168" s="154"/>
      <c r="BE168" s="29"/>
      <c r="BF168" s="29"/>
      <c r="BG168" s="29"/>
      <c r="BH168" s="29"/>
      <c r="BI168" s="29"/>
      <c r="BJ168" s="99"/>
      <c r="BK168" s="30"/>
      <c r="BL168" s="31"/>
      <c r="BM168" s="199"/>
      <c r="BN168" s="33"/>
      <c r="BO168" s="33"/>
      <c r="BP168" s="33"/>
      <c r="BQ168" s="405"/>
      <c r="BR168" s="201"/>
      <c r="BS168" s="33"/>
      <c r="BT168" s="402"/>
      <c r="BU168" s="200"/>
      <c r="BV168" s="403"/>
      <c r="BW168" s="33"/>
      <c r="BX168" s="29"/>
      <c r="BY168" s="29"/>
      <c r="BZ168" s="29"/>
      <c r="CA168" s="92"/>
      <c r="CB168" s="154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201"/>
      <c r="CQ168" s="33"/>
      <c r="CR168" s="402"/>
      <c r="CS168" s="200"/>
      <c r="CT168" s="34"/>
      <c r="CU168" s="29"/>
      <c r="CV168" s="29"/>
      <c r="CW168" s="29"/>
      <c r="CX168" s="29"/>
      <c r="CY168" s="92"/>
      <c r="CZ168" s="154"/>
      <c r="DA168" s="33"/>
      <c r="DB168" s="33"/>
      <c r="DC168" s="33"/>
      <c r="DD168" s="33"/>
      <c r="DE168" s="33"/>
      <c r="DF168" s="37"/>
      <c r="DG168" s="30"/>
      <c r="DH168" s="31"/>
      <c r="DI168" s="32"/>
      <c r="DJ168" s="33"/>
      <c r="DK168" s="33"/>
      <c r="DL168" s="33"/>
      <c r="DM168" s="365"/>
      <c r="DN168" s="366"/>
      <c r="DO168" s="367"/>
      <c r="DP168" s="367"/>
      <c r="DQ168" s="368"/>
      <c r="DR168" s="49"/>
      <c r="DS168" s="369"/>
      <c r="DT168" s="34"/>
      <c r="DU168" s="29"/>
      <c r="DV168" s="29"/>
      <c r="DW168" s="29"/>
      <c r="DX168" s="29"/>
      <c r="DY168" s="92"/>
      <c r="DZ168" s="93"/>
      <c r="EA168" s="29"/>
      <c r="EB168" s="29"/>
      <c r="EC168" s="29"/>
      <c r="ED168" s="29"/>
      <c r="EE168" s="29"/>
      <c r="EF168" s="99"/>
      <c r="EG168" s="30"/>
      <c r="EH168" s="31"/>
      <c r="EI168" s="199"/>
      <c r="EJ168" s="33"/>
      <c r="EK168" s="33"/>
      <c r="EL168" s="33"/>
      <c r="EM168" s="405"/>
      <c r="EN168" s="201"/>
      <c r="EO168" s="33"/>
      <c r="EP168" s="406"/>
      <c r="EQ168" s="407"/>
      <c r="ER168" s="403"/>
      <c r="ES168" s="33"/>
      <c r="ET168" s="29">
        <v>120</v>
      </c>
      <c r="EU168" s="29" t="s">
        <v>461</v>
      </c>
      <c r="EV168" s="29" t="s">
        <v>462</v>
      </c>
      <c r="EW168" s="408"/>
      <c r="EX168" s="92">
        <v>44013</v>
      </c>
      <c r="EY168" s="33">
        <v>0.65</v>
      </c>
      <c r="EZ168" s="33"/>
      <c r="FA168" s="33"/>
      <c r="FB168" s="33"/>
      <c r="FC168" s="33"/>
      <c r="FD168" s="37">
        <f t="shared" si="177"/>
        <v>0.65</v>
      </c>
      <c r="FE168" s="30">
        <f t="shared" si="227"/>
        <v>0.65</v>
      </c>
      <c r="FF168" s="31">
        <f t="shared" si="178"/>
        <v>3.0501732401338588E-2</v>
      </c>
      <c r="FG168" s="199">
        <f t="shared" si="179"/>
        <v>0.6805017324013386</v>
      </c>
      <c r="FH168" s="33">
        <f t="shared" si="180"/>
        <v>0.6805017324013386</v>
      </c>
      <c r="FI168" s="33">
        <f t="shared" si="181"/>
        <v>0</v>
      </c>
      <c r="FJ168" s="33">
        <f t="shared" si="182"/>
        <v>1.231708135646423</v>
      </c>
      <c r="FK168" s="33"/>
      <c r="FL168" s="201">
        <f t="shared" si="183"/>
        <v>1.231708135646423</v>
      </c>
      <c r="FM168" s="33">
        <f t="shared" si="184"/>
        <v>0.14113034660099258</v>
      </c>
      <c r="FN168" s="406">
        <f t="shared" si="185"/>
        <v>1.3728384822474156</v>
      </c>
      <c r="FO168" s="409">
        <f t="shared" si="186"/>
        <v>1.3728384822474156</v>
      </c>
      <c r="FP168" s="34">
        <v>1</v>
      </c>
      <c r="FQ168" s="29" t="s">
        <v>52</v>
      </c>
      <c r="FR168" s="29">
        <v>120</v>
      </c>
      <c r="FS168" s="29" t="s">
        <v>461</v>
      </c>
      <c r="FT168" s="29" t="s">
        <v>462</v>
      </c>
      <c r="FU168" s="92">
        <v>44042</v>
      </c>
      <c r="FV168" s="93"/>
      <c r="FW168" s="33">
        <v>0.65</v>
      </c>
      <c r="FX168" s="33"/>
      <c r="FY168" s="33"/>
      <c r="FZ168" s="33"/>
      <c r="GA168" s="33"/>
      <c r="GB168" s="411">
        <f t="shared" si="187"/>
        <v>0.65</v>
      </c>
      <c r="GC168" s="138">
        <f t="shared" si="123"/>
        <v>0</v>
      </c>
      <c r="GD168" s="141">
        <f t="shared" si="188"/>
        <v>0</v>
      </c>
      <c r="GE168" s="142">
        <f t="shared" si="189"/>
        <v>0</v>
      </c>
      <c r="GF168" s="104">
        <f t="shared" si="190"/>
        <v>0</v>
      </c>
      <c r="GG168" s="33">
        <v>0</v>
      </c>
      <c r="GH168" s="104">
        <f t="shared" si="191"/>
        <v>0</v>
      </c>
      <c r="GI168" s="33"/>
      <c r="GJ168" s="143">
        <f t="shared" si="192"/>
        <v>0</v>
      </c>
      <c r="GK168" s="103">
        <f t="shared" si="193"/>
        <v>0</v>
      </c>
      <c r="GL168" s="104">
        <f t="shared" si="124"/>
        <v>0</v>
      </c>
      <c r="GM168" s="90">
        <f t="shared" si="194"/>
        <v>0</v>
      </c>
      <c r="GN168" s="380">
        <f t="shared" si="195"/>
        <v>1.3728384822474156</v>
      </c>
      <c r="GO168" s="34">
        <v>1</v>
      </c>
      <c r="GP168" s="417" t="s">
        <v>52</v>
      </c>
      <c r="GQ168" s="29">
        <v>120</v>
      </c>
      <c r="GR168" s="29" t="s">
        <v>461</v>
      </c>
      <c r="GS168" s="29" t="s">
        <v>462</v>
      </c>
      <c r="GT168" s="92">
        <v>44081</v>
      </c>
      <c r="GU168" s="93"/>
      <c r="GV168" s="33">
        <v>8.56</v>
      </c>
      <c r="GW168" s="33"/>
      <c r="GX168" s="33"/>
      <c r="GY168" s="33"/>
      <c r="GZ168" s="33"/>
      <c r="HA168" s="37">
        <v>8.56</v>
      </c>
      <c r="HB168" s="138">
        <f t="shared" si="228"/>
        <v>7.91</v>
      </c>
      <c r="HC168" s="141">
        <f t="shared" si="196"/>
        <v>-2.8629828263785768</v>
      </c>
      <c r="HD168" s="142">
        <f t="shared" si="197"/>
        <v>5.0470171736214233</v>
      </c>
      <c r="HE168" s="104">
        <f t="shared" si="198"/>
        <v>5.0470171736214233</v>
      </c>
      <c r="HF168" s="33">
        <v>0</v>
      </c>
      <c r="HG168" s="104">
        <f t="shared" si="199"/>
        <v>9.5893326298807047</v>
      </c>
      <c r="HH168" s="33"/>
      <c r="HI168" s="143">
        <f t="shared" si="200"/>
        <v>9.5893326298807047</v>
      </c>
      <c r="HJ168" s="104">
        <f t="shared" si="201"/>
        <v>0</v>
      </c>
      <c r="HK168" s="104">
        <f t="shared" si="125"/>
        <v>0</v>
      </c>
      <c r="HL168" s="90">
        <f t="shared" si="202"/>
        <v>9.5893326298807047</v>
      </c>
      <c r="HM168" s="380">
        <f t="shared" si="203"/>
        <v>10.96217111212812</v>
      </c>
      <c r="HN168" s="29">
        <v>1</v>
      </c>
      <c r="HO168" s="29" t="s">
        <v>52</v>
      </c>
      <c r="HP168" s="29">
        <v>120</v>
      </c>
      <c r="HQ168" s="29" t="s">
        <v>461</v>
      </c>
      <c r="HR168" s="29" t="s">
        <v>462</v>
      </c>
      <c r="HS168" s="92">
        <v>44104</v>
      </c>
      <c r="HT168" s="33">
        <v>8.56</v>
      </c>
      <c r="HU168" s="93"/>
      <c r="HV168" s="33"/>
      <c r="HW168" s="33"/>
      <c r="HX168" s="33"/>
      <c r="HY168" s="33"/>
      <c r="HZ168" s="137">
        <f t="shared" si="204"/>
        <v>8.56</v>
      </c>
      <c r="IA168" s="138">
        <f t="shared" si="205"/>
        <v>0</v>
      </c>
      <c r="IB168" s="141">
        <f t="shared" si="206"/>
        <v>0</v>
      </c>
      <c r="IC168" s="142">
        <f t="shared" si="207"/>
        <v>0</v>
      </c>
      <c r="ID168" s="104">
        <f t="shared" si="208"/>
        <v>0</v>
      </c>
      <c r="IE168" s="104">
        <f t="shared" si="209"/>
        <v>0</v>
      </c>
      <c r="IF168" s="104">
        <f t="shared" si="210"/>
        <v>0</v>
      </c>
      <c r="IG168" s="425">
        <f t="shared" si="211"/>
        <v>0</v>
      </c>
      <c r="IH168" s="143">
        <f t="shared" si="212"/>
        <v>0</v>
      </c>
      <c r="II168" s="104">
        <f t="shared" si="213"/>
        <v>0</v>
      </c>
      <c r="IJ168" s="104">
        <f t="shared" si="214"/>
        <v>0</v>
      </c>
      <c r="IK168" s="90">
        <f t="shared" si="215"/>
        <v>0</v>
      </c>
      <c r="IL168" s="234">
        <f t="shared" si="216"/>
        <v>10.96217111212812</v>
      </c>
      <c r="IM168" s="34">
        <v>1</v>
      </c>
      <c r="IN168" s="29" t="s">
        <v>52</v>
      </c>
      <c r="IO168" s="29">
        <v>120</v>
      </c>
      <c r="IP168" s="29" t="s">
        <v>461</v>
      </c>
      <c r="IQ168" s="29" t="s">
        <v>462</v>
      </c>
      <c r="IR168" s="92">
        <v>44143</v>
      </c>
      <c r="IS168" s="93"/>
      <c r="IT168" s="29">
        <v>8.84</v>
      </c>
      <c r="IU168" s="29"/>
      <c r="IV168" s="29"/>
      <c r="IW168" s="29"/>
      <c r="IX168" s="29"/>
      <c r="IY168" s="99">
        <v>8.84</v>
      </c>
      <c r="IZ168" s="138">
        <f t="shared" si="217"/>
        <v>0.27999999999999936</v>
      </c>
      <c r="JA168" s="141">
        <f t="shared" si="218"/>
        <v>-7.5287830035705494E-2</v>
      </c>
      <c r="JB168" s="142">
        <f t="shared" si="219"/>
        <v>0.20471216996429387</v>
      </c>
      <c r="JC168" s="104">
        <f t="shared" si="220"/>
        <v>0.20471216996429387</v>
      </c>
      <c r="JD168" s="104">
        <f t="shared" si="221"/>
        <v>0</v>
      </c>
      <c r="JE168" s="104">
        <f t="shared" si="222"/>
        <v>0.38895312293215833</v>
      </c>
      <c r="JF168" s="425">
        <f t="shared" si="229"/>
        <v>0</v>
      </c>
      <c r="JG168" s="143">
        <f t="shared" si="223"/>
        <v>0.38895312293215833</v>
      </c>
      <c r="JH168" s="104">
        <f t="shared" si="224"/>
        <v>0</v>
      </c>
      <c r="JI168" s="104">
        <f t="shared" si="225"/>
        <v>0</v>
      </c>
      <c r="JJ168" s="90">
        <f t="shared" si="226"/>
        <v>0.38895312293215833</v>
      </c>
      <c r="JK168" s="234">
        <f t="shared" si="230"/>
        <v>11.351124235060277</v>
      </c>
      <c r="JL168" s="34">
        <v>1</v>
      </c>
      <c r="JM168" s="29" t="s">
        <v>52</v>
      </c>
    </row>
    <row r="169" spans="1:273" ht="30" customHeight="1" x14ac:dyDescent="0.25">
      <c r="A169" s="1"/>
      <c r="B169" s="1"/>
      <c r="C169" s="1"/>
      <c r="D169" s="89"/>
      <c r="E169" s="153"/>
      <c r="F169" s="104"/>
      <c r="G169" s="104"/>
      <c r="H169" s="104"/>
      <c r="I169" s="104"/>
      <c r="J169" s="104"/>
      <c r="K169" s="137"/>
      <c r="L169" s="138"/>
      <c r="M169" s="141"/>
      <c r="N169" s="96"/>
      <c r="O169" s="104"/>
      <c r="P169" s="104"/>
      <c r="Q169" s="104"/>
      <c r="R169" s="104"/>
      <c r="S169" s="143"/>
      <c r="T169" s="104"/>
      <c r="U169" s="104"/>
      <c r="V169" s="104"/>
      <c r="W169" s="203"/>
      <c r="X169" s="144"/>
      <c r="Y169" s="285"/>
      <c r="Z169" s="104"/>
      <c r="AA169" s="1"/>
      <c r="AB169" s="1"/>
      <c r="AC169" s="1"/>
      <c r="AD169" s="89"/>
      <c r="AE169" s="284"/>
      <c r="AF169" s="1"/>
      <c r="AG169" s="1"/>
      <c r="AH169" s="1"/>
      <c r="AI169" s="1"/>
      <c r="AJ169" s="1"/>
      <c r="AK169" s="98"/>
      <c r="AL169" s="138"/>
      <c r="AM169" s="141"/>
      <c r="AN169" s="96"/>
      <c r="AO169" s="104"/>
      <c r="AP169" s="104"/>
      <c r="AQ169" s="104"/>
      <c r="AR169" s="104"/>
      <c r="AS169" s="143"/>
      <c r="AT169" s="104"/>
      <c r="AU169" s="104"/>
      <c r="AV169" s="203"/>
      <c r="AW169" s="144"/>
      <c r="AX169" s="285"/>
      <c r="AY169" s="104"/>
      <c r="AZ169" s="1"/>
      <c r="BA169" s="1"/>
      <c r="BB169" s="1"/>
      <c r="BC169" s="89"/>
      <c r="BD169" s="153"/>
      <c r="BE169" s="1"/>
      <c r="BF169" s="1"/>
      <c r="BG169" s="1"/>
      <c r="BH169" s="1"/>
      <c r="BI169" s="1"/>
      <c r="BJ169" s="98"/>
      <c r="BK169" s="138"/>
      <c r="BL169" s="141"/>
      <c r="BM169" s="96"/>
      <c r="BN169" s="104"/>
      <c r="BO169" s="104"/>
      <c r="BP169" s="104"/>
      <c r="BQ169" s="355"/>
      <c r="BR169" s="143"/>
      <c r="BS169" s="104"/>
      <c r="BT169" s="203"/>
      <c r="BU169" s="144"/>
      <c r="BV169" s="285"/>
      <c r="BW169" s="104"/>
      <c r="BX169" s="1"/>
      <c r="BY169" s="1"/>
      <c r="BZ169" s="1"/>
      <c r="CA169" s="89"/>
      <c r="CB169" s="153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43"/>
      <c r="CQ169" s="104"/>
      <c r="CR169" s="203"/>
      <c r="CS169" s="144"/>
      <c r="CT169" s="139"/>
      <c r="CU169" s="1"/>
      <c r="CV169" s="1"/>
      <c r="CW169" s="1"/>
      <c r="CX169" s="1"/>
      <c r="CY169" s="89"/>
      <c r="CZ169" s="153"/>
      <c r="DA169" s="104"/>
      <c r="DB169" s="104"/>
      <c r="DC169" s="104"/>
      <c r="DD169" s="104"/>
      <c r="DE169" s="104"/>
      <c r="DF169" s="137"/>
      <c r="DG169" s="138"/>
      <c r="DH169" s="141"/>
      <c r="DI169" s="142"/>
      <c r="DJ169" s="104"/>
      <c r="DK169" s="104"/>
      <c r="DL169" s="104"/>
      <c r="DM169" s="365"/>
      <c r="DN169" s="366"/>
      <c r="DO169" s="367"/>
      <c r="DP169" s="367"/>
      <c r="DQ169" s="368"/>
      <c r="DR169" s="49"/>
      <c r="DS169" s="369"/>
      <c r="DT169" s="139"/>
      <c r="DU169" s="1"/>
      <c r="DV169" s="1"/>
      <c r="DW169" s="1"/>
      <c r="DX169" s="1"/>
      <c r="DY169" s="89"/>
      <c r="DZ169" s="90"/>
      <c r="EA169" s="1"/>
      <c r="EB169" s="1"/>
      <c r="EC169" s="1"/>
      <c r="ED169" s="1"/>
      <c r="EE169" s="1"/>
      <c r="EF169" s="98"/>
      <c r="EG169" s="138"/>
      <c r="EH169" s="141"/>
      <c r="EI169" s="96"/>
      <c r="EJ169" s="104"/>
      <c r="EK169" s="104"/>
      <c r="EL169" s="104"/>
      <c r="EM169" s="355"/>
      <c r="EN169" s="143"/>
      <c r="EO169" s="104"/>
      <c r="EP169" s="379"/>
      <c r="EQ169" s="380"/>
      <c r="ER169" s="285"/>
      <c r="ES169" s="104"/>
      <c r="ET169" s="1">
        <v>121</v>
      </c>
      <c r="EU169" s="1" t="s">
        <v>463</v>
      </c>
      <c r="EV169" s="1" t="s">
        <v>464</v>
      </c>
      <c r="EW169" s="398"/>
      <c r="EX169" s="89">
        <v>44013</v>
      </c>
      <c r="EY169" s="104">
        <v>7.29</v>
      </c>
      <c r="EZ169" s="104"/>
      <c r="FA169" s="104"/>
      <c r="FB169" s="104"/>
      <c r="FC169" s="104"/>
      <c r="FD169" s="137">
        <f t="shared" si="177"/>
        <v>7.29</v>
      </c>
      <c r="FE169" s="138">
        <f t="shared" si="227"/>
        <v>7.29</v>
      </c>
      <c r="FF169" s="141">
        <f t="shared" si="178"/>
        <v>0.34208866031655122</v>
      </c>
      <c r="FG169" s="96">
        <f t="shared" si="179"/>
        <v>7.6320886603165512</v>
      </c>
      <c r="FH169" s="104">
        <f t="shared" si="180"/>
        <v>7.6320886603165512</v>
      </c>
      <c r="FI169" s="104">
        <f t="shared" si="181"/>
        <v>0</v>
      </c>
      <c r="FJ169" s="104">
        <f t="shared" si="182"/>
        <v>13.814080475172958</v>
      </c>
      <c r="FK169" s="104"/>
      <c r="FL169" s="143">
        <f t="shared" si="183"/>
        <v>13.814080475172958</v>
      </c>
      <c r="FM169" s="104">
        <f t="shared" si="184"/>
        <v>1.5828311180326702</v>
      </c>
      <c r="FN169" s="379">
        <f t="shared" si="185"/>
        <v>15.396911593205628</v>
      </c>
      <c r="FO169" s="234">
        <f t="shared" si="186"/>
        <v>15.396911593205628</v>
      </c>
      <c r="FP169" s="139">
        <v>1</v>
      </c>
      <c r="FQ169" s="1" t="s">
        <v>52</v>
      </c>
      <c r="FR169" s="1">
        <v>121</v>
      </c>
      <c r="FS169" s="1" t="s">
        <v>463</v>
      </c>
      <c r="FT169" s="1" t="s">
        <v>464</v>
      </c>
      <c r="FU169" s="89">
        <v>44042</v>
      </c>
      <c r="FV169" s="90"/>
      <c r="FW169" s="104">
        <v>31.77</v>
      </c>
      <c r="FX169" s="104"/>
      <c r="FY169" s="104"/>
      <c r="FZ169" s="104"/>
      <c r="GA169" s="104"/>
      <c r="GB169" s="411">
        <f t="shared" si="187"/>
        <v>31.77</v>
      </c>
      <c r="GC169" s="138">
        <f t="shared" si="123"/>
        <v>24.48</v>
      </c>
      <c r="GD169" s="141">
        <f t="shared" si="188"/>
        <v>7.6278781995606915</v>
      </c>
      <c r="GE169" s="142">
        <f t="shared" si="189"/>
        <v>32.107878199560695</v>
      </c>
      <c r="GF169" s="104">
        <f t="shared" si="190"/>
        <v>32.107878199560695</v>
      </c>
      <c r="GG169" s="104">
        <v>0</v>
      </c>
      <c r="GH169" s="104">
        <f t="shared" si="191"/>
        <v>61.004968579165315</v>
      </c>
      <c r="GI169" s="104"/>
      <c r="GJ169" s="143">
        <f t="shared" si="192"/>
        <v>61.004968579165315</v>
      </c>
      <c r="GK169" s="103">
        <f t="shared" si="193"/>
        <v>0</v>
      </c>
      <c r="GL169" s="104">
        <f t="shared" si="124"/>
        <v>0</v>
      </c>
      <c r="GM169" s="90">
        <f t="shared" si="194"/>
        <v>61.004968579165315</v>
      </c>
      <c r="GN169" s="380">
        <f t="shared" si="195"/>
        <v>76.401880172370937</v>
      </c>
      <c r="GO169" s="139">
        <v>1</v>
      </c>
      <c r="GP169" s="415" t="s">
        <v>52</v>
      </c>
      <c r="GQ169" s="1">
        <v>121</v>
      </c>
      <c r="GR169" s="1" t="s">
        <v>463</v>
      </c>
      <c r="GS169" s="1" t="s">
        <v>464</v>
      </c>
      <c r="GT169" s="89">
        <v>44081</v>
      </c>
      <c r="GU169" s="90"/>
      <c r="GV169" s="104">
        <v>87.39</v>
      </c>
      <c r="GW169" s="104"/>
      <c r="GX169" s="104"/>
      <c r="GY169" s="104"/>
      <c r="GZ169" s="104"/>
      <c r="HA169" s="137">
        <v>87.39</v>
      </c>
      <c r="HB169" s="138">
        <f t="shared" si="228"/>
        <v>55.620000000000005</v>
      </c>
      <c r="HC169" s="141">
        <f t="shared" si="196"/>
        <v>-20.131365967531789</v>
      </c>
      <c r="HD169" s="142">
        <f t="shared" si="197"/>
        <v>35.488634032468212</v>
      </c>
      <c r="HE169" s="104">
        <f t="shared" si="198"/>
        <v>35.488634032468212</v>
      </c>
      <c r="HF169" s="104">
        <v>0</v>
      </c>
      <c r="HG169" s="104">
        <f t="shared" si="199"/>
        <v>67.428404661689598</v>
      </c>
      <c r="HH169" s="104"/>
      <c r="HI169" s="143">
        <f t="shared" si="200"/>
        <v>67.428404661689598</v>
      </c>
      <c r="HJ169" s="104">
        <f t="shared" si="201"/>
        <v>0</v>
      </c>
      <c r="HK169" s="104">
        <f t="shared" si="125"/>
        <v>0</v>
      </c>
      <c r="HL169" s="90">
        <f t="shared" si="202"/>
        <v>67.428404661689598</v>
      </c>
      <c r="HM169" s="380">
        <f t="shared" si="203"/>
        <v>143.83028483406054</v>
      </c>
      <c r="HN169" s="1">
        <v>1</v>
      </c>
      <c r="HO169" s="1" t="s">
        <v>52</v>
      </c>
      <c r="HP169" s="1">
        <v>121</v>
      </c>
      <c r="HQ169" s="1" t="s">
        <v>463</v>
      </c>
      <c r="HR169" s="1" t="s">
        <v>464</v>
      </c>
      <c r="HS169" s="89">
        <v>44104</v>
      </c>
      <c r="HT169" s="104">
        <v>105.7</v>
      </c>
      <c r="HU169" s="90">
        <v>150</v>
      </c>
      <c r="HV169" s="104"/>
      <c r="HW169" s="104"/>
      <c r="HX169" s="104"/>
      <c r="HY169" s="104"/>
      <c r="HZ169" s="137">
        <f t="shared" si="204"/>
        <v>105.7</v>
      </c>
      <c r="IA169" s="138">
        <f t="shared" si="205"/>
        <v>18.310000000000002</v>
      </c>
      <c r="IB169" s="141">
        <f t="shared" si="206"/>
        <v>3.413085690601942</v>
      </c>
      <c r="IC169" s="142">
        <f t="shared" si="207"/>
        <v>21.723085690601945</v>
      </c>
      <c r="ID169" s="104">
        <f t="shared" si="208"/>
        <v>21.723085690601945</v>
      </c>
      <c r="IE169" s="104">
        <f t="shared" si="209"/>
        <v>0</v>
      </c>
      <c r="IF169" s="104">
        <f t="shared" si="210"/>
        <v>41.27386281214369</v>
      </c>
      <c r="IG169" s="425">
        <f t="shared" si="211"/>
        <v>0</v>
      </c>
      <c r="IH169" s="143">
        <f t="shared" si="212"/>
        <v>41.27386281214369</v>
      </c>
      <c r="II169" s="104">
        <f t="shared" si="213"/>
        <v>0</v>
      </c>
      <c r="IJ169" s="104">
        <f t="shared" si="214"/>
        <v>0</v>
      </c>
      <c r="IK169" s="90">
        <f t="shared" si="215"/>
        <v>41.27386281214369</v>
      </c>
      <c r="IL169" s="234">
        <f t="shared" si="216"/>
        <v>35.104147646204225</v>
      </c>
      <c r="IM169" s="139">
        <v>1</v>
      </c>
      <c r="IN169" s="1" t="s">
        <v>52</v>
      </c>
      <c r="IO169" s="1">
        <v>121</v>
      </c>
      <c r="IP169" s="1" t="s">
        <v>463</v>
      </c>
      <c r="IQ169" s="1" t="s">
        <v>464</v>
      </c>
      <c r="IR169" s="89">
        <v>44143</v>
      </c>
      <c r="IS169" s="90"/>
      <c r="IT169" s="1">
        <v>123.75</v>
      </c>
      <c r="IU169" s="1"/>
      <c r="IV169" s="1"/>
      <c r="IW169" s="1"/>
      <c r="IX169" s="1"/>
      <c r="IY169" s="98">
        <v>123.75</v>
      </c>
      <c r="IZ169" s="138">
        <f t="shared" si="217"/>
        <v>18.049999999999997</v>
      </c>
      <c r="JA169" s="141">
        <f t="shared" si="218"/>
        <v>-4.8533761862303111</v>
      </c>
      <c r="JB169" s="142">
        <f t="shared" si="219"/>
        <v>13.196623813769687</v>
      </c>
      <c r="JC169" s="104">
        <f t="shared" si="220"/>
        <v>13.196623813769687</v>
      </c>
      <c r="JD169" s="104">
        <f t="shared" si="221"/>
        <v>0</v>
      </c>
      <c r="JE169" s="104">
        <f t="shared" si="222"/>
        <v>25.073585246162406</v>
      </c>
      <c r="JF169" s="425">
        <f t="shared" si="229"/>
        <v>0</v>
      </c>
      <c r="JG169" s="143">
        <f t="shared" si="223"/>
        <v>25.073585246162406</v>
      </c>
      <c r="JH169" s="104">
        <f t="shared" si="224"/>
        <v>0</v>
      </c>
      <c r="JI169" s="104">
        <f t="shared" si="225"/>
        <v>0</v>
      </c>
      <c r="JJ169" s="90">
        <f t="shared" si="226"/>
        <v>25.073585246162406</v>
      </c>
      <c r="JK169" s="234">
        <f t="shared" si="230"/>
        <v>60.177732892366635</v>
      </c>
      <c r="JL169" s="139">
        <v>1</v>
      </c>
      <c r="JM169" s="1" t="s">
        <v>52</v>
      </c>
    </row>
    <row r="170" spans="1:273" ht="30" customHeight="1" x14ac:dyDescent="0.25">
      <c r="A170" s="1"/>
      <c r="B170" s="1"/>
      <c r="C170" s="1"/>
      <c r="D170" s="89"/>
      <c r="E170" s="153"/>
      <c r="F170" s="104"/>
      <c r="G170" s="104"/>
      <c r="H170" s="104"/>
      <c r="I170" s="104"/>
      <c r="J170" s="104"/>
      <c r="K170" s="137"/>
      <c r="L170" s="138"/>
      <c r="M170" s="141"/>
      <c r="N170" s="96"/>
      <c r="O170" s="104"/>
      <c r="P170" s="104"/>
      <c r="Q170" s="104"/>
      <c r="R170" s="104"/>
      <c r="S170" s="143"/>
      <c r="T170" s="104"/>
      <c r="U170" s="104"/>
      <c r="V170" s="104"/>
      <c r="W170" s="203"/>
      <c r="X170" s="144"/>
      <c r="Y170" s="285"/>
      <c r="Z170" s="104"/>
      <c r="AA170" s="1"/>
      <c r="AB170" s="1"/>
      <c r="AC170" s="1"/>
      <c r="AD170" s="89"/>
      <c r="AE170" s="284"/>
      <c r="AF170" s="1"/>
      <c r="AG170" s="1"/>
      <c r="AH170" s="1"/>
      <c r="AI170" s="1"/>
      <c r="AJ170" s="1"/>
      <c r="AK170" s="98"/>
      <c r="AL170" s="138"/>
      <c r="AM170" s="141"/>
      <c r="AN170" s="96"/>
      <c r="AO170" s="104"/>
      <c r="AP170" s="104"/>
      <c r="AQ170" s="104"/>
      <c r="AR170" s="104"/>
      <c r="AS170" s="143"/>
      <c r="AT170" s="104"/>
      <c r="AU170" s="104"/>
      <c r="AV170" s="203"/>
      <c r="AW170" s="144"/>
      <c r="AX170" s="285"/>
      <c r="AY170" s="104"/>
      <c r="AZ170" s="1"/>
      <c r="BA170" s="1"/>
      <c r="BB170" s="1"/>
      <c r="BC170" s="89"/>
      <c r="BD170" s="153"/>
      <c r="BE170" s="1"/>
      <c r="BF170" s="1"/>
      <c r="BG170" s="1"/>
      <c r="BH170" s="1"/>
      <c r="BI170" s="1"/>
      <c r="BJ170" s="98"/>
      <c r="BK170" s="138"/>
      <c r="BL170" s="141"/>
      <c r="BM170" s="96"/>
      <c r="BN170" s="104"/>
      <c r="BO170" s="104"/>
      <c r="BP170" s="104"/>
      <c r="BQ170" s="355"/>
      <c r="BR170" s="143"/>
      <c r="BS170" s="104"/>
      <c r="BT170" s="203"/>
      <c r="BU170" s="144"/>
      <c r="BV170" s="285"/>
      <c r="BW170" s="104"/>
      <c r="BX170" s="1"/>
      <c r="BY170" s="1"/>
      <c r="BZ170" s="1"/>
      <c r="CA170" s="89"/>
      <c r="CB170" s="153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43"/>
      <c r="CQ170" s="104"/>
      <c r="CR170" s="203"/>
      <c r="CS170" s="144"/>
      <c r="CT170" s="139"/>
      <c r="CU170" s="1"/>
      <c r="CV170" s="1"/>
      <c r="CW170" s="1"/>
      <c r="CX170" s="1"/>
      <c r="CY170" s="89"/>
      <c r="CZ170" s="153"/>
      <c r="DA170" s="104"/>
      <c r="DB170" s="104"/>
      <c r="DC170" s="104"/>
      <c r="DD170" s="104"/>
      <c r="DE170" s="104"/>
      <c r="DF170" s="137"/>
      <c r="DG170" s="138"/>
      <c r="DH170" s="141"/>
      <c r="DI170" s="142"/>
      <c r="DJ170" s="104"/>
      <c r="DK170" s="104"/>
      <c r="DL170" s="104"/>
      <c r="DM170" s="365"/>
      <c r="DN170" s="366"/>
      <c r="DO170" s="367"/>
      <c r="DP170" s="367"/>
      <c r="DQ170" s="368"/>
      <c r="DR170" s="49"/>
      <c r="DS170" s="369"/>
      <c r="DT170" s="139"/>
      <c r="DU170" s="1"/>
      <c r="DV170" s="1"/>
      <c r="DW170" s="1"/>
      <c r="DX170" s="1"/>
      <c r="DY170" s="89"/>
      <c r="DZ170" s="90"/>
      <c r="EA170" s="1"/>
      <c r="EB170" s="1"/>
      <c r="EC170" s="1"/>
      <c r="ED170" s="1"/>
      <c r="EE170" s="1"/>
      <c r="EF170" s="98"/>
      <c r="EG170" s="138"/>
      <c r="EH170" s="141"/>
      <c r="EI170" s="96"/>
      <c r="EJ170" s="104"/>
      <c r="EK170" s="104"/>
      <c r="EL170" s="104"/>
      <c r="EM170" s="355"/>
      <c r="EN170" s="143"/>
      <c r="EO170" s="104"/>
      <c r="EP170" s="379"/>
      <c r="EQ170" s="380"/>
      <c r="ER170" s="285"/>
      <c r="ES170" s="104"/>
      <c r="ET170" s="1">
        <v>122</v>
      </c>
      <c r="EU170" s="1" t="s">
        <v>465</v>
      </c>
      <c r="EV170" s="1" t="s">
        <v>466</v>
      </c>
      <c r="EW170" s="398"/>
      <c r="EX170" s="89">
        <v>44013</v>
      </c>
      <c r="EY170" s="104">
        <v>2.09</v>
      </c>
      <c r="EZ170" s="104"/>
      <c r="FA170" s="104"/>
      <c r="FB170" s="104"/>
      <c r="FC170" s="104"/>
      <c r="FD170" s="137">
        <f t="shared" si="177"/>
        <v>2.09</v>
      </c>
      <c r="FE170" s="138">
        <f t="shared" si="227"/>
        <v>2.09</v>
      </c>
      <c r="FF170" s="141">
        <f t="shared" si="178"/>
        <v>9.8074801105842518E-2</v>
      </c>
      <c r="FG170" s="96">
        <f t="shared" si="179"/>
        <v>2.1880748011058424</v>
      </c>
      <c r="FH170" s="104">
        <f t="shared" si="180"/>
        <v>2.1880748011058424</v>
      </c>
      <c r="FI170" s="104">
        <f t="shared" si="181"/>
        <v>0</v>
      </c>
      <c r="FJ170" s="104">
        <f t="shared" si="182"/>
        <v>3.9604153900015748</v>
      </c>
      <c r="FK170" s="104"/>
      <c r="FL170" s="143">
        <f t="shared" si="183"/>
        <v>3.9604153900015748</v>
      </c>
      <c r="FM170" s="104">
        <f t="shared" si="184"/>
        <v>0.45378834522472988</v>
      </c>
      <c r="FN170" s="379">
        <f t="shared" si="185"/>
        <v>4.4142037352263044</v>
      </c>
      <c r="FO170" s="234">
        <f t="shared" si="186"/>
        <v>4.4142037352263044</v>
      </c>
      <c r="FP170" s="139">
        <v>1</v>
      </c>
      <c r="FQ170" s="1" t="s">
        <v>52</v>
      </c>
      <c r="FR170" s="1">
        <v>122</v>
      </c>
      <c r="FS170" s="1" t="s">
        <v>465</v>
      </c>
      <c r="FT170" s="1" t="s">
        <v>466</v>
      </c>
      <c r="FU170" s="89">
        <v>44042</v>
      </c>
      <c r="FV170" s="90"/>
      <c r="FW170" s="104">
        <v>4.17</v>
      </c>
      <c r="FX170" s="104"/>
      <c r="FY170" s="104"/>
      <c r="FZ170" s="104"/>
      <c r="GA170" s="104"/>
      <c r="GB170" s="411">
        <f t="shared" si="187"/>
        <v>4.17</v>
      </c>
      <c r="GC170" s="138">
        <f t="shared" si="123"/>
        <v>2.08</v>
      </c>
      <c r="GD170" s="141">
        <f t="shared" si="188"/>
        <v>0.64812036989731359</v>
      </c>
      <c r="GE170" s="142">
        <f t="shared" si="189"/>
        <v>2.7281203698973138</v>
      </c>
      <c r="GF170" s="104">
        <f t="shared" si="190"/>
        <v>2.7281203698973138</v>
      </c>
      <c r="GG170" s="104">
        <v>0</v>
      </c>
      <c r="GH170" s="104">
        <f t="shared" si="191"/>
        <v>5.1834287028048962</v>
      </c>
      <c r="GI170" s="104"/>
      <c r="GJ170" s="143">
        <f t="shared" si="192"/>
        <v>5.1834287028048962</v>
      </c>
      <c r="GK170" s="103">
        <f t="shared" si="193"/>
        <v>0</v>
      </c>
      <c r="GL170" s="104">
        <f t="shared" si="124"/>
        <v>0</v>
      </c>
      <c r="GM170" s="90">
        <f t="shared" si="194"/>
        <v>5.1834287028048962</v>
      </c>
      <c r="GN170" s="380">
        <f t="shared" si="195"/>
        <v>9.5976324380312015</v>
      </c>
      <c r="GO170" s="139">
        <v>1</v>
      </c>
      <c r="GP170" s="415" t="s">
        <v>52</v>
      </c>
      <c r="GQ170" s="1">
        <v>122</v>
      </c>
      <c r="GR170" s="1" t="s">
        <v>465</v>
      </c>
      <c r="GS170" s="1" t="s">
        <v>466</v>
      </c>
      <c r="GT170" s="89">
        <v>44081</v>
      </c>
      <c r="GU170" s="90"/>
      <c r="GV170" s="104">
        <v>11.93</v>
      </c>
      <c r="GW170" s="104"/>
      <c r="GX170" s="104"/>
      <c r="GY170" s="104"/>
      <c r="GZ170" s="104"/>
      <c r="HA170" s="137">
        <v>11.93</v>
      </c>
      <c r="HB170" s="138">
        <f t="shared" si="228"/>
        <v>7.76</v>
      </c>
      <c r="HC170" s="141">
        <f t="shared" si="196"/>
        <v>-2.8086911166495265</v>
      </c>
      <c r="HD170" s="142">
        <f t="shared" si="197"/>
        <v>4.9513088833504728</v>
      </c>
      <c r="HE170" s="104">
        <f t="shared" si="198"/>
        <v>4.9513088833504728</v>
      </c>
      <c r="HF170" s="104">
        <v>0</v>
      </c>
      <c r="HG170" s="104">
        <f t="shared" si="199"/>
        <v>9.4074868783658978</v>
      </c>
      <c r="HH170" s="104"/>
      <c r="HI170" s="143">
        <f t="shared" si="200"/>
        <v>9.4074868783658978</v>
      </c>
      <c r="HJ170" s="104">
        <f t="shared" si="201"/>
        <v>0</v>
      </c>
      <c r="HK170" s="104">
        <f t="shared" si="125"/>
        <v>0</v>
      </c>
      <c r="HL170" s="90">
        <f t="shared" si="202"/>
        <v>9.4074868783658978</v>
      </c>
      <c r="HM170" s="380">
        <f t="shared" si="203"/>
        <v>19.005119316397099</v>
      </c>
      <c r="HN170" s="1">
        <v>1</v>
      </c>
      <c r="HO170" s="1" t="s">
        <v>52</v>
      </c>
      <c r="HP170" s="1">
        <v>122</v>
      </c>
      <c r="HQ170" s="1" t="s">
        <v>465</v>
      </c>
      <c r="HR170" s="1" t="s">
        <v>466</v>
      </c>
      <c r="HS170" s="89">
        <v>44104</v>
      </c>
      <c r="HT170" s="104">
        <v>16.04</v>
      </c>
      <c r="HU170" s="90"/>
      <c r="HV170" s="104"/>
      <c r="HW170" s="104"/>
      <c r="HX170" s="104"/>
      <c r="HY170" s="104"/>
      <c r="HZ170" s="137">
        <f t="shared" si="204"/>
        <v>16.04</v>
      </c>
      <c r="IA170" s="138">
        <f t="shared" si="205"/>
        <v>4.1099999999999994</v>
      </c>
      <c r="IB170" s="141">
        <f t="shared" si="206"/>
        <v>0.76612682623560768</v>
      </c>
      <c r="IC170" s="142">
        <f t="shared" si="207"/>
        <v>4.8761268262356072</v>
      </c>
      <c r="ID170" s="104">
        <f t="shared" si="208"/>
        <v>4.8761268262356072</v>
      </c>
      <c r="IE170" s="104">
        <f t="shared" si="209"/>
        <v>0</v>
      </c>
      <c r="IF170" s="104">
        <f t="shared" si="210"/>
        <v>9.2646409698476528</v>
      </c>
      <c r="IG170" s="425">
        <f t="shared" si="211"/>
        <v>0</v>
      </c>
      <c r="IH170" s="143">
        <f t="shared" si="212"/>
        <v>9.2646409698476528</v>
      </c>
      <c r="II170" s="104">
        <f t="shared" si="213"/>
        <v>0</v>
      </c>
      <c r="IJ170" s="104">
        <f t="shared" si="214"/>
        <v>0</v>
      </c>
      <c r="IK170" s="90">
        <f t="shared" si="215"/>
        <v>9.2646409698476528</v>
      </c>
      <c r="IL170" s="234">
        <f t="shared" si="216"/>
        <v>28.269760286244754</v>
      </c>
      <c r="IM170" s="139">
        <v>1</v>
      </c>
      <c r="IN170" s="1" t="s">
        <v>52</v>
      </c>
      <c r="IO170" s="1">
        <v>122</v>
      </c>
      <c r="IP170" s="1" t="s">
        <v>465</v>
      </c>
      <c r="IQ170" s="1" t="s">
        <v>466</v>
      </c>
      <c r="IR170" s="89">
        <v>44143</v>
      </c>
      <c r="IS170" s="90"/>
      <c r="IT170" s="1">
        <v>18.12</v>
      </c>
      <c r="IU170" s="1"/>
      <c r="IV170" s="1"/>
      <c r="IW170" s="1"/>
      <c r="IX170" s="1"/>
      <c r="IY170" s="98">
        <v>18.12</v>
      </c>
      <c r="IZ170" s="138">
        <f t="shared" si="217"/>
        <v>2.0800000000000018</v>
      </c>
      <c r="JA170" s="141">
        <f t="shared" si="218"/>
        <v>-0.55928102312238548</v>
      </c>
      <c r="JB170" s="142">
        <f t="shared" si="219"/>
        <v>1.5207189768776164</v>
      </c>
      <c r="JC170" s="104">
        <f t="shared" si="220"/>
        <v>1.5207189768776164</v>
      </c>
      <c r="JD170" s="104">
        <f t="shared" si="221"/>
        <v>0</v>
      </c>
      <c r="JE170" s="104">
        <f t="shared" si="222"/>
        <v>2.889366056067471</v>
      </c>
      <c r="JF170" s="425">
        <f t="shared" si="229"/>
        <v>0</v>
      </c>
      <c r="JG170" s="143">
        <f t="shared" si="223"/>
        <v>2.889366056067471</v>
      </c>
      <c r="JH170" s="104">
        <f t="shared" si="224"/>
        <v>0</v>
      </c>
      <c r="JI170" s="104">
        <f t="shared" si="225"/>
        <v>0</v>
      </c>
      <c r="JJ170" s="90">
        <f t="shared" si="226"/>
        <v>2.889366056067471</v>
      </c>
      <c r="JK170" s="234">
        <f t="shared" si="230"/>
        <v>31.159126342312224</v>
      </c>
      <c r="JL170" s="139">
        <v>1</v>
      </c>
      <c r="JM170" s="1" t="s">
        <v>52</v>
      </c>
    </row>
    <row r="171" spans="1:273" ht="30" customHeight="1" x14ac:dyDescent="0.25">
      <c r="A171" s="1"/>
      <c r="B171" s="1"/>
      <c r="C171" s="1"/>
      <c r="D171" s="89"/>
      <c r="E171" s="153"/>
      <c r="F171" s="104"/>
      <c r="G171" s="104"/>
      <c r="H171" s="104"/>
      <c r="I171" s="104"/>
      <c r="J171" s="104"/>
      <c r="K171" s="137"/>
      <c r="L171" s="138"/>
      <c r="M171" s="141"/>
      <c r="N171" s="96"/>
      <c r="O171" s="104"/>
      <c r="P171" s="104"/>
      <c r="Q171" s="104"/>
      <c r="R171" s="104"/>
      <c r="S171" s="143"/>
      <c r="T171" s="104"/>
      <c r="U171" s="104"/>
      <c r="V171" s="104"/>
      <c r="W171" s="203"/>
      <c r="X171" s="144"/>
      <c r="Y171" s="285"/>
      <c r="Z171" s="104"/>
      <c r="AA171" s="1"/>
      <c r="AB171" s="1"/>
      <c r="AC171" s="1"/>
      <c r="AD171" s="89"/>
      <c r="AE171" s="284"/>
      <c r="AF171" s="1"/>
      <c r="AG171" s="1"/>
      <c r="AH171" s="1"/>
      <c r="AI171" s="1"/>
      <c r="AJ171" s="1"/>
      <c r="AK171" s="98"/>
      <c r="AL171" s="138"/>
      <c r="AM171" s="141"/>
      <c r="AN171" s="96"/>
      <c r="AO171" s="104"/>
      <c r="AP171" s="104"/>
      <c r="AQ171" s="104"/>
      <c r="AR171" s="104"/>
      <c r="AS171" s="143"/>
      <c r="AT171" s="104"/>
      <c r="AU171" s="104"/>
      <c r="AV171" s="203"/>
      <c r="AW171" s="144"/>
      <c r="AX171" s="285"/>
      <c r="AY171" s="104"/>
      <c r="AZ171" s="1"/>
      <c r="BA171" s="1"/>
      <c r="BB171" s="1"/>
      <c r="BC171" s="89"/>
      <c r="BD171" s="153"/>
      <c r="BE171" s="1"/>
      <c r="BF171" s="1"/>
      <c r="BG171" s="1"/>
      <c r="BH171" s="1"/>
      <c r="BI171" s="1"/>
      <c r="BJ171" s="98"/>
      <c r="BK171" s="138"/>
      <c r="BL171" s="141"/>
      <c r="BM171" s="96"/>
      <c r="BN171" s="104"/>
      <c r="BO171" s="104"/>
      <c r="BP171" s="104"/>
      <c r="BQ171" s="355"/>
      <c r="BR171" s="143"/>
      <c r="BS171" s="104"/>
      <c r="BT171" s="203"/>
      <c r="BU171" s="144"/>
      <c r="BV171" s="285"/>
      <c r="BW171" s="104"/>
      <c r="BX171" s="1"/>
      <c r="BY171" s="1"/>
      <c r="BZ171" s="1"/>
      <c r="CA171" s="89"/>
      <c r="CB171" s="153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43"/>
      <c r="CQ171" s="104"/>
      <c r="CR171" s="203"/>
      <c r="CS171" s="144"/>
      <c r="CT171" s="139"/>
      <c r="CU171" s="1"/>
      <c r="CV171" s="1"/>
      <c r="CW171" s="1"/>
      <c r="CX171" s="1"/>
      <c r="CY171" s="89"/>
      <c r="CZ171" s="153"/>
      <c r="DA171" s="104"/>
      <c r="DB171" s="104"/>
      <c r="DC171" s="104"/>
      <c r="DD171" s="104"/>
      <c r="DE171" s="104"/>
      <c r="DF171" s="137"/>
      <c r="DG171" s="138"/>
      <c r="DH171" s="141"/>
      <c r="DI171" s="142"/>
      <c r="DJ171" s="104"/>
      <c r="DK171" s="104"/>
      <c r="DL171" s="104"/>
      <c r="DM171" s="365"/>
      <c r="DN171" s="366"/>
      <c r="DO171" s="367"/>
      <c r="DP171" s="367"/>
      <c r="DQ171" s="368"/>
      <c r="DR171" s="49"/>
      <c r="DS171" s="369"/>
      <c r="DT171" s="139"/>
      <c r="DU171" s="1"/>
      <c r="DV171" s="1"/>
      <c r="DW171" s="1"/>
      <c r="DX171" s="1"/>
      <c r="DY171" s="89"/>
      <c r="DZ171" s="90"/>
      <c r="EA171" s="1"/>
      <c r="EB171" s="1"/>
      <c r="EC171" s="1"/>
      <c r="ED171" s="1"/>
      <c r="EE171" s="1"/>
      <c r="EF171" s="98"/>
      <c r="EG171" s="138"/>
      <c r="EH171" s="141"/>
      <c r="EI171" s="96"/>
      <c r="EJ171" s="104"/>
      <c r="EK171" s="104"/>
      <c r="EL171" s="104"/>
      <c r="EM171" s="355"/>
      <c r="EN171" s="143"/>
      <c r="EO171" s="104"/>
      <c r="EP171" s="379"/>
      <c r="EQ171" s="380"/>
      <c r="ER171" s="285"/>
      <c r="ES171" s="104"/>
      <c r="ET171" s="1">
        <v>123</v>
      </c>
      <c r="EU171" s="1" t="s">
        <v>467</v>
      </c>
      <c r="EV171" s="1" t="s">
        <v>468</v>
      </c>
      <c r="EW171" s="398"/>
      <c r="EX171" s="89">
        <v>44013</v>
      </c>
      <c r="EY171" s="104">
        <v>0.33</v>
      </c>
      <c r="EZ171" s="104"/>
      <c r="FA171" s="104"/>
      <c r="FB171" s="104"/>
      <c r="FC171" s="104"/>
      <c r="FD171" s="137">
        <f t="shared" si="177"/>
        <v>0.33</v>
      </c>
      <c r="FE171" s="138">
        <f t="shared" si="227"/>
        <v>0.33</v>
      </c>
      <c r="FF171" s="141">
        <f t="shared" si="178"/>
        <v>1.5485494911448822E-2</v>
      </c>
      <c r="FG171" s="96">
        <f t="shared" si="179"/>
        <v>0.34548549491144886</v>
      </c>
      <c r="FH171" s="104">
        <f t="shared" si="180"/>
        <v>0.34548549491144886</v>
      </c>
      <c r="FI171" s="104">
        <f t="shared" si="181"/>
        <v>0</v>
      </c>
      <c r="FJ171" s="104">
        <f t="shared" si="182"/>
        <v>0.62532874578972242</v>
      </c>
      <c r="FK171" s="104"/>
      <c r="FL171" s="143">
        <f t="shared" si="183"/>
        <v>0.62532874578972242</v>
      </c>
      <c r="FM171" s="104">
        <f t="shared" si="184"/>
        <v>7.1650791351273141E-2</v>
      </c>
      <c r="FN171" s="379">
        <f t="shared" si="185"/>
        <v>0.69697953714099559</v>
      </c>
      <c r="FO171" s="234">
        <f t="shared" si="186"/>
        <v>0.69697953714099559</v>
      </c>
      <c r="FP171" s="139">
        <v>1</v>
      </c>
      <c r="FQ171" s="1" t="s">
        <v>52</v>
      </c>
      <c r="FR171" s="1">
        <v>123</v>
      </c>
      <c r="FS171" s="1" t="s">
        <v>467</v>
      </c>
      <c r="FT171" s="1" t="s">
        <v>468</v>
      </c>
      <c r="FU171" s="89">
        <v>44042</v>
      </c>
      <c r="FV171" s="90"/>
      <c r="FW171" s="104">
        <v>1.05</v>
      </c>
      <c r="FX171" s="104"/>
      <c r="FY171" s="104"/>
      <c r="FZ171" s="104"/>
      <c r="GA171" s="104"/>
      <c r="GB171" s="411">
        <f t="shared" si="187"/>
        <v>1.05</v>
      </c>
      <c r="GC171" s="138">
        <f t="shared" si="123"/>
        <v>0.72</v>
      </c>
      <c r="GD171" s="141">
        <f t="shared" si="188"/>
        <v>0.22434935881060855</v>
      </c>
      <c r="GE171" s="142">
        <f t="shared" si="189"/>
        <v>0.94434935881060855</v>
      </c>
      <c r="GF171" s="104">
        <f t="shared" si="190"/>
        <v>0.94434935881060855</v>
      </c>
      <c r="GG171" s="104">
        <v>0</v>
      </c>
      <c r="GH171" s="104">
        <f t="shared" si="191"/>
        <v>1.7942637817401561</v>
      </c>
      <c r="GI171" s="104"/>
      <c r="GJ171" s="143">
        <f t="shared" si="192"/>
        <v>1.7942637817401561</v>
      </c>
      <c r="GK171" s="103">
        <f t="shared" si="193"/>
        <v>0</v>
      </c>
      <c r="GL171" s="104">
        <f t="shared" si="124"/>
        <v>0</v>
      </c>
      <c r="GM171" s="90">
        <f t="shared" si="194"/>
        <v>1.7942637817401561</v>
      </c>
      <c r="GN171" s="380">
        <f t="shared" si="195"/>
        <v>2.4912433188811516</v>
      </c>
      <c r="GO171" s="139">
        <v>1</v>
      </c>
      <c r="GP171" s="415" t="s">
        <v>52</v>
      </c>
      <c r="GQ171" s="1">
        <v>123</v>
      </c>
      <c r="GR171" s="1" t="s">
        <v>467</v>
      </c>
      <c r="GS171" s="1" t="s">
        <v>468</v>
      </c>
      <c r="GT171" s="89">
        <v>44081</v>
      </c>
      <c r="GU171" s="90"/>
      <c r="GV171" s="104">
        <v>6.6000000000000005</v>
      </c>
      <c r="GW171" s="104"/>
      <c r="GX171" s="104"/>
      <c r="GY171" s="104"/>
      <c r="GZ171" s="104"/>
      <c r="HA171" s="137">
        <v>6.6000000000000005</v>
      </c>
      <c r="HB171" s="138">
        <f t="shared" si="228"/>
        <v>5.5500000000000007</v>
      </c>
      <c r="HC171" s="141">
        <f t="shared" si="196"/>
        <v>-2.0087932599748548</v>
      </c>
      <c r="HD171" s="142">
        <f t="shared" si="197"/>
        <v>3.5412067400251459</v>
      </c>
      <c r="HE171" s="104">
        <f t="shared" si="198"/>
        <v>3.5412067400251459</v>
      </c>
      <c r="HF171" s="104">
        <v>0</v>
      </c>
      <c r="HG171" s="104">
        <f t="shared" si="199"/>
        <v>6.7282928060477767</v>
      </c>
      <c r="HH171" s="104"/>
      <c r="HI171" s="143">
        <f t="shared" si="200"/>
        <v>6.7282928060477767</v>
      </c>
      <c r="HJ171" s="104">
        <f t="shared" si="201"/>
        <v>0</v>
      </c>
      <c r="HK171" s="104">
        <f t="shared" si="125"/>
        <v>0</v>
      </c>
      <c r="HL171" s="90">
        <f t="shared" si="202"/>
        <v>6.7282928060477767</v>
      </c>
      <c r="HM171" s="380">
        <f t="shared" si="203"/>
        <v>9.2195361249289292</v>
      </c>
      <c r="HN171" s="1">
        <v>1</v>
      </c>
      <c r="HO171" s="1" t="s">
        <v>52</v>
      </c>
      <c r="HP171" s="1">
        <v>123</v>
      </c>
      <c r="HQ171" s="1" t="s">
        <v>467</v>
      </c>
      <c r="HR171" s="1" t="s">
        <v>468</v>
      </c>
      <c r="HS171" s="89">
        <v>44104</v>
      </c>
      <c r="HT171" s="104">
        <v>12.57</v>
      </c>
      <c r="HU171" s="90">
        <v>20</v>
      </c>
      <c r="HV171" s="104"/>
      <c r="HW171" s="104"/>
      <c r="HX171" s="104"/>
      <c r="HY171" s="104"/>
      <c r="HZ171" s="137">
        <f t="shared" si="204"/>
        <v>12.57</v>
      </c>
      <c r="IA171" s="138">
        <f t="shared" si="205"/>
        <v>5.97</v>
      </c>
      <c r="IB171" s="141">
        <f t="shared" si="206"/>
        <v>1.1128411563568317</v>
      </c>
      <c r="IC171" s="142">
        <f t="shared" si="207"/>
        <v>7.0828411563568316</v>
      </c>
      <c r="ID171" s="104">
        <f t="shared" si="208"/>
        <v>7.0828411563568316</v>
      </c>
      <c r="IE171" s="104">
        <f t="shared" si="209"/>
        <v>0</v>
      </c>
      <c r="IF171" s="104">
        <f t="shared" si="210"/>
        <v>13.45739819707798</v>
      </c>
      <c r="IG171" s="425">
        <f t="shared" si="211"/>
        <v>0</v>
      </c>
      <c r="IH171" s="143">
        <f t="shared" si="212"/>
        <v>13.45739819707798</v>
      </c>
      <c r="II171" s="104">
        <f t="shared" si="213"/>
        <v>0</v>
      </c>
      <c r="IJ171" s="104">
        <f t="shared" si="214"/>
        <v>0</v>
      </c>
      <c r="IK171" s="90">
        <f t="shared" si="215"/>
        <v>13.45739819707798</v>
      </c>
      <c r="IL171" s="234">
        <f t="shared" si="216"/>
        <v>2.6769343220069093</v>
      </c>
      <c r="IM171" s="139">
        <v>1</v>
      </c>
      <c r="IN171" s="1" t="s">
        <v>52</v>
      </c>
      <c r="IO171" s="1">
        <v>123</v>
      </c>
      <c r="IP171" s="1" t="s">
        <v>467</v>
      </c>
      <c r="IQ171" s="1" t="s">
        <v>468</v>
      </c>
      <c r="IR171" s="89">
        <v>44143</v>
      </c>
      <c r="IS171" s="90"/>
      <c r="IT171" s="1">
        <v>14.530000000000001</v>
      </c>
      <c r="IU171" s="1"/>
      <c r="IV171" s="1"/>
      <c r="IW171" s="1"/>
      <c r="IX171" s="1"/>
      <c r="IY171" s="98">
        <v>14.530000000000001</v>
      </c>
      <c r="IZ171" s="138">
        <f t="shared" si="217"/>
        <v>1.9600000000000009</v>
      </c>
      <c r="JA171" s="141">
        <f t="shared" si="218"/>
        <v>-0.5270148102499399</v>
      </c>
      <c r="JB171" s="142">
        <f t="shared" si="219"/>
        <v>1.432985189750061</v>
      </c>
      <c r="JC171" s="104">
        <f t="shared" si="220"/>
        <v>1.432985189750061</v>
      </c>
      <c r="JD171" s="104">
        <f t="shared" si="221"/>
        <v>0</v>
      </c>
      <c r="JE171" s="104">
        <f t="shared" si="222"/>
        <v>2.7226718605251157</v>
      </c>
      <c r="JF171" s="425">
        <f t="shared" si="229"/>
        <v>0</v>
      </c>
      <c r="JG171" s="143">
        <f t="shared" si="223"/>
        <v>2.7226718605251157</v>
      </c>
      <c r="JH171" s="104">
        <f t="shared" si="224"/>
        <v>0</v>
      </c>
      <c r="JI171" s="104">
        <f t="shared" si="225"/>
        <v>0</v>
      </c>
      <c r="JJ171" s="90">
        <f t="shared" si="226"/>
        <v>2.7226718605251157</v>
      </c>
      <c r="JK171" s="234">
        <f t="shared" si="230"/>
        <v>5.3996061825320254</v>
      </c>
      <c r="JL171" s="139">
        <v>1</v>
      </c>
      <c r="JM171" s="1" t="s">
        <v>52</v>
      </c>
    </row>
    <row r="172" spans="1:273" ht="30" customHeight="1" x14ac:dyDescent="0.25">
      <c r="A172" s="1"/>
      <c r="B172" s="1"/>
      <c r="C172" s="1"/>
      <c r="D172" s="89"/>
      <c r="E172" s="153"/>
      <c r="F172" s="104"/>
      <c r="G172" s="104"/>
      <c r="H172" s="104"/>
      <c r="I172" s="104"/>
      <c r="J172" s="104"/>
      <c r="K172" s="137"/>
      <c r="L172" s="138"/>
      <c r="M172" s="141"/>
      <c r="N172" s="96"/>
      <c r="O172" s="104"/>
      <c r="P172" s="104"/>
      <c r="Q172" s="104"/>
      <c r="R172" s="104"/>
      <c r="S172" s="143"/>
      <c r="T172" s="104"/>
      <c r="U172" s="104"/>
      <c r="V172" s="104"/>
      <c r="W172" s="203"/>
      <c r="X172" s="144"/>
      <c r="Y172" s="285"/>
      <c r="Z172" s="104"/>
      <c r="AA172" s="1"/>
      <c r="AB172" s="1"/>
      <c r="AC172" s="1"/>
      <c r="AD172" s="89"/>
      <c r="AE172" s="284"/>
      <c r="AF172" s="1"/>
      <c r="AG172" s="1"/>
      <c r="AH172" s="1"/>
      <c r="AI172" s="1"/>
      <c r="AJ172" s="1"/>
      <c r="AK172" s="98"/>
      <c r="AL172" s="138"/>
      <c r="AM172" s="141"/>
      <c r="AN172" s="96"/>
      <c r="AO172" s="104"/>
      <c r="AP172" s="104"/>
      <c r="AQ172" s="104"/>
      <c r="AR172" s="104"/>
      <c r="AS172" s="143"/>
      <c r="AT172" s="104"/>
      <c r="AU172" s="104"/>
      <c r="AV172" s="203"/>
      <c r="AW172" s="144"/>
      <c r="AX172" s="285"/>
      <c r="AY172" s="104"/>
      <c r="AZ172" s="1"/>
      <c r="BA172" s="1"/>
      <c r="BB172" s="1"/>
      <c r="BC172" s="89"/>
      <c r="BD172" s="153"/>
      <c r="BE172" s="1"/>
      <c r="BF172" s="1"/>
      <c r="BG172" s="1"/>
      <c r="BH172" s="1"/>
      <c r="BI172" s="1"/>
      <c r="BJ172" s="98"/>
      <c r="BK172" s="138"/>
      <c r="BL172" s="141"/>
      <c r="BM172" s="96"/>
      <c r="BN172" s="104"/>
      <c r="BO172" s="104"/>
      <c r="BP172" s="104"/>
      <c r="BQ172" s="355"/>
      <c r="BR172" s="143"/>
      <c r="BS172" s="104"/>
      <c r="BT172" s="203"/>
      <c r="BU172" s="144"/>
      <c r="BV172" s="285"/>
      <c r="BW172" s="104"/>
      <c r="BX172" s="1"/>
      <c r="BY172" s="1"/>
      <c r="BZ172" s="1"/>
      <c r="CA172" s="89"/>
      <c r="CB172" s="153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43"/>
      <c r="CQ172" s="104"/>
      <c r="CR172" s="203"/>
      <c r="CS172" s="144"/>
      <c r="CT172" s="139"/>
      <c r="CU172" s="1"/>
      <c r="CV172" s="1"/>
      <c r="CW172" s="1"/>
      <c r="CX172" s="1"/>
      <c r="CY172" s="89"/>
      <c r="CZ172" s="153"/>
      <c r="DA172" s="104"/>
      <c r="DB172" s="104"/>
      <c r="DC172" s="104"/>
      <c r="DD172" s="104"/>
      <c r="DE172" s="104"/>
      <c r="DF172" s="137"/>
      <c r="DG172" s="138"/>
      <c r="DH172" s="141"/>
      <c r="DI172" s="142"/>
      <c r="DJ172" s="104"/>
      <c r="DK172" s="104"/>
      <c r="DL172" s="104"/>
      <c r="DM172" s="365"/>
      <c r="DN172" s="366"/>
      <c r="DO172" s="367"/>
      <c r="DP172" s="367"/>
      <c r="DQ172" s="368"/>
      <c r="DR172" s="49"/>
      <c r="DS172" s="369"/>
      <c r="DT172" s="139"/>
      <c r="DU172" s="1"/>
      <c r="DV172" s="1"/>
      <c r="DW172" s="1"/>
      <c r="DX172" s="1"/>
      <c r="DY172" s="89"/>
      <c r="DZ172" s="90"/>
      <c r="EA172" s="1"/>
      <c r="EB172" s="1"/>
      <c r="EC172" s="1"/>
      <c r="ED172" s="1"/>
      <c r="EE172" s="1"/>
      <c r="EF172" s="98"/>
      <c r="EG172" s="138"/>
      <c r="EH172" s="141"/>
      <c r="EI172" s="96"/>
      <c r="EJ172" s="104"/>
      <c r="EK172" s="104"/>
      <c r="EL172" s="104"/>
      <c r="EM172" s="355"/>
      <c r="EN172" s="143"/>
      <c r="EO172" s="104"/>
      <c r="EP172" s="379"/>
      <c r="EQ172" s="380"/>
      <c r="ER172" s="285"/>
      <c r="ES172" s="104"/>
      <c r="ET172" s="1">
        <v>124</v>
      </c>
      <c r="EU172" s="1" t="s">
        <v>469</v>
      </c>
      <c r="EV172" s="1" t="s">
        <v>470</v>
      </c>
      <c r="EW172" s="398"/>
      <c r="EX172" s="89">
        <v>44013</v>
      </c>
      <c r="EY172" s="104">
        <v>0.32</v>
      </c>
      <c r="EZ172" s="104"/>
      <c r="FA172" s="104"/>
      <c r="FB172" s="104"/>
      <c r="FC172" s="104"/>
      <c r="FD172" s="137">
        <f t="shared" si="177"/>
        <v>0.32</v>
      </c>
      <c r="FE172" s="138">
        <f t="shared" si="227"/>
        <v>0.32</v>
      </c>
      <c r="FF172" s="141">
        <f t="shared" si="178"/>
        <v>1.5016237489889766E-2</v>
      </c>
      <c r="FG172" s="96">
        <f t="shared" si="179"/>
        <v>0.33501623748988979</v>
      </c>
      <c r="FH172" s="104">
        <f t="shared" si="180"/>
        <v>0.33501623748988979</v>
      </c>
      <c r="FI172" s="104">
        <f t="shared" si="181"/>
        <v>0</v>
      </c>
      <c r="FJ172" s="104">
        <f t="shared" si="182"/>
        <v>0.60637938985670059</v>
      </c>
      <c r="FK172" s="104"/>
      <c r="FL172" s="143">
        <f t="shared" si="183"/>
        <v>0.60637938985670059</v>
      </c>
      <c r="FM172" s="104">
        <f t="shared" si="184"/>
        <v>6.9479555249719424E-2</v>
      </c>
      <c r="FN172" s="379">
        <f t="shared" si="185"/>
        <v>0.67585894510641997</v>
      </c>
      <c r="FO172" s="234">
        <f t="shared" si="186"/>
        <v>0.67585894510641997</v>
      </c>
      <c r="FP172" s="139">
        <v>1</v>
      </c>
      <c r="FQ172" s="1" t="s">
        <v>52</v>
      </c>
      <c r="FR172" s="1">
        <v>124</v>
      </c>
      <c r="FS172" s="1" t="s">
        <v>469</v>
      </c>
      <c r="FT172" s="1" t="s">
        <v>470</v>
      </c>
      <c r="FU172" s="89">
        <v>44042</v>
      </c>
      <c r="FV172" s="90"/>
      <c r="FW172" s="104">
        <v>0.32</v>
      </c>
      <c r="FX172" s="104"/>
      <c r="FY172" s="104"/>
      <c r="FZ172" s="104"/>
      <c r="GA172" s="104"/>
      <c r="GB172" s="411">
        <f t="shared" si="187"/>
        <v>0.32</v>
      </c>
      <c r="GC172" s="138">
        <f t="shared" si="123"/>
        <v>0</v>
      </c>
      <c r="GD172" s="141">
        <f t="shared" si="188"/>
        <v>0</v>
      </c>
      <c r="GE172" s="142">
        <f t="shared" si="189"/>
        <v>0</v>
      </c>
      <c r="GF172" s="104">
        <f t="shared" si="190"/>
        <v>0</v>
      </c>
      <c r="GG172" s="104">
        <v>0</v>
      </c>
      <c r="GH172" s="104">
        <f t="shared" si="191"/>
        <v>0</v>
      </c>
      <c r="GI172" s="104"/>
      <c r="GJ172" s="143">
        <f t="shared" si="192"/>
        <v>0</v>
      </c>
      <c r="GK172" s="103">
        <f t="shared" si="193"/>
        <v>0</v>
      </c>
      <c r="GL172" s="104">
        <f t="shared" si="124"/>
        <v>0</v>
      </c>
      <c r="GM172" s="90">
        <f t="shared" si="194"/>
        <v>0</v>
      </c>
      <c r="GN172" s="380">
        <f t="shared" si="195"/>
        <v>0.67585894510641997</v>
      </c>
      <c r="GO172" s="139">
        <v>1</v>
      </c>
      <c r="GP172" s="415" t="s">
        <v>52</v>
      </c>
      <c r="GQ172" s="1">
        <v>124</v>
      </c>
      <c r="GR172" s="1" t="s">
        <v>469</v>
      </c>
      <c r="GS172" s="1" t="s">
        <v>470</v>
      </c>
      <c r="GT172" s="89">
        <v>44081</v>
      </c>
      <c r="GU172" s="90"/>
      <c r="GV172" s="104">
        <v>0.32</v>
      </c>
      <c r="GW172" s="104"/>
      <c r="GX172" s="104"/>
      <c r="GY172" s="104"/>
      <c r="GZ172" s="104"/>
      <c r="HA172" s="137">
        <v>0.32</v>
      </c>
      <c r="HB172" s="138">
        <f t="shared" si="228"/>
        <v>0</v>
      </c>
      <c r="HC172" s="141">
        <f t="shared" si="196"/>
        <v>0</v>
      </c>
      <c r="HD172" s="142">
        <f t="shared" si="197"/>
        <v>0</v>
      </c>
      <c r="HE172" s="104">
        <f t="shared" si="198"/>
        <v>0</v>
      </c>
      <c r="HF172" s="104">
        <v>0</v>
      </c>
      <c r="HG172" s="104">
        <f t="shared" si="199"/>
        <v>0</v>
      </c>
      <c r="HH172" s="104"/>
      <c r="HI172" s="143">
        <f t="shared" si="200"/>
        <v>0</v>
      </c>
      <c r="HJ172" s="104">
        <f t="shared" si="201"/>
        <v>0</v>
      </c>
      <c r="HK172" s="104">
        <f t="shared" si="125"/>
        <v>0</v>
      </c>
      <c r="HL172" s="90">
        <f t="shared" si="202"/>
        <v>0</v>
      </c>
      <c r="HM172" s="380">
        <f t="shared" si="203"/>
        <v>0.67585894510641997</v>
      </c>
      <c r="HN172" s="1">
        <v>1</v>
      </c>
      <c r="HO172" s="1" t="s">
        <v>52</v>
      </c>
      <c r="HP172" s="1">
        <v>124</v>
      </c>
      <c r="HQ172" s="1" t="s">
        <v>469</v>
      </c>
      <c r="HR172" s="1" t="s">
        <v>470</v>
      </c>
      <c r="HS172" s="89">
        <v>44104</v>
      </c>
      <c r="HT172" s="104">
        <v>0.32</v>
      </c>
      <c r="HU172" s="90"/>
      <c r="HV172" s="104"/>
      <c r="HW172" s="104"/>
      <c r="HX172" s="104"/>
      <c r="HY172" s="104"/>
      <c r="HZ172" s="137">
        <f t="shared" si="204"/>
        <v>0.32</v>
      </c>
      <c r="IA172" s="138">
        <f t="shared" si="205"/>
        <v>0</v>
      </c>
      <c r="IB172" s="141">
        <f t="shared" si="206"/>
        <v>0</v>
      </c>
      <c r="IC172" s="142">
        <f t="shared" si="207"/>
        <v>0</v>
      </c>
      <c r="ID172" s="104">
        <f t="shared" si="208"/>
        <v>0</v>
      </c>
      <c r="IE172" s="104">
        <f t="shared" si="209"/>
        <v>0</v>
      </c>
      <c r="IF172" s="104">
        <f t="shared" si="210"/>
        <v>0</v>
      </c>
      <c r="IG172" s="425">
        <f t="shared" si="211"/>
        <v>0</v>
      </c>
      <c r="IH172" s="143">
        <f t="shared" si="212"/>
        <v>0</v>
      </c>
      <c r="II172" s="104">
        <f t="shared" si="213"/>
        <v>0</v>
      </c>
      <c r="IJ172" s="104">
        <f t="shared" si="214"/>
        <v>0</v>
      </c>
      <c r="IK172" s="90">
        <f t="shared" si="215"/>
        <v>0</v>
      </c>
      <c r="IL172" s="234">
        <f t="shared" si="216"/>
        <v>0.67585894510641997</v>
      </c>
      <c r="IM172" s="139">
        <v>1</v>
      </c>
      <c r="IN172" s="1" t="s">
        <v>52</v>
      </c>
      <c r="IO172" s="1">
        <v>124</v>
      </c>
      <c r="IP172" s="1" t="s">
        <v>469</v>
      </c>
      <c r="IQ172" s="1" t="s">
        <v>470</v>
      </c>
      <c r="IR172" s="89">
        <v>44143</v>
      </c>
      <c r="IS172" s="90"/>
      <c r="IT172" s="1">
        <v>0.32</v>
      </c>
      <c r="IU172" s="1"/>
      <c r="IV172" s="1"/>
      <c r="IW172" s="1"/>
      <c r="IX172" s="1"/>
      <c r="IY172" s="98">
        <v>0.32</v>
      </c>
      <c r="IZ172" s="138">
        <f t="shared" si="217"/>
        <v>0</v>
      </c>
      <c r="JA172" s="141">
        <f t="shared" si="218"/>
        <v>0</v>
      </c>
      <c r="JB172" s="142">
        <f t="shared" si="219"/>
        <v>0</v>
      </c>
      <c r="JC172" s="104">
        <f t="shared" si="220"/>
        <v>0</v>
      </c>
      <c r="JD172" s="104">
        <f t="shared" si="221"/>
        <v>0</v>
      </c>
      <c r="JE172" s="104">
        <f t="shared" si="222"/>
        <v>0</v>
      </c>
      <c r="JF172" s="425">
        <f t="shared" si="229"/>
        <v>0</v>
      </c>
      <c r="JG172" s="143">
        <f t="shared" si="223"/>
        <v>0</v>
      </c>
      <c r="JH172" s="104">
        <f t="shared" si="224"/>
        <v>0</v>
      </c>
      <c r="JI172" s="104">
        <f t="shared" si="225"/>
        <v>0</v>
      </c>
      <c r="JJ172" s="90">
        <f t="shared" si="226"/>
        <v>0</v>
      </c>
      <c r="JK172" s="234">
        <f t="shared" si="230"/>
        <v>0.67585894510641997</v>
      </c>
      <c r="JL172" s="139">
        <v>1</v>
      </c>
      <c r="JM172" s="1" t="s">
        <v>52</v>
      </c>
    </row>
    <row r="173" spans="1:273" ht="30" customHeight="1" x14ac:dyDescent="0.25">
      <c r="A173" s="1"/>
      <c r="B173" s="1"/>
      <c r="C173" s="1"/>
      <c r="D173" s="89"/>
      <c r="E173" s="153"/>
      <c r="F173" s="104"/>
      <c r="G173" s="104"/>
      <c r="H173" s="104"/>
      <c r="I173" s="104"/>
      <c r="J173" s="104"/>
      <c r="K173" s="137"/>
      <c r="L173" s="138"/>
      <c r="M173" s="141"/>
      <c r="N173" s="96"/>
      <c r="O173" s="104"/>
      <c r="P173" s="104"/>
      <c r="Q173" s="104"/>
      <c r="R173" s="104"/>
      <c r="S173" s="143"/>
      <c r="T173" s="104"/>
      <c r="U173" s="104"/>
      <c r="V173" s="104"/>
      <c r="W173" s="203"/>
      <c r="X173" s="144"/>
      <c r="Y173" s="285"/>
      <c r="Z173" s="104"/>
      <c r="AA173" s="1"/>
      <c r="AB173" s="1"/>
      <c r="AC173" s="1"/>
      <c r="AD173" s="89"/>
      <c r="AE173" s="284"/>
      <c r="AF173" s="1"/>
      <c r="AG173" s="1"/>
      <c r="AH173" s="1"/>
      <c r="AI173" s="1"/>
      <c r="AJ173" s="1"/>
      <c r="AK173" s="98"/>
      <c r="AL173" s="138"/>
      <c r="AM173" s="141"/>
      <c r="AN173" s="96"/>
      <c r="AO173" s="104"/>
      <c r="AP173" s="104"/>
      <c r="AQ173" s="104"/>
      <c r="AR173" s="104"/>
      <c r="AS173" s="143"/>
      <c r="AT173" s="104"/>
      <c r="AU173" s="104"/>
      <c r="AV173" s="203"/>
      <c r="AW173" s="144"/>
      <c r="AX173" s="285"/>
      <c r="AY173" s="104"/>
      <c r="AZ173" s="1"/>
      <c r="BA173" s="1"/>
      <c r="BB173" s="1"/>
      <c r="BC173" s="89"/>
      <c r="BD173" s="153"/>
      <c r="BE173" s="1"/>
      <c r="BF173" s="1"/>
      <c r="BG173" s="1"/>
      <c r="BH173" s="1"/>
      <c r="BI173" s="1"/>
      <c r="BJ173" s="98"/>
      <c r="BK173" s="138"/>
      <c r="BL173" s="141"/>
      <c r="BM173" s="96"/>
      <c r="BN173" s="104"/>
      <c r="BO173" s="104"/>
      <c r="BP173" s="104"/>
      <c r="BQ173" s="355"/>
      <c r="BR173" s="143"/>
      <c r="BS173" s="104"/>
      <c r="BT173" s="203"/>
      <c r="BU173" s="144"/>
      <c r="BV173" s="285"/>
      <c r="BW173" s="104"/>
      <c r="BX173" s="1"/>
      <c r="BY173" s="1"/>
      <c r="BZ173" s="1"/>
      <c r="CA173" s="89"/>
      <c r="CB173" s="153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43"/>
      <c r="CQ173" s="104"/>
      <c r="CR173" s="203"/>
      <c r="CS173" s="144"/>
      <c r="CT173" s="139"/>
      <c r="CU173" s="1"/>
      <c r="CV173" s="1"/>
      <c r="CW173" s="1"/>
      <c r="CX173" s="1"/>
      <c r="CY173" s="89"/>
      <c r="CZ173" s="153"/>
      <c r="DA173" s="104"/>
      <c r="DB173" s="104"/>
      <c r="DC173" s="104"/>
      <c r="DD173" s="104"/>
      <c r="DE173" s="104"/>
      <c r="DF173" s="137"/>
      <c r="DG173" s="138"/>
      <c r="DH173" s="141"/>
      <c r="DI173" s="142"/>
      <c r="DJ173" s="104"/>
      <c r="DK173" s="104"/>
      <c r="DL173" s="104"/>
      <c r="DM173" s="365"/>
      <c r="DN173" s="366"/>
      <c r="DO173" s="367"/>
      <c r="DP173" s="367"/>
      <c r="DQ173" s="368"/>
      <c r="DR173" s="49"/>
      <c r="DS173" s="369"/>
      <c r="DT173" s="139"/>
      <c r="DU173" s="1"/>
      <c r="DV173" s="1"/>
      <c r="DW173" s="1"/>
      <c r="DX173" s="1"/>
      <c r="DY173" s="89"/>
      <c r="DZ173" s="90"/>
      <c r="EA173" s="1"/>
      <c r="EB173" s="1"/>
      <c r="EC173" s="1"/>
      <c r="ED173" s="1"/>
      <c r="EE173" s="1"/>
      <c r="EF173" s="98"/>
      <c r="EG173" s="138"/>
      <c r="EH173" s="141"/>
      <c r="EI173" s="96"/>
      <c r="EJ173" s="104"/>
      <c r="EK173" s="104"/>
      <c r="EL173" s="104"/>
      <c r="EM173" s="355"/>
      <c r="EN173" s="143"/>
      <c r="EO173" s="104"/>
      <c r="EP173" s="379"/>
      <c r="EQ173" s="380"/>
      <c r="ER173" s="285"/>
      <c r="ES173" s="104"/>
      <c r="ET173" s="1">
        <v>125</v>
      </c>
      <c r="EU173" s="1" t="s">
        <v>471</v>
      </c>
      <c r="EV173" s="1" t="s">
        <v>472</v>
      </c>
      <c r="EW173" s="398"/>
      <c r="EX173" s="89">
        <v>44013</v>
      </c>
      <c r="EY173" s="104">
        <v>2.42</v>
      </c>
      <c r="EZ173" s="104"/>
      <c r="FA173" s="104"/>
      <c r="FB173" s="104"/>
      <c r="FC173" s="104"/>
      <c r="FD173" s="137">
        <f t="shared" si="177"/>
        <v>2.42</v>
      </c>
      <c r="FE173" s="138">
        <f t="shared" si="227"/>
        <v>2.42</v>
      </c>
      <c r="FF173" s="141">
        <f t="shared" si="178"/>
        <v>0.11356029601729135</v>
      </c>
      <c r="FG173" s="96">
        <f t="shared" si="179"/>
        <v>2.5335602960172912</v>
      </c>
      <c r="FH173" s="104">
        <f t="shared" si="180"/>
        <v>2.5335602960172912</v>
      </c>
      <c r="FI173" s="104">
        <f t="shared" si="181"/>
        <v>0</v>
      </c>
      <c r="FJ173" s="104">
        <f t="shared" si="182"/>
        <v>4.5857441357912974</v>
      </c>
      <c r="FK173" s="104"/>
      <c r="FL173" s="143">
        <f t="shared" si="183"/>
        <v>4.5857441357912974</v>
      </c>
      <c r="FM173" s="104">
        <f t="shared" si="184"/>
        <v>0.52543913657600305</v>
      </c>
      <c r="FN173" s="379">
        <f t="shared" si="185"/>
        <v>5.1111832723673007</v>
      </c>
      <c r="FO173" s="234">
        <f t="shared" si="186"/>
        <v>5.1111832723673007</v>
      </c>
      <c r="FP173" s="139">
        <v>1</v>
      </c>
      <c r="FQ173" s="1" t="s">
        <v>52</v>
      </c>
      <c r="FR173" s="1">
        <v>125</v>
      </c>
      <c r="FS173" s="1" t="s">
        <v>471</v>
      </c>
      <c r="FT173" s="1" t="s">
        <v>472</v>
      </c>
      <c r="FU173" s="89">
        <v>44042</v>
      </c>
      <c r="FV173" s="90"/>
      <c r="FW173" s="104">
        <v>48.38</v>
      </c>
      <c r="FX173" s="104"/>
      <c r="FY173" s="104"/>
      <c r="FZ173" s="104"/>
      <c r="GA173" s="104"/>
      <c r="GB173" s="411">
        <f t="shared" si="187"/>
        <v>48.38</v>
      </c>
      <c r="GC173" s="138">
        <f t="shared" si="123"/>
        <v>45.96</v>
      </c>
      <c r="GD173" s="141">
        <f t="shared" si="188"/>
        <v>14.32096740407718</v>
      </c>
      <c r="GE173" s="142">
        <f t="shared" si="189"/>
        <v>60.280967404077181</v>
      </c>
      <c r="GF173" s="104">
        <f t="shared" si="190"/>
        <v>60.280967404077181</v>
      </c>
      <c r="GG173" s="104">
        <v>0</v>
      </c>
      <c r="GH173" s="104">
        <f t="shared" si="191"/>
        <v>114.53383806774664</v>
      </c>
      <c r="GI173" s="104"/>
      <c r="GJ173" s="143">
        <f t="shared" si="192"/>
        <v>114.53383806774664</v>
      </c>
      <c r="GK173" s="103">
        <f t="shared" si="193"/>
        <v>0</v>
      </c>
      <c r="GL173" s="104">
        <f t="shared" si="124"/>
        <v>0</v>
      </c>
      <c r="GM173" s="90">
        <f t="shared" si="194"/>
        <v>114.53383806774664</v>
      </c>
      <c r="GN173" s="380">
        <f t="shared" si="195"/>
        <v>119.64502134011394</v>
      </c>
      <c r="GO173" s="139">
        <v>1</v>
      </c>
      <c r="GP173" s="415" t="s">
        <v>52</v>
      </c>
      <c r="GQ173" s="1">
        <v>125</v>
      </c>
      <c r="GR173" s="1" t="s">
        <v>471</v>
      </c>
      <c r="GS173" s="1" t="s">
        <v>472</v>
      </c>
      <c r="GT173" s="89">
        <v>44081</v>
      </c>
      <c r="GU173" s="90"/>
      <c r="GV173" s="104">
        <v>106.11</v>
      </c>
      <c r="GW173" s="104"/>
      <c r="GX173" s="104"/>
      <c r="GY173" s="104"/>
      <c r="GZ173" s="104"/>
      <c r="HA173" s="137">
        <v>106.11</v>
      </c>
      <c r="HB173" s="138">
        <f t="shared" si="228"/>
        <v>57.73</v>
      </c>
      <c r="HC173" s="141">
        <f t="shared" si="196"/>
        <v>-20.89506935105376</v>
      </c>
      <c r="HD173" s="142">
        <f t="shared" si="197"/>
        <v>36.834930648946241</v>
      </c>
      <c r="HE173" s="104">
        <f t="shared" si="198"/>
        <v>36.834930648946241</v>
      </c>
      <c r="HF173" s="104">
        <v>0</v>
      </c>
      <c r="HG173" s="104">
        <f t="shared" si="199"/>
        <v>69.986368232997847</v>
      </c>
      <c r="HH173" s="104"/>
      <c r="HI173" s="143">
        <f t="shared" si="200"/>
        <v>69.986368232997847</v>
      </c>
      <c r="HJ173" s="104">
        <f t="shared" si="201"/>
        <v>0</v>
      </c>
      <c r="HK173" s="104">
        <f t="shared" si="125"/>
        <v>0</v>
      </c>
      <c r="HL173" s="90">
        <f t="shared" si="202"/>
        <v>69.986368232997847</v>
      </c>
      <c r="HM173" s="380">
        <f t="shared" si="203"/>
        <v>189.63138957311179</v>
      </c>
      <c r="HN173" s="1">
        <v>1</v>
      </c>
      <c r="HO173" s="1" t="s">
        <v>52</v>
      </c>
      <c r="HP173" s="1">
        <v>125</v>
      </c>
      <c r="HQ173" s="1" t="s">
        <v>471</v>
      </c>
      <c r="HR173" s="1" t="s">
        <v>472</v>
      </c>
      <c r="HS173" s="89">
        <v>44104</v>
      </c>
      <c r="HT173" s="104">
        <v>190.48</v>
      </c>
      <c r="HU173" s="90"/>
      <c r="HV173" s="104"/>
      <c r="HW173" s="104"/>
      <c r="HX173" s="104"/>
      <c r="HY173" s="104"/>
      <c r="HZ173" s="137">
        <f t="shared" si="204"/>
        <v>190.48</v>
      </c>
      <c r="IA173" s="138">
        <f t="shared" si="205"/>
        <v>84.36999999999999</v>
      </c>
      <c r="IB173" s="141">
        <f t="shared" si="206"/>
        <v>15.727036576520248</v>
      </c>
      <c r="IC173" s="142">
        <f t="shared" si="207"/>
        <v>100.09703657652024</v>
      </c>
      <c r="ID173" s="104">
        <f t="shared" si="208"/>
        <v>100.09703657652024</v>
      </c>
      <c r="IE173" s="104">
        <f t="shared" si="209"/>
        <v>0</v>
      </c>
      <c r="IF173" s="104">
        <f t="shared" si="210"/>
        <v>190.18436949538844</v>
      </c>
      <c r="IG173" s="425">
        <f t="shared" si="211"/>
        <v>0</v>
      </c>
      <c r="IH173" s="143">
        <f t="shared" si="212"/>
        <v>190.18436949538844</v>
      </c>
      <c r="II173" s="104">
        <f t="shared" si="213"/>
        <v>0</v>
      </c>
      <c r="IJ173" s="104">
        <f t="shared" si="214"/>
        <v>0</v>
      </c>
      <c r="IK173" s="90">
        <f t="shared" si="215"/>
        <v>190.18436949538844</v>
      </c>
      <c r="IL173" s="234">
        <f t="shared" si="216"/>
        <v>379.81575906850026</v>
      </c>
      <c r="IM173" s="139">
        <v>1</v>
      </c>
      <c r="IN173" s="1" t="s">
        <v>52</v>
      </c>
      <c r="IO173" s="1">
        <v>125</v>
      </c>
      <c r="IP173" s="1" t="s">
        <v>471</v>
      </c>
      <c r="IQ173" s="1" t="s">
        <v>472</v>
      </c>
      <c r="IR173" s="89">
        <v>44143</v>
      </c>
      <c r="IS173" s="90"/>
      <c r="IT173" s="1">
        <v>193.39000000000001</v>
      </c>
      <c r="IU173" s="1"/>
      <c r="IV173" s="1"/>
      <c r="IW173" s="1"/>
      <c r="IX173" s="1"/>
      <c r="IY173" s="98">
        <v>193.39000000000001</v>
      </c>
      <c r="IZ173" s="138">
        <f t="shared" si="217"/>
        <v>2.910000000000025</v>
      </c>
      <c r="JA173" s="141">
        <f t="shared" si="218"/>
        <v>-0.78245566215680495</v>
      </c>
      <c r="JB173" s="142">
        <f t="shared" si="219"/>
        <v>2.1275443378432199</v>
      </c>
      <c r="JC173" s="104">
        <f t="shared" si="220"/>
        <v>2.1275443378432199</v>
      </c>
      <c r="JD173" s="104">
        <f t="shared" si="221"/>
        <v>0</v>
      </c>
      <c r="JE173" s="104">
        <f t="shared" si="222"/>
        <v>4.0423342419021173</v>
      </c>
      <c r="JF173" s="425">
        <f t="shared" si="229"/>
        <v>0</v>
      </c>
      <c r="JG173" s="143">
        <f t="shared" si="223"/>
        <v>4.0423342419021173</v>
      </c>
      <c r="JH173" s="104">
        <f t="shared" si="224"/>
        <v>0</v>
      </c>
      <c r="JI173" s="104">
        <f t="shared" si="225"/>
        <v>0</v>
      </c>
      <c r="JJ173" s="90">
        <f t="shared" si="226"/>
        <v>4.0423342419021173</v>
      </c>
      <c r="JK173" s="234">
        <f t="shared" si="230"/>
        <v>383.85809331040235</v>
      </c>
      <c r="JL173" s="139">
        <v>1</v>
      </c>
      <c r="JM173" s="1" t="s">
        <v>52</v>
      </c>
    </row>
    <row r="174" spans="1:273" ht="30" customHeight="1" x14ac:dyDescent="0.25">
      <c r="A174" s="1"/>
      <c r="B174" s="1"/>
      <c r="C174" s="1"/>
      <c r="D174" s="89"/>
      <c r="E174" s="153"/>
      <c r="F174" s="104"/>
      <c r="G174" s="104"/>
      <c r="H174" s="104"/>
      <c r="I174" s="104"/>
      <c r="J174" s="104"/>
      <c r="K174" s="137"/>
      <c r="L174" s="138"/>
      <c r="M174" s="141"/>
      <c r="N174" s="96"/>
      <c r="O174" s="104"/>
      <c r="P174" s="104"/>
      <c r="Q174" s="104"/>
      <c r="R174" s="104"/>
      <c r="S174" s="143"/>
      <c r="T174" s="104"/>
      <c r="U174" s="104"/>
      <c r="V174" s="104"/>
      <c r="W174" s="203"/>
      <c r="X174" s="144"/>
      <c r="Y174" s="285"/>
      <c r="Z174" s="104"/>
      <c r="AA174" s="1"/>
      <c r="AB174" s="1"/>
      <c r="AC174" s="1"/>
      <c r="AD174" s="89"/>
      <c r="AE174" s="284"/>
      <c r="AF174" s="1"/>
      <c r="AG174" s="1"/>
      <c r="AH174" s="1"/>
      <c r="AI174" s="1"/>
      <c r="AJ174" s="1"/>
      <c r="AK174" s="98"/>
      <c r="AL174" s="138"/>
      <c r="AM174" s="141"/>
      <c r="AN174" s="96"/>
      <c r="AO174" s="104"/>
      <c r="AP174" s="104"/>
      <c r="AQ174" s="104"/>
      <c r="AR174" s="104"/>
      <c r="AS174" s="143"/>
      <c r="AT174" s="104"/>
      <c r="AU174" s="104"/>
      <c r="AV174" s="203"/>
      <c r="AW174" s="144"/>
      <c r="AX174" s="285"/>
      <c r="AY174" s="104"/>
      <c r="AZ174" s="1"/>
      <c r="BA174" s="1"/>
      <c r="BB174" s="1"/>
      <c r="BC174" s="89"/>
      <c r="BD174" s="153"/>
      <c r="BE174" s="1"/>
      <c r="BF174" s="1"/>
      <c r="BG174" s="1"/>
      <c r="BH174" s="1"/>
      <c r="BI174" s="1"/>
      <c r="BJ174" s="98"/>
      <c r="BK174" s="138"/>
      <c r="BL174" s="141"/>
      <c r="BM174" s="96"/>
      <c r="BN174" s="104"/>
      <c r="BO174" s="104"/>
      <c r="BP174" s="104"/>
      <c r="BQ174" s="355"/>
      <c r="BR174" s="143"/>
      <c r="BS174" s="104"/>
      <c r="BT174" s="203"/>
      <c r="BU174" s="144"/>
      <c r="BV174" s="285"/>
      <c r="BW174" s="104"/>
      <c r="BX174" s="1"/>
      <c r="BY174" s="1"/>
      <c r="BZ174" s="1"/>
      <c r="CA174" s="89"/>
      <c r="CB174" s="153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43"/>
      <c r="CQ174" s="104"/>
      <c r="CR174" s="203"/>
      <c r="CS174" s="144"/>
      <c r="CT174" s="139"/>
      <c r="CU174" s="1"/>
      <c r="CV174" s="1"/>
      <c r="CW174" s="1"/>
      <c r="CX174" s="1"/>
      <c r="CY174" s="89"/>
      <c r="CZ174" s="153"/>
      <c r="DA174" s="104"/>
      <c r="DB174" s="104"/>
      <c r="DC174" s="104"/>
      <c r="DD174" s="104"/>
      <c r="DE174" s="104"/>
      <c r="DF174" s="137"/>
      <c r="DG174" s="138"/>
      <c r="DH174" s="141"/>
      <c r="DI174" s="142"/>
      <c r="DJ174" s="104"/>
      <c r="DK174" s="104"/>
      <c r="DL174" s="104"/>
      <c r="DM174" s="365"/>
      <c r="DN174" s="366"/>
      <c r="DO174" s="367"/>
      <c r="DP174" s="367"/>
      <c r="DQ174" s="368"/>
      <c r="DR174" s="49"/>
      <c r="DS174" s="369"/>
      <c r="DT174" s="139"/>
      <c r="DU174" s="1"/>
      <c r="DV174" s="1"/>
      <c r="DW174" s="1"/>
      <c r="DX174" s="1"/>
      <c r="DY174" s="89"/>
      <c r="DZ174" s="90"/>
      <c r="EA174" s="1"/>
      <c r="EB174" s="1"/>
      <c r="EC174" s="1"/>
      <c r="ED174" s="1"/>
      <c r="EE174" s="1"/>
      <c r="EF174" s="98"/>
      <c r="EG174" s="138"/>
      <c r="EH174" s="141"/>
      <c r="EI174" s="96"/>
      <c r="EJ174" s="104"/>
      <c r="EK174" s="104"/>
      <c r="EL174" s="104"/>
      <c r="EM174" s="355"/>
      <c r="EN174" s="143"/>
      <c r="EO174" s="104"/>
      <c r="EP174" s="379"/>
      <c r="EQ174" s="380"/>
      <c r="ER174" s="285"/>
      <c r="ES174" s="104"/>
      <c r="ET174" s="1">
        <v>126</v>
      </c>
      <c r="EU174" s="1" t="s">
        <v>473</v>
      </c>
      <c r="EV174" s="1" t="s">
        <v>474</v>
      </c>
      <c r="EW174" s="398"/>
      <c r="EX174" s="89">
        <v>44013</v>
      </c>
      <c r="EY174" s="104">
        <v>0.34</v>
      </c>
      <c r="EZ174" s="104"/>
      <c r="FA174" s="104"/>
      <c r="FB174" s="104"/>
      <c r="FC174" s="104"/>
      <c r="FD174" s="137">
        <f t="shared" si="177"/>
        <v>0.34</v>
      </c>
      <c r="FE174" s="138">
        <f t="shared" si="227"/>
        <v>0.34</v>
      </c>
      <c r="FF174" s="141">
        <f t="shared" si="178"/>
        <v>1.5954752333007877E-2</v>
      </c>
      <c r="FG174" s="96">
        <f t="shared" si="179"/>
        <v>0.35595475233300788</v>
      </c>
      <c r="FH174" s="104">
        <f t="shared" si="180"/>
        <v>0.35595475233300788</v>
      </c>
      <c r="FI174" s="104">
        <f t="shared" si="181"/>
        <v>0</v>
      </c>
      <c r="FJ174" s="104">
        <f t="shared" si="182"/>
        <v>0.64427810172274425</v>
      </c>
      <c r="FK174" s="104"/>
      <c r="FL174" s="143">
        <f t="shared" si="183"/>
        <v>0.64427810172274425</v>
      </c>
      <c r="FM174" s="104">
        <f t="shared" si="184"/>
        <v>7.3822027452826872E-2</v>
      </c>
      <c r="FN174" s="379">
        <f t="shared" si="185"/>
        <v>0.71810012917557109</v>
      </c>
      <c r="FO174" s="234">
        <f t="shared" si="186"/>
        <v>0.71810012917557109</v>
      </c>
      <c r="FP174" s="139">
        <v>1</v>
      </c>
      <c r="FQ174" s="1" t="s">
        <v>52</v>
      </c>
      <c r="FR174" s="1">
        <v>126</v>
      </c>
      <c r="FS174" s="1" t="s">
        <v>473</v>
      </c>
      <c r="FT174" s="1" t="s">
        <v>474</v>
      </c>
      <c r="FU174" s="89">
        <v>44042</v>
      </c>
      <c r="FV174" s="90"/>
      <c r="FW174" s="104">
        <v>0.34</v>
      </c>
      <c r="FX174" s="104"/>
      <c r="FY174" s="104"/>
      <c r="FZ174" s="104"/>
      <c r="GA174" s="104"/>
      <c r="GB174" s="411">
        <f t="shared" si="187"/>
        <v>0.34</v>
      </c>
      <c r="GC174" s="138">
        <f t="shared" si="123"/>
        <v>0</v>
      </c>
      <c r="GD174" s="141">
        <f t="shared" si="188"/>
        <v>0</v>
      </c>
      <c r="GE174" s="142">
        <f t="shared" si="189"/>
        <v>0</v>
      </c>
      <c r="GF174" s="104">
        <f t="shared" si="190"/>
        <v>0</v>
      </c>
      <c r="GG174" s="104">
        <v>0</v>
      </c>
      <c r="GH174" s="104">
        <f t="shared" si="191"/>
        <v>0</v>
      </c>
      <c r="GI174" s="104"/>
      <c r="GJ174" s="143">
        <f t="shared" si="192"/>
        <v>0</v>
      </c>
      <c r="GK174" s="103">
        <f t="shared" si="193"/>
        <v>0</v>
      </c>
      <c r="GL174" s="104">
        <f t="shared" si="124"/>
        <v>0</v>
      </c>
      <c r="GM174" s="90">
        <f t="shared" si="194"/>
        <v>0</v>
      </c>
      <c r="GN174" s="380">
        <f t="shared" si="195"/>
        <v>0.71810012917557109</v>
      </c>
      <c r="GO174" s="139">
        <v>1</v>
      </c>
      <c r="GP174" s="415" t="s">
        <v>52</v>
      </c>
      <c r="GQ174" s="1">
        <v>126</v>
      </c>
      <c r="GR174" s="1" t="s">
        <v>473</v>
      </c>
      <c r="GS174" s="1" t="s">
        <v>474</v>
      </c>
      <c r="GT174" s="89">
        <v>44081</v>
      </c>
      <c r="GU174" s="90"/>
      <c r="GV174" s="104">
        <v>0.34</v>
      </c>
      <c r="GW174" s="104"/>
      <c r="GX174" s="104"/>
      <c r="GY174" s="104"/>
      <c r="GZ174" s="104"/>
      <c r="HA174" s="137">
        <v>0.34</v>
      </c>
      <c r="HB174" s="138">
        <f t="shared" si="228"/>
        <v>0</v>
      </c>
      <c r="HC174" s="141">
        <f t="shared" si="196"/>
        <v>0</v>
      </c>
      <c r="HD174" s="142">
        <f t="shared" si="197"/>
        <v>0</v>
      </c>
      <c r="HE174" s="104">
        <f t="shared" si="198"/>
        <v>0</v>
      </c>
      <c r="HF174" s="104">
        <v>0</v>
      </c>
      <c r="HG174" s="104">
        <f t="shared" si="199"/>
        <v>0</v>
      </c>
      <c r="HH174" s="104"/>
      <c r="HI174" s="143">
        <f t="shared" si="200"/>
        <v>0</v>
      </c>
      <c r="HJ174" s="104">
        <f t="shared" si="201"/>
        <v>0</v>
      </c>
      <c r="HK174" s="104">
        <f t="shared" si="125"/>
        <v>0</v>
      </c>
      <c r="HL174" s="90">
        <f t="shared" si="202"/>
        <v>0</v>
      </c>
      <c r="HM174" s="380">
        <f t="shared" si="203"/>
        <v>0.71810012917557109</v>
      </c>
      <c r="HN174" s="1">
        <v>1</v>
      </c>
      <c r="HO174" s="1" t="s">
        <v>52</v>
      </c>
      <c r="HP174" s="1">
        <v>126</v>
      </c>
      <c r="HQ174" s="1" t="s">
        <v>473</v>
      </c>
      <c r="HR174" s="1" t="s">
        <v>474</v>
      </c>
      <c r="HS174" s="89">
        <v>44104</v>
      </c>
      <c r="HT174" s="104">
        <v>0.34</v>
      </c>
      <c r="HU174" s="90"/>
      <c r="HV174" s="104"/>
      <c r="HW174" s="104"/>
      <c r="HX174" s="104"/>
      <c r="HY174" s="104"/>
      <c r="HZ174" s="137">
        <f t="shared" si="204"/>
        <v>0.34</v>
      </c>
      <c r="IA174" s="138">
        <f t="shared" si="205"/>
        <v>0</v>
      </c>
      <c r="IB174" s="141">
        <f t="shared" si="206"/>
        <v>0</v>
      </c>
      <c r="IC174" s="142">
        <f t="shared" si="207"/>
        <v>0</v>
      </c>
      <c r="ID174" s="104">
        <f t="shared" si="208"/>
        <v>0</v>
      </c>
      <c r="IE174" s="104">
        <f t="shared" si="209"/>
        <v>0</v>
      </c>
      <c r="IF174" s="104">
        <f t="shared" si="210"/>
        <v>0</v>
      </c>
      <c r="IG174" s="425">
        <f t="shared" si="211"/>
        <v>0</v>
      </c>
      <c r="IH174" s="143">
        <f t="shared" si="212"/>
        <v>0</v>
      </c>
      <c r="II174" s="104">
        <f t="shared" si="213"/>
        <v>0</v>
      </c>
      <c r="IJ174" s="104">
        <f t="shared" si="214"/>
        <v>0</v>
      </c>
      <c r="IK174" s="90">
        <f t="shared" si="215"/>
        <v>0</v>
      </c>
      <c r="IL174" s="234">
        <f t="shared" si="216"/>
        <v>0.71810012917557109</v>
      </c>
      <c r="IM174" s="139">
        <v>1</v>
      </c>
      <c r="IN174" s="1" t="s">
        <v>52</v>
      </c>
      <c r="IO174" s="1">
        <v>126</v>
      </c>
      <c r="IP174" s="1" t="s">
        <v>473</v>
      </c>
      <c r="IQ174" s="1" t="s">
        <v>474</v>
      </c>
      <c r="IR174" s="89">
        <v>44143</v>
      </c>
      <c r="IS174" s="90"/>
      <c r="IT174" s="1">
        <v>0.34</v>
      </c>
      <c r="IU174" s="1"/>
      <c r="IV174" s="1"/>
      <c r="IW174" s="1"/>
      <c r="IX174" s="1"/>
      <c r="IY174" s="98">
        <v>0.34</v>
      </c>
      <c r="IZ174" s="138">
        <f t="shared" si="217"/>
        <v>0</v>
      </c>
      <c r="JA174" s="141">
        <f t="shared" si="218"/>
        <v>0</v>
      </c>
      <c r="JB174" s="142">
        <f t="shared" si="219"/>
        <v>0</v>
      </c>
      <c r="JC174" s="104">
        <f t="shared" si="220"/>
        <v>0</v>
      </c>
      <c r="JD174" s="104">
        <f t="shared" si="221"/>
        <v>0</v>
      </c>
      <c r="JE174" s="104">
        <f t="shared" si="222"/>
        <v>0</v>
      </c>
      <c r="JF174" s="425">
        <f t="shared" si="229"/>
        <v>0</v>
      </c>
      <c r="JG174" s="143">
        <f t="shared" si="223"/>
        <v>0</v>
      </c>
      <c r="JH174" s="104">
        <f t="shared" si="224"/>
        <v>0</v>
      </c>
      <c r="JI174" s="104">
        <f t="shared" si="225"/>
        <v>0</v>
      </c>
      <c r="JJ174" s="90">
        <f t="shared" si="226"/>
        <v>0</v>
      </c>
      <c r="JK174" s="234">
        <f t="shared" si="230"/>
        <v>0.71810012917557109</v>
      </c>
      <c r="JL174" s="139">
        <v>1</v>
      </c>
      <c r="JM174" s="1" t="s">
        <v>52</v>
      </c>
    </row>
    <row r="175" spans="1:273" ht="30" customHeight="1" x14ac:dyDescent="0.25">
      <c r="A175" s="1"/>
      <c r="B175" s="1"/>
      <c r="C175" s="1"/>
      <c r="D175" s="89"/>
      <c r="E175" s="153"/>
      <c r="F175" s="104"/>
      <c r="G175" s="104"/>
      <c r="H175" s="104"/>
      <c r="I175" s="104"/>
      <c r="J175" s="104"/>
      <c r="K175" s="137"/>
      <c r="L175" s="138"/>
      <c r="M175" s="141"/>
      <c r="N175" s="96"/>
      <c r="O175" s="104"/>
      <c r="P175" s="104"/>
      <c r="Q175" s="104"/>
      <c r="R175" s="104"/>
      <c r="S175" s="143"/>
      <c r="T175" s="104"/>
      <c r="U175" s="104"/>
      <c r="V175" s="104"/>
      <c r="W175" s="203"/>
      <c r="X175" s="144"/>
      <c r="Y175" s="285"/>
      <c r="Z175" s="104"/>
      <c r="AA175" s="1"/>
      <c r="AB175" s="1"/>
      <c r="AC175" s="1"/>
      <c r="AD175" s="89"/>
      <c r="AE175" s="284"/>
      <c r="AF175" s="1"/>
      <c r="AG175" s="1"/>
      <c r="AH175" s="1"/>
      <c r="AI175" s="1"/>
      <c r="AJ175" s="1"/>
      <c r="AK175" s="98"/>
      <c r="AL175" s="138"/>
      <c r="AM175" s="141"/>
      <c r="AN175" s="96"/>
      <c r="AO175" s="104"/>
      <c r="AP175" s="104"/>
      <c r="AQ175" s="104"/>
      <c r="AR175" s="104"/>
      <c r="AS175" s="143"/>
      <c r="AT175" s="104"/>
      <c r="AU175" s="104"/>
      <c r="AV175" s="203"/>
      <c r="AW175" s="144"/>
      <c r="AX175" s="285"/>
      <c r="AY175" s="104"/>
      <c r="AZ175" s="1"/>
      <c r="BA175" s="1"/>
      <c r="BB175" s="1"/>
      <c r="BC175" s="89"/>
      <c r="BD175" s="153"/>
      <c r="BE175" s="1"/>
      <c r="BF175" s="1"/>
      <c r="BG175" s="1"/>
      <c r="BH175" s="1"/>
      <c r="BI175" s="1"/>
      <c r="BJ175" s="98"/>
      <c r="BK175" s="138"/>
      <c r="BL175" s="141"/>
      <c r="BM175" s="96"/>
      <c r="BN175" s="104"/>
      <c r="BO175" s="104"/>
      <c r="BP175" s="104"/>
      <c r="BQ175" s="355"/>
      <c r="BR175" s="143"/>
      <c r="BS175" s="104"/>
      <c r="BT175" s="203"/>
      <c r="BU175" s="144"/>
      <c r="BV175" s="285"/>
      <c r="BW175" s="104"/>
      <c r="BX175" s="1"/>
      <c r="BY175" s="1"/>
      <c r="BZ175" s="1"/>
      <c r="CA175" s="89"/>
      <c r="CB175" s="153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43"/>
      <c r="CQ175" s="104"/>
      <c r="CR175" s="203"/>
      <c r="CS175" s="144"/>
      <c r="CT175" s="139"/>
      <c r="CU175" s="1"/>
      <c r="CV175" s="1"/>
      <c r="CW175" s="1"/>
      <c r="CX175" s="1"/>
      <c r="CY175" s="89"/>
      <c r="CZ175" s="153"/>
      <c r="DA175" s="104"/>
      <c r="DB175" s="104"/>
      <c r="DC175" s="104"/>
      <c r="DD175" s="104"/>
      <c r="DE175" s="104"/>
      <c r="DF175" s="137"/>
      <c r="DG175" s="138"/>
      <c r="DH175" s="141"/>
      <c r="DI175" s="142"/>
      <c r="DJ175" s="104"/>
      <c r="DK175" s="104"/>
      <c r="DL175" s="104"/>
      <c r="DM175" s="365"/>
      <c r="DN175" s="366"/>
      <c r="DO175" s="367"/>
      <c r="DP175" s="367"/>
      <c r="DQ175" s="368"/>
      <c r="DR175" s="49"/>
      <c r="DS175" s="369"/>
      <c r="DT175" s="139"/>
      <c r="DU175" s="1"/>
      <c r="DV175" s="1"/>
      <c r="DW175" s="1"/>
      <c r="DX175" s="1"/>
      <c r="DY175" s="89"/>
      <c r="DZ175" s="90"/>
      <c r="EA175" s="1"/>
      <c r="EB175" s="1"/>
      <c r="EC175" s="1"/>
      <c r="ED175" s="1"/>
      <c r="EE175" s="1"/>
      <c r="EF175" s="98"/>
      <c r="EG175" s="138"/>
      <c r="EH175" s="141"/>
      <c r="EI175" s="96"/>
      <c r="EJ175" s="104"/>
      <c r="EK175" s="104"/>
      <c r="EL175" s="104"/>
      <c r="EM175" s="355"/>
      <c r="EN175" s="143"/>
      <c r="EO175" s="104"/>
      <c r="EP175" s="379"/>
      <c r="EQ175" s="380"/>
      <c r="ER175" s="285"/>
      <c r="ES175" s="104"/>
      <c r="ET175" s="1">
        <v>127</v>
      </c>
      <c r="EU175" s="1" t="s">
        <v>475</v>
      </c>
      <c r="EV175" s="1" t="s">
        <v>476</v>
      </c>
      <c r="EW175" s="398"/>
      <c r="EX175" s="89">
        <v>44013</v>
      </c>
      <c r="EY175" s="104">
        <v>29.53</v>
      </c>
      <c r="EZ175" s="104"/>
      <c r="FA175" s="104"/>
      <c r="FB175" s="104"/>
      <c r="FC175" s="104"/>
      <c r="FD175" s="137">
        <f t="shared" si="177"/>
        <v>29.53</v>
      </c>
      <c r="FE175" s="138">
        <f t="shared" si="227"/>
        <v>29.53</v>
      </c>
      <c r="FF175" s="141">
        <f t="shared" si="178"/>
        <v>1.38571716586389</v>
      </c>
      <c r="FG175" s="96">
        <f t="shared" si="179"/>
        <v>30.915717165863892</v>
      </c>
      <c r="FH175" s="104">
        <f t="shared" si="180"/>
        <v>30.915717165863892</v>
      </c>
      <c r="FI175" s="104">
        <f t="shared" si="181"/>
        <v>0</v>
      </c>
      <c r="FJ175" s="104">
        <f t="shared" si="182"/>
        <v>55.957448070213644</v>
      </c>
      <c r="FK175" s="104"/>
      <c r="FL175" s="143">
        <f t="shared" si="183"/>
        <v>55.957448070213644</v>
      </c>
      <c r="FM175" s="104">
        <f t="shared" si="184"/>
        <v>6.4116602078881693</v>
      </c>
      <c r="FN175" s="379">
        <f t="shared" si="185"/>
        <v>62.369108278101812</v>
      </c>
      <c r="FO175" s="234">
        <f t="shared" si="186"/>
        <v>62.369108278101812</v>
      </c>
      <c r="FP175" s="139">
        <v>1</v>
      </c>
      <c r="FQ175" s="1" t="s">
        <v>52</v>
      </c>
      <c r="FR175" s="1">
        <v>127</v>
      </c>
      <c r="FS175" s="1" t="s">
        <v>475</v>
      </c>
      <c r="FT175" s="1" t="s">
        <v>476</v>
      </c>
      <c r="FU175" s="89">
        <v>44042</v>
      </c>
      <c r="FV175" s="90"/>
      <c r="FW175" s="104">
        <v>61.58</v>
      </c>
      <c r="FX175" s="104"/>
      <c r="FY175" s="104"/>
      <c r="FZ175" s="104"/>
      <c r="GA175" s="104"/>
      <c r="GB175" s="411">
        <f t="shared" si="187"/>
        <v>61.58</v>
      </c>
      <c r="GC175" s="138">
        <f t="shared" si="123"/>
        <v>32.049999999999997</v>
      </c>
      <c r="GD175" s="141">
        <f t="shared" si="188"/>
        <v>9.9866624303888933</v>
      </c>
      <c r="GE175" s="142">
        <f t="shared" si="189"/>
        <v>42.036662430388887</v>
      </c>
      <c r="GF175" s="104">
        <f t="shared" si="190"/>
        <v>42.036662430388887</v>
      </c>
      <c r="GG175" s="104">
        <v>0</v>
      </c>
      <c r="GH175" s="104">
        <f t="shared" si="191"/>
        <v>79.869658617738878</v>
      </c>
      <c r="GI175" s="104"/>
      <c r="GJ175" s="143">
        <f t="shared" si="192"/>
        <v>79.869658617738878</v>
      </c>
      <c r="GK175" s="103">
        <f t="shared" si="193"/>
        <v>0</v>
      </c>
      <c r="GL175" s="104">
        <f t="shared" si="124"/>
        <v>0</v>
      </c>
      <c r="GM175" s="90">
        <f t="shared" si="194"/>
        <v>79.869658617738878</v>
      </c>
      <c r="GN175" s="380">
        <f t="shared" si="195"/>
        <v>142.23876689584068</v>
      </c>
      <c r="GO175" s="139">
        <v>1</v>
      </c>
      <c r="GP175" s="415" t="s">
        <v>52</v>
      </c>
      <c r="GQ175" s="1">
        <v>127</v>
      </c>
      <c r="GR175" s="1" t="s">
        <v>475</v>
      </c>
      <c r="GS175" s="1" t="s">
        <v>476</v>
      </c>
      <c r="GT175" s="89">
        <v>44081</v>
      </c>
      <c r="GU175" s="90"/>
      <c r="GV175" s="104">
        <v>142.83000000000001</v>
      </c>
      <c r="GW175" s="104"/>
      <c r="GX175" s="104"/>
      <c r="GY175" s="104"/>
      <c r="GZ175" s="104"/>
      <c r="HA175" s="137">
        <v>142.83000000000001</v>
      </c>
      <c r="HB175" s="138">
        <f t="shared" si="228"/>
        <v>81.250000000000014</v>
      </c>
      <c r="HC175" s="141">
        <f t="shared" si="196"/>
        <v>-29.408009436568825</v>
      </c>
      <c r="HD175" s="142">
        <f t="shared" si="197"/>
        <v>51.841990563431189</v>
      </c>
      <c r="HE175" s="104">
        <f t="shared" si="198"/>
        <v>51.841990563431189</v>
      </c>
      <c r="HF175" s="104">
        <v>0</v>
      </c>
      <c r="HG175" s="104">
        <f t="shared" si="199"/>
        <v>98.499782070519259</v>
      </c>
      <c r="HH175" s="104"/>
      <c r="HI175" s="143">
        <f t="shared" si="200"/>
        <v>98.499782070519259</v>
      </c>
      <c r="HJ175" s="104">
        <f t="shared" si="201"/>
        <v>0</v>
      </c>
      <c r="HK175" s="104">
        <f t="shared" si="125"/>
        <v>0</v>
      </c>
      <c r="HL175" s="90">
        <f t="shared" si="202"/>
        <v>98.499782070519259</v>
      </c>
      <c r="HM175" s="380">
        <f t="shared" si="203"/>
        <v>240.73854896635993</v>
      </c>
      <c r="HN175" s="1">
        <v>1</v>
      </c>
      <c r="HO175" s="1" t="s">
        <v>52</v>
      </c>
      <c r="HP175" s="1">
        <v>127</v>
      </c>
      <c r="HQ175" s="1" t="s">
        <v>475</v>
      </c>
      <c r="HR175" s="1" t="s">
        <v>476</v>
      </c>
      <c r="HS175" s="89">
        <v>44104</v>
      </c>
      <c r="HT175" s="104">
        <v>170.31</v>
      </c>
      <c r="HU175" s="90"/>
      <c r="HV175" s="104"/>
      <c r="HW175" s="104"/>
      <c r="HX175" s="104"/>
      <c r="HY175" s="104"/>
      <c r="HZ175" s="137">
        <f t="shared" si="204"/>
        <v>170.31</v>
      </c>
      <c r="IA175" s="138">
        <f t="shared" si="205"/>
        <v>27.47999999999999</v>
      </c>
      <c r="IB175" s="141">
        <f t="shared" si="206"/>
        <v>5.1224246192103395</v>
      </c>
      <c r="IC175" s="142">
        <f t="shared" si="207"/>
        <v>32.602424619210332</v>
      </c>
      <c r="ID175" s="104">
        <f t="shared" si="208"/>
        <v>32.602424619210332</v>
      </c>
      <c r="IE175" s="104">
        <f t="shared" si="209"/>
        <v>0</v>
      </c>
      <c r="IF175" s="104">
        <f t="shared" si="210"/>
        <v>61.944606776499626</v>
      </c>
      <c r="IG175" s="425">
        <f t="shared" si="211"/>
        <v>0</v>
      </c>
      <c r="IH175" s="143">
        <f t="shared" si="212"/>
        <v>61.944606776499626</v>
      </c>
      <c r="II175" s="104">
        <f t="shared" si="213"/>
        <v>0</v>
      </c>
      <c r="IJ175" s="104">
        <f t="shared" si="214"/>
        <v>0</v>
      </c>
      <c r="IK175" s="90">
        <f t="shared" si="215"/>
        <v>61.944606776499626</v>
      </c>
      <c r="IL175" s="234">
        <f t="shared" si="216"/>
        <v>302.68315574285953</v>
      </c>
      <c r="IM175" s="139">
        <v>1</v>
      </c>
      <c r="IN175" s="1" t="s">
        <v>52</v>
      </c>
      <c r="IO175" s="1">
        <v>127</v>
      </c>
      <c r="IP175" s="1" t="s">
        <v>475</v>
      </c>
      <c r="IQ175" s="1" t="s">
        <v>476</v>
      </c>
      <c r="IR175" s="89">
        <v>44143</v>
      </c>
      <c r="IS175" s="90"/>
      <c r="IT175" s="1">
        <v>757.46</v>
      </c>
      <c r="IU175" s="1"/>
      <c r="IV175" s="1"/>
      <c r="IW175" s="1"/>
      <c r="IX175" s="1"/>
      <c r="IY175" s="98">
        <v>757.46</v>
      </c>
      <c r="IZ175" s="138">
        <f t="shared" si="217"/>
        <v>587.15000000000009</v>
      </c>
      <c r="JA175" s="141">
        <f t="shared" si="218"/>
        <v>-157.87589073380212</v>
      </c>
      <c r="JB175" s="142">
        <f t="shared" si="219"/>
        <v>429.27410926619797</v>
      </c>
      <c r="JC175" s="104">
        <f t="shared" si="220"/>
        <v>110</v>
      </c>
      <c r="JD175" s="104">
        <f t="shared" si="221"/>
        <v>319.27410926619797</v>
      </c>
      <c r="JE175" s="104">
        <f t="shared" si="222"/>
        <v>209</v>
      </c>
      <c r="JF175" s="425">
        <f t="shared" si="229"/>
        <v>750.3583786283416</v>
      </c>
      <c r="JG175" s="143">
        <f t="shared" si="223"/>
        <v>959.3583786283416</v>
      </c>
      <c r="JH175" s="104">
        <f t="shared" si="224"/>
        <v>959.3583786283416</v>
      </c>
      <c r="JI175" s="104">
        <f t="shared" si="225"/>
        <v>74.678139531933397</v>
      </c>
      <c r="JJ175" s="90">
        <f t="shared" si="226"/>
        <v>1034.0365181602749</v>
      </c>
      <c r="JK175" s="234">
        <f t="shared" si="230"/>
        <v>1336.7196739031344</v>
      </c>
      <c r="JL175" s="139">
        <v>1</v>
      </c>
      <c r="JM175" s="1" t="s">
        <v>52</v>
      </c>
    </row>
    <row r="176" spans="1:273" ht="30" customHeight="1" x14ac:dyDescent="0.25">
      <c r="A176" s="1"/>
      <c r="B176" s="1"/>
      <c r="C176" s="1"/>
      <c r="D176" s="89"/>
      <c r="E176" s="153"/>
      <c r="F176" s="104"/>
      <c r="G176" s="104"/>
      <c r="H176" s="104"/>
      <c r="I176" s="104"/>
      <c r="J176" s="104"/>
      <c r="K176" s="137"/>
      <c r="L176" s="138"/>
      <c r="M176" s="141"/>
      <c r="N176" s="96"/>
      <c r="O176" s="104"/>
      <c r="P176" s="104"/>
      <c r="Q176" s="104"/>
      <c r="R176" s="104"/>
      <c r="S176" s="143"/>
      <c r="T176" s="104"/>
      <c r="U176" s="104"/>
      <c r="V176" s="104"/>
      <c r="W176" s="203"/>
      <c r="X176" s="144"/>
      <c r="Y176" s="285"/>
      <c r="Z176" s="104"/>
      <c r="AA176" s="1"/>
      <c r="AB176" s="1"/>
      <c r="AC176" s="1"/>
      <c r="AD176" s="89"/>
      <c r="AE176" s="284"/>
      <c r="AF176" s="1"/>
      <c r="AG176" s="1"/>
      <c r="AH176" s="1"/>
      <c r="AI176" s="1"/>
      <c r="AJ176" s="1"/>
      <c r="AK176" s="98"/>
      <c r="AL176" s="138"/>
      <c r="AM176" s="141"/>
      <c r="AN176" s="96"/>
      <c r="AO176" s="104"/>
      <c r="AP176" s="104"/>
      <c r="AQ176" s="104"/>
      <c r="AR176" s="104"/>
      <c r="AS176" s="143"/>
      <c r="AT176" s="104"/>
      <c r="AU176" s="104"/>
      <c r="AV176" s="203"/>
      <c r="AW176" s="144"/>
      <c r="AX176" s="285"/>
      <c r="AY176" s="104"/>
      <c r="AZ176" s="1"/>
      <c r="BA176" s="1"/>
      <c r="BB176" s="1"/>
      <c r="BC176" s="89"/>
      <c r="BD176" s="153"/>
      <c r="BE176" s="1"/>
      <c r="BF176" s="1"/>
      <c r="BG176" s="1"/>
      <c r="BH176" s="1"/>
      <c r="BI176" s="1"/>
      <c r="BJ176" s="98"/>
      <c r="BK176" s="138"/>
      <c r="BL176" s="141"/>
      <c r="BM176" s="96"/>
      <c r="BN176" s="104"/>
      <c r="BO176" s="104"/>
      <c r="BP176" s="104"/>
      <c r="BQ176" s="355"/>
      <c r="BR176" s="143"/>
      <c r="BS176" s="104"/>
      <c r="BT176" s="203"/>
      <c r="BU176" s="144"/>
      <c r="BV176" s="285"/>
      <c r="BW176" s="104"/>
      <c r="BX176" s="1"/>
      <c r="BY176" s="1"/>
      <c r="BZ176" s="1"/>
      <c r="CA176" s="89"/>
      <c r="CB176" s="153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43"/>
      <c r="CQ176" s="104"/>
      <c r="CR176" s="203"/>
      <c r="CS176" s="144"/>
      <c r="CT176" s="139"/>
      <c r="CU176" s="1"/>
      <c r="CV176" s="1"/>
      <c r="CW176" s="1"/>
      <c r="CX176" s="1"/>
      <c r="CY176" s="89"/>
      <c r="CZ176" s="153"/>
      <c r="DA176" s="104"/>
      <c r="DB176" s="104"/>
      <c r="DC176" s="104"/>
      <c r="DD176" s="104"/>
      <c r="DE176" s="104"/>
      <c r="DF176" s="137"/>
      <c r="DG176" s="138"/>
      <c r="DH176" s="141"/>
      <c r="DI176" s="142"/>
      <c r="DJ176" s="104"/>
      <c r="DK176" s="104"/>
      <c r="DL176" s="104"/>
      <c r="DM176" s="365"/>
      <c r="DN176" s="366"/>
      <c r="DO176" s="367"/>
      <c r="DP176" s="367"/>
      <c r="DQ176" s="368"/>
      <c r="DR176" s="49"/>
      <c r="DS176" s="369"/>
      <c r="DT176" s="139"/>
      <c r="DU176" s="1"/>
      <c r="DV176" s="1"/>
      <c r="DW176" s="1"/>
      <c r="DX176" s="1"/>
      <c r="DY176" s="89"/>
      <c r="DZ176" s="90"/>
      <c r="EA176" s="1"/>
      <c r="EB176" s="1"/>
      <c r="EC176" s="1"/>
      <c r="ED176" s="1"/>
      <c r="EE176" s="1"/>
      <c r="EF176" s="98"/>
      <c r="EG176" s="138"/>
      <c r="EH176" s="141"/>
      <c r="EI176" s="96"/>
      <c r="EJ176" s="104"/>
      <c r="EK176" s="104"/>
      <c r="EL176" s="104"/>
      <c r="EM176" s="355"/>
      <c r="EN176" s="143"/>
      <c r="EO176" s="104"/>
      <c r="EP176" s="379"/>
      <c r="EQ176" s="380"/>
      <c r="ER176" s="285"/>
      <c r="ES176" s="104"/>
      <c r="ET176" s="1">
        <v>128</v>
      </c>
      <c r="EU176" s="1" t="s">
        <v>477</v>
      </c>
      <c r="EV176" s="1" t="s">
        <v>478</v>
      </c>
      <c r="EW176" s="398"/>
      <c r="EX176" s="89">
        <v>44013</v>
      </c>
      <c r="EY176" s="104">
        <v>0.48</v>
      </c>
      <c r="EZ176" s="104"/>
      <c r="FA176" s="104"/>
      <c r="FB176" s="104"/>
      <c r="FC176" s="104"/>
      <c r="FD176" s="137">
        <f t="shared" si="177"/>
        <v>0.48</v>
      </c>
      <c r="FE176" s="138">
        <f t="shared" si="227"/>
        <v>0.48</v>
      </c>
      <c r="FF176" s="141">
        <f t="shared" si="178"/>
        <v>2.2524356234834647E-2</v>
      </c>
      <c r="FG176" s="96">
        <f t="shared" si="179"/>
        <v>0.5025243562348346</v>
      </c>
      <c r="FH176" s="104">
        <f t="shared" si="180"/>
        <v>0.5025243562348346</v>
      </c>
      <c r="FI176" s="104">
        <f t="shared" si="181"/>
        <v>0</v>
      </c>
      <c r="FJ176" s="104">
        <f t="shared" si="182"/>
        <v>0.90956908478505061</v>
      </c>
      <c r="FK176" s="104"/>
      <c r="FL176" s="143">
        <f t="shared" si="183"/>
        <v>0.90956908478505061</v>
      </c>
      <c r="FM176" s="104">
        <f t="shared" si="184"/>
        <v>0.1042193328745791</v>
      </c>
      <c r="FN176" s="379">
        <f t="shared" si="185"/>
        <v>1.0137884176596297</v>
      </c>
      <c r="FO176" s="234">
        <f t="shared" si="186"/>
        <v>1.0137884176596297</v>
      </c>
      <c r="FP176" s="139">
        <v>1</v>
      </c>
      <c r="FQ176" s="1" t="s">
        <v>52</v>
      </c>
      <c r="FR176" s="1">
        <v>128</v>
      </c>
      <c r="FS176" s="1" t="s">
        <v>477</v>
      </c>
      <c r="FT176" s="1" t="s">
        <v>478</v>
      </c>
      <c r="FU176" s="89">
        <v>44042</v>
      </c>
      <c r="FV176" s="90"/>
      <c r="FW176" s="104">
        <v>0.71</v>
      </c>
      <c r="FX176" s="104"/>
      <c r="FY176" s="104"/>
      <c r="FZ176" s="104"/>
      <c r="GA176" s="104"/>
      <c r="GB176" s="411">
        <f t="shared" si="187"/>
        <v>0.71</v>
      </c>
      <c r="GC176" s="138">
        <f t="shared" si="123"/>
        <v>0.22999999999999998</v>
      </c>
      <c r="GD176" s="141">
        <f t="shared" si="188"/>
        <v>7.166715628672217E-2</v>
      </c>
      <c r="GE176" s="142">
        <f t="shared" si="189"/>
        <v>0.30166715628672214</v>
      </c>
      <c r="GF176" s="104">
        <f t="shared" si="190"/>
        <v>0.30166715628672214</v>
      </c>
      <c r="GG176" s="104">
        <v>0</v>
      </c>
      <c r="GH176" s="104">
        <f t="shared" si="191"/>
        <v>0.57316759694477204</v>
      </c>
      <c r="GI176" s="104"/>
      <c r="GJ176" s="143">
        <f t="shared" si="192"/>
        <v>0.57316759694477204</v>
      </c>
      <c r="GK176" s="103">
        <f t="shared" si="193"/>
        <v>0</v>
      </c>
      <c r="GL176" s="104">
        <f t="shared" si="124"/>
        <v>0</v>
      </c>
      <c r="GM176" s="90">
        <f t="shared" si="194"/>
        <v>0.57316759694477204</v>
      </c>
      <c r="GN176" s="380">
        <f t="shared" si="195"/>
        <v>1.5869560146044017</v>
      </c>
      <c r="GO176" s="139">
        <v>1</v>
      </c>
      <c r="GP176" s="415" t="s">
        <v>52</v>
      </c>
      <c r="GQ176" s="1">
        <v>128</v>
      </c>
      <c r="GR176" s="1" t="s">
        <v>477</v>
      </c>
      <c r="GS176" s="1" t="s">
        <v>478</v>
      </c>
      <c r="GT176" s="89">
        <v>44081</v>
      </c>
      <c r="GU176" s="90"/>
      <c r="GV176" s="104">
        <v>0.71</v>
      </c>
      <c r="GW176" s="104"/>
      <c r="GX176" s="104"/>
      <c r="GY176" s="104"/>
      <c r="GZ176" s="104"/>
      <c r="HA176" s="137">
        <v>0.71</v>
      </c>
      <c r="HB176" s="138">
        <f t="shared" si="228"/>
        <v>0</v>
      </c>
      <c r="HC176" s="141">
        <f t="shared" si="196"/>
        <v>0</v>
      </c>
      <c r="HD176" s="142">
        <f t="shared" si="197"/>
        <v>0</v>
      </c>
      <c r="HE176" s="104">
        <f t="shared" si="198"/>
        <v>0</v>
      </c>
      <c r="HF176" s="104">
        <v>0</v>
      </c>
      <c r="HG176" s="104">
        <f t="shared" si="199"/>
        <v>0</v>
      </c>
      <c r="HH176" s="104"/>
      <c r="HI176" s="143">
        <f t="shared" si="200"/>
        <v>0</v>
      </c>
      <c r="HJ176" s="104">
        <f t="shared" si="201"/>
        <v>0</v>
      </c>
      <c r="HK176" s="104">
        <f t="shared" si="125"/>
        <v>0</v>
      </c>
      <c r="HL176" s="90">
        <f t="shared" si="202"/>
        <v>0</v>
      </c>
      <c r="HM176" s="380">
        <f t="shared" si="203"/>
        <v>1.5869560146044017</v>
      </c>
      <c r="HN176" s="1">
        <v>1</v>
      </c>
      <c r="HO176" s="1" t="s">
        <v>52</v>
      </c>
      <c r="HP176" s="1">
        <v>128</v>
      </c>
      <c r="HQ176" s="1" t="s">
        <v>477</v>
      </c>
      <c r="HR176" s="1" t="s">
        <v>478</v>
      </c>
      <c r="HS176" s="89">
        <v>44104</v>
      </c>
      <c r="HT176" s="104">
        <v>0.72</v>
      </c>
      <c r="HU176" s="90"/>
      <c r="HV176" s="104"/>
      <c r="HW176" s="104"/>
      <c r="HX176" s="104"/>
      <c r="HY176" s="104"/>
      <c r="HZ176" s="137">
        <f t="shared" si="204"/>
        <v>0.72</v>
      </c>
      <c r="IA176" s="138">
        <f t="shared" si="205"/>
        <v>1.0000000000000009E-2</v>
      </c>
      <c r="IB176" s="141">
        <f t="shared" si="206"/>
        <v>1.8640555382861521E-3</v>
      </c>
      <c r="IC176" s="142">
        <f t="shared" si="207"/>
        <v>1.1864055538286161E-2</v>
      </c>
      <c r="ID176" s="104">
        <f t="shared" si="208"/>
        <v>1.1864055538286161E-2</v>
      </c>
      <c r="IE176" s="104">
        <f t="shared" si="209"/>
        <v>0</v>
      </c>
      <c r="IF176" s="104">
        <f t="shared" si="210"/>
        <v>2.2541705522743705E-2</v>
      </c>
      <c r="IG176" s="425">
        <f t="shared" si="211"/>
        <v>0</v>
      </c>
      <c r="IH176" s="143">
        <f t="shared" si="212"/>
        <v>2.2541705522743705E-2</v>
      </c>
      <c r="II176" s="104">
        <f t="shared" si="213"/>
        <v>0</v>
      </c>
      <c r="IJ176" s="104">
        <f t="shared" si="214"/>
        <v>0</v>
      </c>
      <c r="IK176" s="90">
        <f t="shared" si="215"/>
        <v>2.2541705522743705E-2</v>
      </c>
      <c r="IL176" s="234">
        <f t="shared" si="216"/>
        <v>1.6094977201271454</v>
      </c>
      <c r="IM176" s="139">
        <v>1</v>
      </c>
      <c r="IN176" s="1" t="s">
        <v>52</v>
      </c>
      <c r="IO176" s="1">
        <v>128</v>
      </c>
      <c r="IP176" s="1" t="s">
        <v>477</v>
      </c>
      <c r="IQ176" s="1" t="s">
        <v>478</v>
      </c>
      <c r="IR176" s="89">
        <v>44143</v>
      </c>
      <c r="IS176" s="90"/>
      <c r="IT176" s="1">
        <v>0.72</v>
      </c>
      <c r="IU176" s="1"/>
      <c r="IV176" s="1"/>
      <c r="IW176" s="1"/>
      <c r="IX176" s="1"/>
      <c r="IY176" s="98">
        <v>0.72</v>
      </c>
      <c r="IZ176" s="138">
        <f t="shared" si="217"/>
        <v>0</v>
      </c>
      <c r="JA176" s="141">
        <f t="shared" si="218"/>
        <v>0</v>
      </c>
      <c r="JB176" s="142">
        <f t="shared" si="219"/>
        <v>0</v>
      </c>
      <c r="JC176" s="104">
        <f t="shared" si="220"/>
        <v>0</v>
      </c>
      <c r="JD176" s="104">
        <f t="shared" si="221"/>
        <v>0</v>
      </c>
      <c r="JE176" s="104">
        <f t="shared" si="222"/>
        <v>0</v>
      </c>
      <c r="JF176" s="425">
        <f t="shared" si="229"/>
        <v>0</v>
      </c>
      <c r="JG176" s="143">
        <f t="shared" si="223"/>
        <v>0</v>
      </c>
      <c r="JH176" s="104">
        <f t="shared" si="224"/>
        <v>0</v>
      </c>
      <c r="JI176" s="104">
        <f t="shared" si="225"/>
        <v>0</v>
      </c>
      <c r="JJ176" s="90">
        <f t="shared" si="226"/>
        <v>0</v>
      </c>
      <c r="JK176" s="234">
        <f t="shared" si="230"/>
        <v>1.6094977201271454</v>
      </c>
      <c r="JL176" s="139">
        <v>1</v>
      </c>
      <c r="JM176" s="1" t="s">
        <v>52</v>
      </c>
    </row>
    <row r="177" spans="1:273" ht="30" customHeight="1" x14ac:dyDescent="0.25">
      <c r="A177" s="1"/>
      <c r="B177" s="1"/>
      <c r="C177" s="1"/>
      <c r="D177" s="89"/>
      <c r="E177" s="153"/>
      <c r="F177" s="104"/>
      <c r="G177" s="104"/>
      <c r="H177" s="104"/>
      <c r="I177" s="104"/>
      <c r="J177" s="104"/>
      <c r="K177" s="137"/>
      <c r="L177" s="138"/>
      <c r="M177" s="141"/>
      <c r="N177" s="96"/>
      <c r="O177" s="104"/>
      <c r="P177" s="104"/>
      <c r="Q177" s="104"/>
      <c r="R177" s="104"/>
      <c r="S177" s="143"/>
      <c r="T177" s="104"/>
      <c r="U177" s="104"/>
      <c r="V177" s="104"/>
      <c r="W177" s="203"/>
      <c r="X177" s="144"/>
      <c r="Y177" s="285"/>
      <c r="Z177" s="104"/>
      <c r="AA177" s="1"/>
      <c r="AB177" s="1"/>
      <c r="AC177" s="1"/>
      <c r="AD177" s="89"/>
      <c r="AE177" s="284"/>
      <c r="AF177" s="1"/>
      <c r="AG177" s="1"/>
      <c r="AH177" s="1"/>
      <c r="AI177" s="1"/>
      <c r="AJ177" s="1"/>
      <c r="AK177" s="98"/>
      <c r="AL177" s="138"/>
      <c r="AM177" s="141"/>
      <c r="AN177" s="96"/>
      <c r="AO177" s="104"/>
      <c r="AP177" s="104"/>
      <c r="AQ177" s="104"/>
      <c r="AR177" s="104"/>
      <c r="AS177" s="143"/>
      <c r="AT177" s="104"/>
      <c r="AU177" s="104"/>
      <c r="AV177" s="203"/>
      <c r="AW177" s="144"/>
      <c r="AX177" s="285"/>
      <c r="AY177" s="104"/>
      <c r="AZ177" s="1"/>
      <c r="BA177" s="1"/>
      <c r="BB177" s="1"/>
      <c r="BC177" s="89"/>
      <c r="BD177" s="153"/>
      <c r="BE177" s="1"/>
      <c r="BF177" s="1"/>
      <c r="BG177" s="1"/>
      <c r="BH177" s="1"/>
      <c r="BI177" s="1"/>
      <c r="BJ177" s="98"/>
      <c r="BK177" s="138"/>
      <c r="BL177" s="141"/>
      <c r="BM177" s="96"/>
      <c r="BN177" s="104"/>
      <c r="BO177" s="104"/>
      <c r="BP177" s="104"/>
      <c r="BQ177" s="355"/>
      <c r="BR177" s="143"/>
      <c r="BS177" s="104"/>
      <c r="BT177" s="203"/>
      <c r="BU177" s="144"/>
      <c r="BV177" s="285"/>
      <c r="BW177" s="104"/>
      <c r="BX177" s="1"/>
      <c r="BY177" s="1"/>
      <c r="BZ177" s="1"/>
      <c r="CA177" s="89"/>
      <c r="CB177" s="153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43"/>
      <c r="CQ177" s="104"/>
      <c r="CR177" s="203"/>
      <c r="CS177" s="144"/>
      <c r="CT177" s="139"/>
      <c r="CU177" s="1"/>
      <c r="CV177" s="1"/>
      <c r="CW177" s="1"/>
      <c r="CX177" s="1"/>
      <c r="CY177" s="89"/>
      <c r="CZ177" s="153"/>
      <c r="DA177" s="104"/>
      <c r="DB177" s="104"/>
      <c r="DC177" s="104"/>
      <c r="DD177" s="104"/>
      <c r="DE177" s="104"/>
      <c r="DF177" s="137"/>
      <c r="DG177" s="138"/>
      <c r="DH177" s="141"/>
      <c r="DI177" s="142"/>
      <c r="DJ177" s="104"/>
      <c r="DK177" s="104"/>
      <c r="DL177" s="104"/>
      <c r="DM177" s="365"/>
      <c r="DN177" s="366"/>
      <c r="DO177" s="367"/>
      <c r="DP177" s="367"/>
      <c r="DQ177" s="368"/>
      <c r="DR177" s="49"/>
      <c r="DS177" s="369"/>
      <c r="DT177" s="139"/>
      <c r="DU177" s="1"/>
      <c r="DV177" s="1"/>
      <c r="DW177" s="1"/>
      <c r="DX177" s="1"/>
      <c r="DY177" s="89"/>
      <c r="DZ177" s="90"/>
      <c r="EA177" s="1"/>
      <c r="EB177" s="1"/>
      <c r="EC177" s="1"/>
      <c r="ED177" s="1"/>
      <c r="EE177" s="1"/>
      <c r="EF177" s="98"/>
      <c r="EG177" s="138"/>
      <c r="EH177" s="141"/>
      <c r="EI177" s="96"/>
      <c r="EJ177" s="104"/>
      <c r="EK177" s="104"/>
      <c r="EL177" s="104"/>
      <c r="EM177" s="355"/>
      <c r="EN177" s="143"/>
      <c r="EO177" s="104"/>
      <c r="EP177" s="379"/>
      <c r="EQ177" s="380"/>
      <c r="ER177" s="285"/>
      <c r="ES177" s="104"/>
      <c r="ET177" s="1">
        <v>129</v>
      </c>
      <c r="EU177" s="1" t="s">
        <v>479</v>
      </c>
      <c r="EV177" s="1" t="s">
        <v>480</v>
      </c>
      <c r="EW177" s="398"/>
      <c r="EX177" s="89">
        <v>44013</v>
      </c>
      <c r="EY177" s="104">
        <v>24.7</v>
      </c>
      <c r="EZ177" s="104"/>
      <c r="FA177" s="104"/>
      <c r="FB177" s="104"/>
      <c r="FC177" s="104"/>
      <c r="FD177" s="137">
        <f t="shared" si="177"/>
        <v>24.7</v>
      </c>
      <c r="FE177" s="138">
        <f t="shared" si="227"/>
        <v>24.7</v>
      </c>
      <c r="FF177" s="141">
        <f t="shared" si="178"/>
        <v>1.1590658312508662</v>
      </c>
      <c r="FG177" s="96">
        <f t="shared" si="179"/>
        <v>25.859065831250867</v>
      </c>
      <c r="FH177" s="104">
        <f t="shared" si="180"/>
        <v>25.859065831250867</v>
      </c>
      <c r="FI177" s="104">
        <f t="shared" si="181"/>
        <v>0</v>
      </c>
      <c r="FJ177" s="104">
        <f t="shared" si="182"/>
        <v>46.804909154564072</v>
      </c>
      <c r="FK177" s="104"/>
      <c r="FL177" s="143">
        <f t="shared" si="183"/>
        <v>46.804909154564072</v>
      </c>
      <c r="FM177" s="104">
        <f t="shared" si="184"/>
        <v>5.3629531708377174</v>
      </c>
      <c r="FN177" s="379">
        <f t="shared" si="185"/>
        <v>52.167862325401792</v>
      </c>
      <c r="FO177" s="234">
        <f t="shared" si="186"/>
        <v>52.167862325401792</v>
      </c>
      <c r="FP177" s="139">
        <v>1</v>
      </c>
      <c r="FQ177" s="1" t="s">
        <v>52</v>
      </c>
      <c r="FR177" s="1">
        <v>129</v>
      </c>
      <c r="FS177" s="1" t="s">
        <v>479</v>
      </c>
      <c r="FT177" s="1" t="s">
        <v>480</v>
      </c>
      <c r="FU177" s="89">
        <v>44042</v>
      </c>
      <c r="FV177" s="90"/>
      <c r="FW177" s="104">
        <v>64.83</v>
      </c>
      <c r="FX177" s="104"/>
      <c r="FY177" s="104"/>
      <c r="FZ177" s="104"/>
      <c r="GA177" s="104"/>
      <c r="GB177" s="411">
        <f t="shared" si="187"/>
        <v>64.83</v>
      </c>
      <c r="GC177" s="138">
        <f t="shared" ref="GC177:GC180" si="231">GB177-FD177</f>
        <v>40.129999999999995</v>
      </c>
      <c r="GD177" s="141">
        <f t="shared" si="188"/>
        <v>12.504360790374612</v>
      </c>
      <c r="GE177" s="142">
        <f t="shared" si="189"/>
        <v>52.634360790374608</v>
      </c>
      <c r="GF177" s="104">
        <f t="shared" si="190"/>
        <v>52.634360790374608</v>
      </c>
      <c r="GG177" s="104">
        <v>0</v>
      </c>
      <c r="GH177" s="104">
        <f t="shared" si="191"/>
        <v>100.00528550171175</v>
      </c>
      <c r="GI177" s="104"/>
      <c r="GJ177" s="143">
        <f t="shared" si="192"/>
        <v>100.00528550171175</v>
      </c>
      <c r="GK177" s="103">
        <f t="shared" si="193"/>
        <v>0</v>
      </c>
      <c r="GL177" s="104">
        <f t="shared" ref="GL177:GL180" si="232">3795/($E$15*1.9)*GK177*$GJ$182/$GK$182</f>
        <v>0</v>
      </c>
      <c r="GM177" s="90">
        <f t="shared" si="194"/>
        <v>100.00528550171175</v>
      </c>
      <c r="GN177" s="380">
        <f t="shared" si="195"/>
        <v>152.17314782711355</v>
      </c>
      <c r="GO177" s="139">
        <v>1</v>
      </c>
      <c r="GP177" s="415" t="s">
        <v>52</v>
      </c>
      <c r="GQ177" s="1">
        <v>129</v>
      </c>
      <c r="GR177" s="1" t="s">
        <v>479</v>
      </c>
      <c r="GS177" s="1" t="s">
        <v>480</v>
      </c>
      <c r="GT177" s="89">
        <v>44081</v>
      </c>
      <c r="GU177" s="90"/>
      <c r="GV177" s="104">
        <v>184.96</v>
      </c>
      <c r="GW177" s="104"/>
      <c r="GX177" s="104"/>
      <c r="GY177" s="104"/>
      <c r="GZ177" s="104"/>
      <c r="HA177" s="137">
        <v>184.96</v>
      </c>
      <c r="HB177" s="138">
        <f t="shared" si="228"/>
        <v>120.13000000000001</v>
      </c>
      <c r="HC177" s="141">
        <f t="shared" si="196"/>
        <v>-43.480420598338618</v>
      </c>
      <c r="HD177" s="142">
        <f t="shared" si="197"/>
        <v>76.649579401661384</v>
      </c>
      <c r="HE177" s="104">
        <f t="shared" si="198"/>
        <v>76.649579401661384</v>
      </c>
      <c r="HF177" s="104">
        <v>0</v>
      </c>
      <c r="HG177" s="104">
        <f t="shared" si="199"/>
        <v>145.63420086315662</v>
      </c>
      <c r="HH177" s="104"/>
      <c r="HI177" s="143">
        <f t="shared" si="200"/>
        <v>145.63420086315662</v>
      </c>
      <c r="HJ177" s="104">
        <f t="shared" si="201"/>
        <v>0</v>
      </c>
      <c r="HK177" s="104">
        <f t="shared" ref="HK177:HK180" si="233">3300*1.15/($E$16*1.9)*HJ177*$HI$182/$HJ$182</f>
        <v>0</v>
      </c>
      <c r="HL177" s="90">
        <f t="shared" si="202"/>
        <v>145.63420086315662</v>
      </c>
      <c r="HM177" s="380">
        <f t="shared" si="203"/>
        <v>297.80734869027015</v>
      </c>
      <c r="HN177" s="1">
        <v>1</v>
      </c>
      <c r="HO177" s="1" t="s">
        <v>52</v>
      </c>
      <c r="HP177" s="1">
        <v>129</v>
      </c>
      <c r="HQ177" s="1" t="s">
        <v>479</v>
      </c>
      <c r="HR177" s="1" t="s">
        <v>480</v>
      </c>
      <c r="HS177" s="89">
        <v>44104</v>
      </c>
      <c r="HT177" s="104">
        <v>334.56</v>
      </c>
      <c r="HU177" s="90">
        <v>5000</v>
      </c>
      <c r="HV177" s="104"/>
      <c r="HW177" s="104"/>
      <c r="HX177" s="104"/>
      <c r="HY177" s="104"/>
      <c r="HZ177" s="137">
        <f t="shared" si="204"/>
        <v>334.56</v>
      </c>
      <c r="IA177" s="138">
        <f t="shared" si="205"/>
        <v>149.6</v>
      </c>
      <c r="IB177" s="141">
        <f t="shared" si="206"/>
        <v>27.886270852760809</v>
      </c>
      <c r="IC177" s="142">
        <f t="shared" si="207"/>
        <v>177.48627085276081</v>
      </c>
      <c r="ID177" s="104">
        <f t="shared" si="208"/>
        <v>110</v>
      </c>
      <c r="IE177" s="104">
        <f t="shared" si="209"/>
        <v>67.486270852760811</v>
      </c>
      <c r="IF177" s="104">
        <f t="shared" si="210"/>
        <v>209</v>
      </c>
      <c r="IG177" s="425">
        <f t="shared" si="211"/>
        <v>131.4826030998627</v>
      </c>
      <c r="IH177" s="143">
        <f t="shared" si="212"/>
        <v>340.48260309986267</v>
      </c>
      <c r="II177" s="104">
        <f t="shared" si="213"/>
        <v>177.48627085276081</v>
      </c>
      <c r="IJ177" s="104">
        <f t="shared" si="214"/>
        <v>47.786801559309403</v>
      </c>
      <c r="IK177" s="90">
        <f t="shared" si="215"/>
        <v>388.2694046591721</v>
      </c>
      <c r="IL177" s="234">
        <f t="shared" si="216"/>
        <v>-4313.9232466505573</v>
      </c>
      <c r="IM177" s="139">
        <v>1</v>
      </c>
      <c r="IN177" s="1" t="s">
        <v>52</v>
      </c>
      <c r="IO177" s="1">
        <v>129</v>
      </c>
      <c r="IP177" s="1" t="s">
        <v>479</v>
      </c>
      <c r="IQ177" s="1" t="s">
        <v>480</v>
      </c>
      <c r="IR177" s="89">
        <v>44143</v>
      </c>
      <c r="IS177" s="90"/>
      <c r="IT177" s="1">
        <v>1209.3399999999999</v>
      </c>
      <c r="IU177" s="1"/>
      <c r="IV177" s="1"/>
      <c r="IW177" s="1"/>
      <c r="IX177" s="1"/>
      <c r="IY177" s="98">
        <v>1209.3399999999999</v>
      </c>
      <c r="IZ177" s="138">
        <f t="shared" si="217"/>
        <v>874.78</v>
      </c>
      <c r="JA177" s="141">
        <f t="shared" si="218"/>
        <v>-235.21531413798073</v>
      </c>
      <c r="JB177" s="142">
        <f t="shared" si="219"/>
        <v>639.56468586201925</v>
      </c>
      <c r="JC177" s="104">
        <f t="shared" si="220"/>
        <v>110</v>
      </c>
      <c r="JD177" s="104">
        <f t="shared" si="221"/>
        <v>529.56468586201925</v>
      </c>
      <c r="JE177" s="104">
        <f t="shared" si="222"/>
        <v>209</v>
      </c>
      <c r="JF177" s="425">
        <f t="shared" si="229"/>
        <v>1244.5835334895453</v>
      </c>
      <c r="JG177" s="143">
        <f t="shared" si="223"/>
        <v>1453.5835334895453</v>
      </c>
      <c r="JH177" s="104">
        <f t="shared" si="224"/>
        <v>1453.5835334895453</v>
      </c>
      <c r="JI177" s="104">
        <f t="shared" si="225"/>
        <v>113.14949277917967</v>
      </c>
      <c r="JJ177" s="90">
        <f t="shared" si="226"/>
        <v>1566.7330262687249</v>
      </c>
      <c r="JK177" s="234">
        <f t="shared" ref="JK177:JK208" si="234">IL177-IS177+JJ177</f>
        <v>-2747.1902203818327</v>
      </c>
      <c r="JL177" s="139">
        <v>1</v>
      </c>
      <c r="JM177" s="1" t="s">
        <v>52</v>
      </c>
    </row>
    <row r="178" spans="1:273" ht="30" customHeight="1" x14ac:dyDescent="0.25">
      <c r="A178" s="1"/>
      <c r="B178" s="1"/>
      <c r="C178" s="1"/>
      <c r="D178" s="89"/>
      <c r="E178" s="153"/>
      <c r="F178" s="104"/>
      <c r="G178" s="104"/>
      <c r="H178" s="104"/>
      <c r="I178" s="104"/>
      <c r="J178" s="104"/>
      <c r="K178" s="137"/>
      <c r="L178" s="138"/>
      <c r="M178" s="141"/>
      <c r="N178" s="96"/>
      <c r="O178" s="104"/>
      <c r="P178" s="104"/>
      <c r="Q178" s="104"/>
      <c r="R178" s="104"/>
      <c r="S178" s="143"/>
      <c r="T178" s="104"/>
      <c r="U178" s="104"/>
      <c r="V178" s="104"/>
      <c r="W178" s="203"/>
      <c r="X178" s="144"/>
      <c r="Y178" s="285"/>
      <c r="Z178" s="104"/>
      <c r="AA178" s="1"/>
      <c r="AB178" s="1"/>
      <c r="AC178" s="1"/>
      <c r="AD178" s="89"/>
      <c r="AE178" s="284"/>
      <c r="AF178" s="1"/>
      <c r="AG178" s="1"/>
      <c r="AH178" s="1"/>
      <c r="AI178" s="1"/>
      <c r="AJ178" s="1"/>
      <c r="AK178" s="98"/>
      <c r="AL178" s="138"/>
      <c r="AM178" s="141"/>
      <c r="AN178" s="96"/>
      <c r="AO178" s="104"/>
      <c r="AP178" s="104"/>
      <c r="AQ178" s="104"/>
      <c r="AR178" s="104"/>
      <c r="AS178" s="143"/>
      <c r="AT178" s="104"/>
      <c r="AU178" s="104"/>
      <c r="AV178" s="203"/>
      <c r="AW178" s="144"/>
      <c r="AX178" s="285"/>
      <c r="AY178" s="104"/>
      <c r="AZ178" s="1"/>
      <c r="BA178" s="1"/>
      <c r="BB178" s="1"/>
      <c r="BC178" s="89"/>
      <c r="BD178" s="153"/>
      <c r="BE178" s="1"/>
      <c r="BF178" s="1"/>
      <c r="BG178" s="1"/>
      <c r="BH178" s="1"/>
      <c r="BI178" s="1"/>
      <c r="BJ178" s="98"/>
      <c r="BK178" s="138"/>
      <c r="BL178" s="141"/>
      <c r="BM178" s="96"/>
      <c r="BN178" s="104"/>
      <c r="BO178" s="104"/>
      <c r="BP178" s="104"/>
      <c r="BQ178" s="355"/>
      <c r="BR178" s="143"/>
      <c r="BS178" s="104"/>
      <c r="BT178" s="203"/>
      <c r="BU178" s="144"/>
      <c r="BV178" s="285"/>
      <c r="BW178" s="104"/>
      <c r="BX178" s="1"/>
      <c r="BY178" s="1"/>
      <c r="BZ178" s="1"/>
      <c r="CA178" s="89"/>
      <c r="CB178" s="153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43"/>
      <c r="CQ178" s="104"/>
      <c r="CR178" s="203"/>
      <c r="CS178" s="144"/>
      <c r="CT178" s="139"/>
      <c r="CU178" s="1"/>
      <c r="CV178" s="1"/>
      <c r="CW178" s="1"/>
      <c r="CX178" s="1"/>
      <c r="CY178" s="89"/>
      <c r="CZ178" s="153"/>
      <c r="DA178" s="104"/>
      <c r="DB178" s="104"/>
      <c r="DC178" s="104"/>
      <c r="DD178" s="104"/>
      <c r="DE178" s="104"/>
      <c r="DF178" s="137"/>
      <c r="DG178" s="138"/>
      <c r="DH178" s="141"/>
      <c r="DI178" s="142"/>
      <c r="DJ178" s="104"/>
      <c r="DK178" s="104"/>
      <c r="DL178" s="104"/>
      <c r="DM178" s="365"/>
      <c r="DN178" s="366"/>
      <c r="DO178" s="367"/>
      <c r="DP178" s="367"/>
      <c r="DQ178" s="368"/>
      <c r="DR178" s="49"/>
      <c r="DS178" s="369"/>
      <c r="DT178" s="139"/>
      <c r="DU178" s="1"/>
      <c r="DV178" s="1"/>
      <c r="DW178" s="1"/>
      <c r="DX178" s="1"/>
      <c r="DY178" s="89"/>
      <c r="DZ178" s="90"/>
      <c r="EA178" s="1"/>
      <c r="EB178" s="1"/>
      <c r="EC178" s="1"/>
      <c r="ED178" s="1"/>
      <c r="EE178" s="1"/>
      <c r="EF178" s="98"/>
      <c r="EG178" s="138"/>
      <c r="EH178" s="141"/>
      <c r="EI178" s="96"/>
      <c r="EJ178" s="104"/>
      <c r="EK178" s="104"/>
      <c r="EL178" s="104"/>
      <c r="EM178" s="355"/>
      <c r="EN178" s="143"/>
      <c r="EO178" s="104"/>
      <c r="EP178" s="379"/>
      <c r="EQ178" s="380"/>
      <c r="ER178" s="285"/>
      <c r="ES178" s="104"/>
      <c r="ET178" s="1">
        <v>130</v>
      </c>
      <c r="EU178" s="1" t="s">
        <v>481</v>
      </c>
      <c r="EV178" s="1" t="s">
        <v>482</v>
      </c>
      <c r="EW178" s="398"/>
      <c r="EX178" s="89">
        <v>44013</v>
      </c>
      <c r="EY178" s="104">
        <v>3.86</v>
      </c>
      <c r="EZ178" s="104"/>
      <c r="FA178" s="104"/>
      <c r="FB178" s="104"/>
      <c r="FC178" s="104"/>
      <c r="FD178" s="137">
        <f t="shared" ref="FD178:FD180" si="235">EY178+EZ178+FA178+FB178</f>
        <v>3.86</v>
      </c>
      <c r="FE178" s="138">
        <f t="shared" si="227"/>
        <v>3.86</v>
      </c>
      <c r="FF178" s="141">
        <f t="shared" ref="FF178:FF180" si="236">$F$40/$E$40*FE178</f>
        <v>0.18113336472179528</v>
      </c>
      <c r="FG178" s="96">
        <f t="shared" ref="FG178:FG180" si="237">FE178+FF178</f>
        <v>4.0411333647217953</v>
      </c>
      <c r="FH178" s="104">
        <f t="shared" ref="FH178:FH180" si="238">FG178</f>
        <v>4.0411333647217953</v>
      </c>
      <c r="FI178" s="104">
        <f t="shared" ref="FI178:FI180" si="239">FG178-FH178</f>
        <v>0</v>
      </c>
      <c r="FJ178" s="104">
        <f t="shared" ref="FJ178:FJ180" si="240">FH178*1.81</f>
        <v>7.3144513901464494</v>
      </c>
      <c r="FK178" s="104"/>
      <c r="FL178" s="143">
        <f t="shared" ref="FL178:FL180" si="241">FJ178+FK178</f>
        <v>7.3144513901464494</v>
      </c>
      <c r="FM178" s="104">
        <f t="shared" ref="FM178:FM180" si="242">3597/($E$14*1.81)*FL178</f>
        <v>0.83809713519974038</v>
      </c>
      <c r="FN178" s="379">
        <f t="shared" ref="FN178:FN180" si="243">FL178+FM178</f>
        <v>8.1525485253461891</v>
      </c>
      <c r="FO178" s="234">
        <f t="shared" ref="FO178:FO180" si="244">EQ178-EW178+FN178</f>
        <v>8.1525485253461891</v>
      </c>
      <c r="FP178" s="139">
        <v>1</v>
      </c>
      <c r="FQ178" s="1" t="s">
        <v>52</v>
      </c>
      <c r="FR178" s="1">
        <v>130</v>
      </c>
      <c r="FS178" s="1" t="s">
        <v>481</v>
      </c>
      <c r="FT178" s="1" t="s">
        <v>482</v>
      </c>
      <c r="FU178" s="89">
        <v>44042</v>
      </c>
      <c r="FV178" s="90"/>
      <c r="FW178" s="104">
        <v>9.42</v>
      </c>
      <c r="FX178" s="104"/>
      <c r="FY178" s="104"/>
      <c r="FZ178" s="104"/>
      <c r="GA178" s="104"/>
      <c r="GB178" s="411">
        <f t="shared" ref="GB178:GB180" si="245">FW178+FX178+FY178+FZ178</f>
        <v>9.42</v>
      </c>
      <c r="GC178" s="138">
        <f t="shared" si="231"/>
        <v>5.5600000000000005</v>
      </c>
      <c r="GD178" s="141">
        <f t="shared" ref="GD178:GD180" si="246">$F$41/$E$41*GC178</f>
        <v>1.7324756041485885</v>
      </c>
      <c r="GE178" s="142">
        <f t="shared" ref="GE178:GE180" si="247">GC178+GD178</f>
        <v>7.2924756041485885</v>
      </c>
      <c r="GF178" s="104">
        <f t="shared" ref="GF178:GF180" si="248">GE178</f>
        <v>7.2924756041485885</v>
      </c>
      <c r="GG178" s="104">
        <v>0</v>
      </c>
      <c r="GH178" s="104">
        <f t="shared" ref="GH178:GH180" si="249">GF178*1.9</f>
        <v>13.855703647882317</v>
      </c>
      <c r="GI178" s="104"/>
      <c r="GJ178" s="143">
        <f t="shared" ref="GJ178:GJ180" si="250">GH178+GI178</f>
        <v>13.855703647882317</v>
      </c>
      <c r="GK178" s="103">
        <f t="shared" ref="GK178:GK180" si="251">IF(GE178&gt;=110,GE178,0)</f>
        <v>0</v>
      </c>
      <c r="GL178" s="104">
        <f t="shared" si="232"/>
        <v>0</v>
      </c>
      <c r="GM178" s="90">
        <f t="shared" ref="GM178:GM180" si="252">GJ178+GL178</f>
        <v>13.855703647882317</v>
      </c>
      <c r="GN178" s="380">
        <f t="shared" ref="GN178:GN180" si="253">FO178-FV178+GM178</f>
        <v>22.008252173228506</v>
      </c>
      <c r="GO178" s="139">
        <v>1</v>
      </c>
      <c r="GP178" s="415" t="s">
        <v>52</v>
      </c>
      <c r="GQ178" s="1">
        <v>130</v>
      </c>
      <c r="GR178" s="1" t="s">
        <v>481</v>
      </c>
      <c r="GS178" s="1" t="s">
        <v>482</v>
      </c>
      <c r="GT178" s="89">
        <v>44081</v>
      </c>
      <c r="GU178" s="90"/>
      <c r="GV178" s="104">
        <v>18.559999999999999</v>
      </c>
      <c r="GW178" s="104"/>
      <c r="GX178" s="104"/>
      <c r="GY178" s="104"/>
      <c r="GZ178" s="104"/>
      <c r="HA178" s="137">
        <v>18.559999999999999</v>
      </c>
      <c r="HB178" s="138">
        <f t="shared" si="228"/>
        <v>9.1399999999999988</v>
      </c>
      <c r="HC178" s="141">
        <f t="shared" ref="HC178:HC180" si="254">$F$42/$E$42*HB178</f>
        <v>-3.3081748461567875</v>
      </c>
      <c r="HD178" s="142">
        <f t="shared" ref="HD178:HD180" si="255">HB178+HC178</f>
        <v>5.8318251538432113</v>
      </c>
      <c r="HE178" s="104">
        <f t="shared" ref="HE178:HE180" si="256">HD178</f>
        <v>5.8318251538432113</v>
      </c>
      <c r="HF178" s="104">
        <v>0</v>
      </c>
      <c r="HG178" s="104">
        <f t="shared" ref="HG178:HG180" si="257">HE178*1.9</f>
        <v>11.080467792302102</v>
      </c>
      <c r="HH178" s="104"/>
      <c r="HI178" s="143">
        <f t="shared" ref="HI178:HI180" si="258">HG178+HH178</f>
        <v>11.080467792302102</v>
      </c>
      <c r="HJ178" s="104">
        <f t="shared" ref="HJ178:HJ180" si="259">IF(HD178&gt;=110,HD178,0)</f>
        <v>0</v>
      </c>
      <c r="HK178" s="104">
        <f t="shared" si="233"/>
        <v>0</v>
      </c>
      <c r="HL178" s="90">
        <f t="shared" ref="HL178:HL180" si="260">HI178+HK178</f>
        <v>11.080467792302102</v>
      </c>
      <c r="HM178" s="380">
        <f t="shared" ref="HM178:HM180" si="261">GN178-GU178+HL178</f>
        <v>33.088719965530608</v>
      </c>
      <c r="HN178" s="1">
        <v>1</v>
      </c>
      <c r="HO178" s="1" t="s">
        <v>52</v>
      </c>
      <c r="HP178" s="1">
        <v>130</v>
      </c>
      <c r="HQ178" s="1" t="s">
        <v>481</v>
      </c>
      <c r="HR178" s="1" t="s">
        <v>482</v>
      </c>
      <c r="HS178" s="89">
        <v>44104</v>
      </c>
      <c r="HT178" s="104">
        <v>25.3</v>
      </c>
      <c r="HU178" s="90">
        <v>100</v>
      </c>
      <c r="HV178" s="104"/>
      <c r="HW178" s="104"/>
      <c r="HX178" s="104"/>
      <c r="HY178" s="104"/>
      <c r="HZ178" s="137">
        <f t="shared" ref="HZ178:HZ181" si="262">HT178+HV178+HW178+HX178</f>
        <v>25.3</v>
      </c>
      <c r="IA178" s="138">
        <f t="shared" ref="IA178:IA181" si="263">HZ178-HA178</f>
        <v>6.740000000000002</v>
      </c>
      <c r="IB178" s="141">
        <f t="shared" ref="IB178:IB181" si="264">$F$43/$E$43*IA178</f>
        <v>1.2563734328048657</v>
      </c>
      <c r="IC178" s="142">
        <f t="shared" ref="IC178:IC181" si="265">IA178+IB178</f>
        <v>7.9963734328048677</v>
      </c>
      <c r="ID178" s="104">
        <f t="shared" ref="ID178:ID181" si="266">IF(IC178&gt;=110,110,IC178)</f>
        <v>7.9963734328048677</v>
      </c>
      <c r="IE178" s="104">
        <f t="shared" ref="IE178:IE181" si="267">IC178-ID178</f>
        <v>0</v>
      </c>
      <c r="IF178" s="104">
        <f t="shared" ref="IF178:IF181" si="268">ID178*1.9</f>
        <v>15.193109522329248</v>
      </c>
      <c r="IG178" s="425">
        <f t="shared" ref="IG178:IG181" si="269">IE178*$HS$12</f>
        <v>0</v>
      </c>
      <c r="IH178" s="143">
        <f t="shared" ref="IH178:IH181" si="270">IF178+IG178</f>
        <v>15.193109522329248</v>
      </c>
      <c r="II178" s="104">
        <f t="shared" ref="II178:II181" si="271">IF(IC178&gt;=110,IC178,0)</f>
        <v>0</v>
      </c>
      <c r="IJ178" s="104">
        <f t="shared" ref="IJ178:IJ181" si="272">4680.5*II178/$II$182</f>
        <v>0</v>
      </c>
      <c r="IK178" s="90">
        <f t="shared" ref="IK178:IK181" si="273">IH178+IJ178</f>
        <v>15.193109522329248</v>
      </c>
      <c r="IL178" s="234">
        <f t="shared" ref="IL178:IL181" si="274">HM178-HU178+IK178</f>
        <v>-51.718170512140148</v>
      </c>
      <c r="IM178" s="139">
        <v>1</v>
      </c>
      <c r="IN178" s="1" t="s">
        <v>52</v>
      </c>
      <c r="IO178" s="1">
        <v>130</v>
      </c>
      <c r="IP178" s="1" t="s">
        <v>481</v>
      </c>
      <c r="IQ178" s="1" t="s">
        <v>482</v>
      </c>
      <c r="IR178" s="89">
        <v>44143</v>
      </c>
      <c r="IS178" s="90"/>
      <c r="IT178" s="1">
        <v>35.43</v>
      </c>
      <c r="IU178" s="1"/>
      <c r="IV178" s="1"/>
      <c r="IW178" s="1"/>
      <c r="IX178" s="1"/>
      <c r="IY178" s="98">
        <v>35.43</v>
      </c>
      <c r="IZ178" s="138">
        <f t="shared" ref="IZ178:IZ181" si="275">IY178-HZ178</f>
        <v>10.129999999999999</v>
      </c>
      <c r="JA178" s="141">
        <f t="shared" ref="JA178:JA181" si="276">$F$44/$E$44*IZ178</f>
        <v>-2.7238061366489226</v>
      </c>
      <c r="JB178" s="142">
        <f t="shared" ref="JB178:JB181" si="277">IZ178+JA178</f>
        <v>7.406193863351076</v>
      </c>
      <c r="JC178" s="104">
        <f t="shared" ref="JC178:JC181" si="278">IF(JB178&gt;=110,110,JB178)</f>
        <v>7.406193863351076</v>
      </c>
      <c r="JD178" s="104">
        <f t="shared" ref="JD178:JD181" si="279">JB178-JC178</f>
        <v>0</v>
      </c>
      <c r="JE178" s="104">
        <f t="shared" ref="JE178:JE181" si="280">JC178*1.9</f>
        <v>14.071768340367043</v>
      </c>
      <c r="JF178" s="425">
        <f t="shared" si="229"/>
        <v>0</v>
      </c>
      <c r="JG178" s="143">
        <f t="shared" ref="JG178:JG181" si="281">JE178+JF178</f>
        <v>14.071768340367043</v>
      </c>
      <c r="JH178" s="104">
        <f t="shared" ref="JH178:JH181" si="282">IF(JG178&gt;=110,JG178,0)</f>
        <v>0</v>
      </c>
      <c r="JI178" s="104">
        <f t="shared" ref="JI178:JI181" si="283">4680.5*JH178/$JH$182</f>
        <v>0</v>
      </c>
      <c r="JJ178" s="90">
        <f t="shared" ref="JJ178:JJ181" si="284">JG178+JI178</f>
        <v>14.071768340367043</v>
      </c>
      <c r="JK178" s="234">
        <f t="shared" si="234"/>
        <v>-37.646402171773104</v>
      </c>
      <c r="JL178" s="139">
        <v>1</v>
      </c>
      <c r="JM178" s="1" t="s">
        <v>52</v>
      </c>
    </row>
    <row r="179" spans="1:273" ht="30" customHeight="1" x14ac:dyDescent="0.25">
      <c r="A179" s="1"/>
      <c r="B179" s="1"/>
      <c r="C179" s="1"/>
      <c r="D179" s="89"/>
      <c r="E179" s="153"/>
      <c r="F179" s="104"/>
      <c r="G179" s="104"/>
      <c r="H179" s="104"/>
      <c r="I179" s="104"/>
      <c r="J179" s="104"/>
      <c r="K179" s="137"/>
      <c r="L179" s="138"/>
      <c r="M179" s="141"/>
      <c r="N179" s="96"/>
      <c r="O179" s="104"/>
      <c r="P179" s="104"/>
      <c r="Q179" s="104"/>
      <c r="R179" s="104"/>
      <c r="S179" s="143"/>
      <c r="T179" s="104"/>
      <c r="U179" s="104"/>
      <c r="V179" s="104"/>
      <c r="W179" s="203"/>
      <c r="X179" s="144"/>
      <c r="Y179" s="285"/>
      <c r="Z179" s="104"/>
      <c r="AA179" s="1"/>
      <c r="AB179" s="1"/>
      <c r="AC179" s="1"/>
      <c r="AD179" s="89"/>
      <c r="AE179" s="284"/>
      <c r="AF179" s="1"/>
      <c r="AG179" s="1"/>
      <c r="AH179" s="1"/>
      <c r="AI179" s="1"/>
      <c r="AJ179" s="1"/>
      <c r="AK179" s="98"/>
      <c r="AL179" s="138"/>
      <c r="AM179" s="141"/>
      <c r="AN179" s="96"/>
      <c r="AO179" s="104"/>
      <c r="AP179" s="104"/>
      <c r="AQ179" s="104"/>
      <c r="AR179" s="104"/>
      <c r="AS179" s="143"/>
      <c r="AT179" s="104"/>
      <c r="AU179" s="104"/>
      <c r="AV179" s="203"/>
      <c r="AW179" s="144"/>
      <c r="AX179" s="285"/>
      <c r="AY179" s="104"/>
      <c r="AZ179" s="1"/>
      <c r="BA179" s="1"/>
      <c r="BB179" s="1"/>
      <c r="BC179" s="89"/>
      <c r="BD179" s="153"/>
      <c r="BE179" s="1"/>
      <c r="BF179" s="1"/>
      <c r="BG179" s="1"/>
      <c r="BH179" s="1"/>
      <c r="BI179" s="1"/>
      <c r="BJ179" s="98"/>
      <c r="BK179" s="138"/>
      <c r="BL179" s="141"/>
      <c r="BM179" s="96"/>
      <c r="BN179" s="104"/>
      <c r="BO179" s="104"/>
      <c r="BP179" s="104"/>
      <c r="BQ179" s="355"/>
      <c r="BR179" s="143"/>
      <c r="BS179" s="104"/>
      <c r="BT179" s="203"/>
      <c r="BU179" s="144"/>
      <c r="BV179" s="285"/>
      <c r="BW179" s="104"/>
      <c r="BX179" s="1"/>
      <c r="BY179" s="1"/>
      <c r="BZ179" s="1"/>
      <c r="CA179" s="89"/>
      <c r="CB179" s="153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43"/>
      <c r="CQ179" s="104"/>
      <c r="CR179" s="203"/>
      <c r="CS179" s="144"/>
      <c r="CT179" s="139"/>
      <c r="CU179" s="1"/>
      <c r="CV179" s="1"/>
      <c r="CW179" s="1"/>
      <c r="CX179" s="1"/>
      <c r="CY179" s="89"/>
      <c r="CZ179" s="153"/>
      <c r="DA179" s="104"/>
      <c r="DB179" s="104"/>
      <c r="DC179" s="104"/>
      <c r="DD179" s="104"/>
      <c r="DE179" s="104"/>
      <c r="DF179" s="137"/>
      <c r="DG179" s="138"/>
      <c r="DH179" s="141"/>
      <c r="DI179" s="142"/>
      <c r="DJ179" s="104"/>
      <c r="DK179" s="104"/>
      <c r="DL179" s="104"/>
      <c r="DM179" s="365"/>
      <c r="DN179" s="366"/>
      <c r="DO179" s="367"/>
      <c r="DP179" s="367"/>
      <c r="DQ179" s="368"/>
      <c r="DR179" s="49"/>
      <c r="DS179" s="369"/>
      <c r="DT179" s="139"/>
      <c r="DU179" s="1"/>
      <c r="DV179" s="1"/>
      <c r="DW179" s="1"/>
      <c r="DX179" s="1"/>
      <c r="DY179" s="89"/>
      <c r="DZ179" s="90"/>
      <c r="EA179" s="1"/>
      <c r="EB179" s="1"/>
      <c r="EC179" s="1"/>
      <c r="ED179" s="1"/>
      <c r="EE179" s="1"/>
      <c r="EF179" s="98"/>
      <c r="EG179" s="138"/>
      <c r="EH179" s="141"/>
      <c r="EI179" s="96"/>
      <c r="EJ179" s="104"/>
      <c r="EK179" s="104"/>
      <c r="EL179" s="104"/>
      <c r="EM179" s="355"/>
      <c r="EN179" s="143"/>
      <c r="EO179" s="104"/>
      <c r="EP179" s="379"/>
      <c r="EQ179" s="380"/>
      <c r="ER179" s="285"/>
      <c r="ES179" s="104"/>
      <c r="ET179" s="1">
        <v>131</v>
      </c>
      <c r="EU179" s="1" t="s">
        <v>483</v>
      </c>
      <c r="EV179" s="1" t="s">
        <v>484</v>
      </c>
      <c r="EW179" s="398"/>
      <c r="EX179" s="89">
        <v>44013</v>
      </c>
      <c r="EY179" s="104">
        <v>0.35000000000000003</v>
      </c>
      <c r="EZ179" s="104"/>
      <c r="FA179" s="104"/>
      <c r="FB179" s="104"/>
      <c r="FC179" s="104"/>
      <c r="FD179" s="137">
        <f t="shared" si="235"/>
        <v>0.35000000000000003</v>
      </c>
      <c r="FE179" s="138">
        <f t="shared" ref="FE179:FE180" si="285">FD179-EF179</f>
        <v>0.35000000000000003</v>
      </c>
      <c r="FF179" s="141">
        <f t="shared" si="236"/>
        <v>1.6424009754566933E-2</v>
      </c>
      <c r="FG179" s="96">
        <f t="shared" si="237"/>
        <v>0.36642400975456696</v>
      </c>
      <c r="FH179" s="104">
        <f t="shared" si="238"/>
        <v>0.36642400975456696</v>
      </c>
      <c r="FI179" s="104">
        <f t="shared" si="239"/>
        <v>0</v>
      </c>
      <c r="FJ179" s="104">
        <f t="shared" si="240"/>
        <v>0.66322745765576618</v>
      </c>
      <c r="FK179" s="104"/>
      <c r="FL179" s="143">
        <f t="shared" si="241"/>
        <v>0.66322745765576618</v>
      </c>
      <c r="FM179" s="104">
        <f t="shared" si="242"/>
        <v>7.5993263554380602E-2</v>
      </c>
      <c r="FN179" s="379">
        <f t="shared" si="243"/>
        <v>0.73922072121014681</v>
      </c>
      <c r="FO179" s="234">
        <f t="shared" si="244"/>
        <v>0.73922072121014681</v>
      </c>
      <c r="FP179" s="139">
        <v>1</v>
      </c>
      <c r="FQ179" s="1" t="s">
        <v>52</v>
      </c>
      <c r="FR179" s="1">
        <v>131</v>
      </c>
      <c r="FS179" s="1" t="s">
        <v>483</v>
      </c>
      <c r="FT179" s="1" t="s">
        <v>484</v>
      </c>
      <c r="FU179" s="89">
        <v>44042</v>
      </c>
      <c r="FV179" s="90"/>
      <c r="FW179" s="104">
        <v>0.43</v>
      </c>
      <c r="FX179" s="104"/>
      <c r="FY179" s="104"/>
      <c r="FZ179" s="104"/>
      <c r="GA179" s="104"/>
      <c r="GB179" s="411">
        <f t="shared" si="245"/>
        <v>0.43</v>
      </c>
      <c r="GC179" s="138">
        <f t="shared" si="231"/>
        <v>7.999999999999996E-2</v>
      </c>
      <c r="GD179" s="141">
        <f t="shared" si="246"/>
        <v>2.492770653451205E-2</v>
      </c>
      <c r="GE179" s="142">
        <f t="shared" si="247"/>
        <v>0.10492770653451201</v>
      </c>
      <c r="GF179" s="104">
        <f t="shared" si="248"/>
        <v>0.10492770653451201</v>
      </c>
      <c r="GG179" s="104">
        <v>0</v>
      </c>
      <c r="GH179" s="104">
        <f t="shared" si="249"/>
        <v>0.1993626424155728</v>
      </c>
      <c r="GI179" s="104"/>
      <c r="GJ179" s="143">
        <f t="shared" si="250"/>
        <v>0.1993626424155728</v>
      </c>
      <c r="GK179" s="103">
        <f t="shared" si="251"/>
        <v>0</v>
      </c>
      <c r="GL179" s="104">
        <f t="shared" si="232"/>
        <v>0</v>
      </c>
      <c r="GM179" s="90">
        <f t="shared" si="252"/>
        <v>0.1993626424155728</v>
      </c>
      <c r="GN179" s="380">
        <f t="shared" si="253"/>
        <v>0.93858336362571959</v>
      </c>
      <c r="GO179" s="139">
        <v>1</v>
      </c>
      <c r="GP179" s="415" t="s">
        <v>52</v>
      </c>
      <c r="GQ179" s="1">
        <v>131</v>
      </c>
      <c r="GR179" s="101" t="s">
        <v>483</v>
      </c>
      <c r="GS179" s="101" t="s">
        <v>484</v>
      </c>
      <c r="GT179" s="100">
        <v>44042</v>
      </c>
      <c r="GU179" s="141"/>
      <c r="GV179" s="141">
        <v>0.43</v>
      </c>
      <c r="GW179" s="141"/>
      <c r="GX179" s="141"/>
      <c r="GY179" s="141"/>
      <c r="GZ179" s="141"/>
      <c r="HA179" s="141">
        <v>0.43</v>
      </c>
      <c r="HB179" s="141">
        <f t="shared" ref="HB179:HB180" si="286">HA179-GB179</f>
        <v>0</v>
      </c>
      <c r="HC179" s="141">
        <f t="shared" si="254"/>
        <v>0</v>
      </c>
      <c r="HD179" s="141">
        <f t="shared" si="255"/>
        <v>0</v>
      </c>
      <c r="HE179" s="141">
        <f t="shared" si="256"/>
        <v>0</v>
      </c>
      <c r="HF179" s="141">
        <v>0</v>
      </c>
      <c r="HG179" s="141">
        <f t="shared" si="257"/>
        <v>0</v>
      </c>
      <c r="HH179" s="141"/>
      <c r="HI179" s="141">
        <f t="shared" si="258"/>
        <v>0</v>
      </c>
      <c r="HJ179" s="141">
        <f t="shared" si="259"/>
        <v>0</v>
      </c>
      <c r="HK179" s="141">
        <f t="shared" si="233"/>
        <v>0</v>
      </c>
      <c r="HL179" s="141">
        <f t="shared" si="260"/>
        <v>0</v>
      </c>
      <c r="HM179" s="141">
        <f t="shared" si="261"/>
        <v>0.93858336362571959</v>
      </c>
      <c r="HN179" s="101">
        <v>0</v>
      </c>
      <c r="HO179" s="101" t="s">
        <v>503</v>
      </c>
      <c r="HP179" s="1">
        <v>131</v>
      </c>
      <c r="HQ179" s="1" t="s">
        <v>483</v>
      </c>
      <c r="HR179" s="424">
        <v>3892018</v>
      </c>
      <c r="HS179" s="89">
        <v>44042</v>
      </c>
      <c r="HT179" s="104">
        <v>0.42</v>
      </c>
      <c r="HU179" s="90"/>
      <c r="HV179" s="104"/>
      <c r="HW179" s="104">
        <v>0.01</v>
      </c>
      <c r="HX179" s="104"/>
      <c r="HY179" s="104"/>
      <c r="HZ179" s="137">
        <f t="shared" si="262"/>
        <v>0.43</v>
      </c>
      <c r="IA179" s="138">
        <f t="shared" si="263"/>
        <v>0</v>
      </c>
      <c r="IB179" s="141">
        <f t="shared" si="264"/>
        <v>0</v>
      </c>
      <c r="IC179" s="142">
        <f t="shared" si="265"/>
        <v>0</v>
      </c>
      <c r="ID179" s="104">
        <f t="shared" si="266"/>
        <v>0</v>
      </c>
      <c r="IE179" s="104">
        <f t="shared" si="267"/>
        <v>0</v>
      </c>
      <c r="IF179" s="104">
        <f t="shared" si="268"/>
        <v>0</v>
      </c>
      <c r="IG179" s="425">
        <f t="shared" si="269"/>
        <v>0</v>
      </c>
      <c r="IH179" s="143">
        <f t="shared" si="270"/>
        <v>0</v>
      </c>
      <c r="II179" s="104">
        <f t="shared" si="271"/>
        <v>0</v>
      </c>
      <c r="IJ179" s="104">
        <f t="shared" si="272"/>
        <v>0</v>
      </c>
      <c r="IK179" s="90">
        <f t="shared" si="273"/>
        <v>0</v>
      </c>
      <c r="IL179" s="234">
        <f t="shared" si="274"/>
        <v>0.93858336362571959</v>
      </c>
      <c r="IM179" s="139">
        <v>2</v>
      </c>
      <c r="IN179" s="1" t="s">
        <v>52</v>
      </c>
      <c r="IO179" s="1">
        <v>131</v>
      </c>
      <c r="IP179" s="1" t="s">
        <v>483</v>
      </c>
      <c r="IQ179" s="1" t="s">
        <v>525</v>
      </c>
      <c r="IR179" s="89">
        <v>44143</v>
      </c>
      <c r="IS179" s="90"/>
      <c r="IT179" s="1">
        <v>4.4000000000000004</v>
      </c>
      <c r="IU179" s="1"/>
      <c r="IV179" s="1">
        <v>0.01</v>
      </c>
      <c r="IW179" s="1"/>
      <c r="IX179" s="1"/>
      <c r="IY179" s="98">
        <v>4.41</v>
      </c>
      <c r="IZ179" s="138">
        <f t="shared" si="275"/>
        <v>3.98</v>
      </c>
      <c r="JA179" s="141">
        <f t="shared" si="276"/>
        <v>-1.070162726936102</v>
      </c>
      <c r="JB179" s="142">
        <f t="shared" si="277"/>
        <v>2.9098372730638982</v>
      </c>
      <c r="JC179" s="104">
        <f t="shared" si="278"/>
        <v>2.9098372730638982</v>
      </c>
      <c r="JD179" s="104">
        <f t="shared" si="279"/>
        <v>0</v>
      </c>
      <c r="JE179" s="104">
        <f t="shared" si="280"/>
        <v>5.5286908188214063</v>
      </c>
      <c r="JF179" s="425">
        <f t="shared" si="229"/>
        <v>0</v>
      </c>
      <c r="JG179" s="143">
        <f t="shared" si="281"/>
        <v>5.5286908188214063</v>
      </c>
      <c r="JH179" s="104">
        <f t="shared" si="282"/>
        <v>0</v>
      </c>
      <c r="JI179" s="104">
        <f t="shared" si="283"/>
        <v>0</v>
      </c>
      <c r="JJ179" s="90">
        <f t="shared" si="284"/>
        <v>5.5286908188214063</v>
      </c>
      <c r="JK179" s="234">
        <f t="shared" si="234"/>
        <v>6.4672741824471256</v>
      </c>
      <c r="JL179" s="139">
        <v>2</v>
      </c>
      <c r="JM179" s="1" t="s">
        <v>52</v>
      </c>
    </row>
    <row r="180" spans="1:273" ht="30" customHeight="1" x14ac:dyDescent="0.25">
      <c r="A180" s="1"/>
      <c r="B180" s="1"/>
      <c r="C180" s="1"/>
      <c r="D180" s="89"/>
      <c r="E180" s="153"/>
      <c r="F180" s="104"/>
      <c r="G180" s="104"/>
      <c r="H180" s="104"/>
      <c r="I180" s="104"/>
      <c r="J180" s="104"/>
      <c r="K180" s="137"/>
      <c r="L180" s="138"/>
      <c r="M180" s="141"/>
      <c r="N180" s="96"/>
      <c r="O180" s="104"/>
      <c r="P180" s="104"/>
      <c r="Q180" s="104"/>
      <c r="R180" s="104"/>
      <c r="S180" s="143"/>
      <c r="T180" s="104"/>
      <c r="U180" s="104"/>
      <c r="V180" s="104"/>
      <c r="W180" s="203"/>
      <c r="X180" s="144"/>
      <c r="Y180" s="285"/>
      <c r="Z180" s="104"/>
      <c r="AA180" s="1"/>
      <c r="AB180" s="1"/>
      <c r="AC180" s="1"/>
      <c r="AD180" s="89"/>
      <c r="AE180" s="284"/>
      <c r="AF180" s="1"/>
      <c r="AG180" s="1"/>
      <c r="AH180" s="1"/>
      <c r="AI180" s="1"/>
      <c r="AJ180" s="1"/>
      <c r="AK180" s="98"/>
      <c r="AL180" s="138"/>
      <c r="AM180" s="141"/>
      <c r="AN180" s="96"/>
      <c r="AO180" s="104"/>
      <c r="AP180" s="104"/>
      <c r="AQ180" s="104"/>
      <c r="AR180" s="104"/>
      <c r="AS180" s="143"/>
      <c r="AT180" s="104"/>
      <c r="AU180" s="104"/>
      <c r="AV180" s="203"/>
      <c r="AW180" s="144"/>
      <c r="AX180" s="285"/>
      <c r="AY180" s="104"/>
      <c r="AZ180" s="1"/>
      <c r="BA180" s="1"/>
      <c r="BB180" s="1"/>
      <c r="BC180" s="89"/>
      <c r="BD180" s="153"/>
      <c r="BE180" s="1"/>
      <c r="BF180" s="1"/>
      <c r="BG180" s="1"/>
      <c r="BH180" s="1"/>
      <c r="BI180" s="1"/>
      <c r="BJ180" s="98"/>
      <c r="BK180" s="138"/>
      <c r="BL180" s="141"/>
      <c r="BM180" s="96"/>
      <c r="BN180" s="104"/>
      <c r="BO180" s="104"/>
      <c r="BP180" s="104"/>
      <c r="BQ180" s="355"/>
      <c r="BR180" s="143"/>
      <c r="BS180" s="104"/>
      <c r="BT180" s="203"/>
      <c r="BU180" s="144"/>
      <c r="BV180" s="285"/>
      <c r="BW180" s="104"/>
      <c r="BX180" s="1"/>
      <c r="BY180" s="1"/>
      <c r="BZ180" s="1"/>
      <c r="CA180" s="89"/>
      <c r="CB180" s="153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43"/>
      <c r="CQ180" s="104"/>
      <c r="CR180" s="203"/>
      <c r="CS180" s="144"/>
      <c r="CT180" s="139"/>
      <c r="CU180" s="1"/>
      <c r="CV180" s="1"/>
      <c r="CW180" s="1"/>
      <c r="CX180" s="1"/>
      <c r="CY180" s="89"/>
      <c r="CZ180" s="153"/>
      <c r="DA180" s="104"/>
      <c r="DB180" s="104"/>
      <c r="DC180" s="104"/>
      <c r="DD180" s="104"/>
      <c r="DE180" s="104"/>
      <c r="DF180" s="137"/>
      <c r="DG180" s="138"/>
      <c r="DH180" s="141"/>
      <c r="DI180" s="142"/>
      <c r="DJ180" s="104"/>
      <c r="DK180" s="104"/>
      <c r="DL180" s="104"/>
      <c r="DM180" s="365"/>
      <c r="DN180" s="366"/>
      <c r="DO180" s="367"/>
      <c r="DP180" s="367"/>
      <c r="DQ180" s="368"/>
      <c r="DR180" s="49"/>
      <c r="DS180" s="369"/>
      <c r="DT180" s="139"/>
      <c r="DU180" s="1"/>
      <c r="DV180" s="1"/>
      <c r="DW180" s="1"/>
      <c r="DX180" s="1"/>
      <c r="DY180" s="89"/>
      <c r="DZ180" s="90"/>
      <c r="EA180" s="1"/>
      <c r="EB180" s="1"/>
      <c r="EC180" s="1"/>
      <c r="ED180" s="1"/>
      <c r="EE180" s="1"/>
      <c r="EF180" s="98"/>
      <c r="EG180" s="138"/>
      <c r="EH180" s="141"/>
      <c r="EI180" s="96"/>
      <c r="EJ180" s="104"/>
      <c r="EK180" s="104"/>
      <c r="EL180" s="104"/>
      <c r="EM180" s="355"/>
      <c r="EN180" s="143"/>
      <c r="EO180" s="104"/>
      <c r="EP180" s="379"/>
      <c r="EQ180" s="380"/>
      <c r="ER180" s="285"/>
      <c r="ES180" s="104"/>
      <c r="ET180" s="1">
        <v>132</v>
      </c>
      <c r="EU180" s="1" t="s">
        <v>485</v>
      </c>
      <c r="EV180" s="1" t="s">
        <v>486</v>
      </c>
      <c r="EW180" s="398"/>
      <c r="EX180" s="89">
        <v>44013</v>
      </c>
      <c r="EY180" s="104">
        <v>0.54</v>
      </c>
      <c r="EZ180" s="104"/>
      <c r="FA180" s="104"/>
      <c r="FB180" s="104"/>
      <c r="FC180" s="104"/>
      <c r="FD180" s="137">
        <f t="shared" si="235"/>
        <v>0.54</v>
      </c>
      <c r="FE180" s="138">
        <f t="shared" si="285"/>
        <v>0.54</v>
      </c>
      <c r="FF180" s="141">
        <f t="shared" si="236"/>
        <v>2.5339900764188981E-2</v>
      </c>
      <c r="FG180" s="96">
        <f t="shared" si="237"/>
        <v>0.56533990076418905</v>
      </c>
      <c r="FH180" s="104">
        <f t="shared" si="238"/>
        <v>0.56533990076418905</v>
      </c>
      <c r="FI180" s="104">
        <f t="shared" si="239"/>
        <v>0</v>
      </c>
      <c r="FJ180" s="104">
        <f t="shared" si="240"/>
        <v>1.0232652203831822</v>
      </c>
      <c r="FK180" s="104"/>
      <c r="FL180" s="143">
        <f t="shared" si="241"/>
        <v>1.0232652203831822</v>
      </c>
      <c r="FM180" s="104">
        <f t="shared" si="242"/>
        <v>0.11724674948390153</v>
      </c>
      <c r="FN180" s="379">
        <f t="shared" si="243"/>
        <v>1.1405119698670838</v>
      </c>
      <c r="FO180" s="234">
        <f t="shared" si="244"/>
        <v>1.1405119698670838</v>
      </c>
      <c r="FP180" s="139">
        <v>1</v>
      </c>
      <c r="FQ180" s="1" t="s">
        <v>52</v>
      </c>
      <c r="FR180" s="1">
        <v>132</v>
      </c>
      <c r="FS180" s="1" t="s">
        <v>485</v>
      </c>
      <c r="FT180" s="1" t="s">
        <v>486</v>
      </c>
      <c r="FU180" s="89">
        <v>44042</v>
      </c>
      <c r="FV180" s="90"/>
      <c r="FW180" s="104">
        <v>10.81</v>
      </c>
      <c r="FX180" s="104"/>
      <c r="FY180" s="104"/>
      <c r="FZ180" s="104"/>
      <c r="GA180" s="104"/>
      <c r="GB180" s="411">
        <f t="shared" si="245"/>
        <v>10.81</v>
      </c>
      <c r="GC180" s="138">
        <f t="shared" si="231"/>
        <v>10.27</v>
      </c>
      <c r="GD180" s="141">
        <f t="shared" si="246"/>
        <v>3.200094326367986</v>
      </c>
      <c r="GE180" s="142">
        <f t="shared" si="247"/>
        <v>13.470094326367985</v>
      </c>
      <c r="GF180" s="104">
        <f t="shared" si="248"/>
        <v>13.470094326367985</v>
      </c>
      <c r="GG180" s="104">
        <v>0</v>
      </c>
      <c r="GH180" s="104">
        <f t="shared" si="249"/>
        <v>25.59317922009917</v>
      </c>
      <c r="GI180" s="104"/>
      <c r="GJ180" s="143">
        <f t="shared" si="250"/>
        <v>25.59317922009917</v>
      </c>
      <c r="GK180" s="103">
        <f t="shared" si="251"/>
        <v>0</v>
      </c>
      <c r="GL180" s="104">
        <f t="shared" si="232"/>
        <v>0</v>
      </c>
      <c r="GM180" s="90">
        <f t="shared" si="252"/>
        <v>25.59317922009917</v>
      </c>
      <c r="GN180" s="380">
        <f t="shared" si="253"/>
        <v>26.733691189966255</v>
      </c>
      <c r="GO180" s="139">
        <v>1</v>
      </c>
      <c r="GP180" s="418" t="s">
        <v>52</v>
      </c>
      <c r="GQ180" s="1">
        <v>132</v>
      </c>
      <c r="GR180" s="1" t="s">
        <v>485</v>
      </c>
      <c r="GS180" s="1" t="s">
        <v>486</v>
      </c>
      <c r="GT180" s="89">
        <v>44081</v>
      </c>
      <c r="GU180" s="90"/>
      <c r="GV180" s="104">
        <v>13.450000000000001</v>
      </c>
      <c r="GW180" s="104"/>
      <c r="GX180" s="104"/>
      <c r="GY180" s="104"/>
      <c r="GZ180" s="104"/>
      <c r="HA180" s="137">
        <v>13.450000000000001</v>
      </c>
      <c r="HB180" s="138">
        <f t="shared" si="286"/>
        <v>2.6400000000000006</v>
      </c>
      <c r="HC180" s="141">
        <f t="shared" si="254"/>
        <v>-0.95553409123128241</v>
      </c>
      <c r="HD180" s="142">
        <f t="shared" si="255"/>
        <v>1.6844659087687182</v>
      </c>
      <c r="HE180" s="104">
        <f t="shared" si="256"/>
        <v>1.6844659087687182</v>
      </c>
      <c r="HF180" s="104">
        <v>0</v>
      </c>
      <c r="HG180" s="104">
        <f t="shared" si="257"/>
        <v>3.2004852266605646</v>
      </c>
      <c r="HH180" s="104"/>
      <c r="HI180" s="143">
        <f t="shared" si="258"/>
        <v>3.2004852266605646</v>
      </c>
      <c r="HJ180" s="104">
        <f t="shared" si="259"/>
        <v>0</v>
      </c>
      <c r="HK180" s="104">
        <f t="shared" si="233"/>
        <v>0</v>
      </c>
      <c r="HL180" s="90">
        <f t="shared" si="260"/>
        <v>3.2004852266605646</v>
      </c>
      <c r="HM180" s="380">
        <f t="shared" si="261"/>
        <v>29.934176416626819</v>
      </c>
      <c r="HN180" s="1">
        <v>1</v>
      </c>
      <c r="HO180" s="1" t="s">
        <v>52</v>
      </c>
      <c r="HP180" s="1">
        <v>132</v>
      </c>
      <c r="HQ180" s="1" t="s">
        <v>485</v>
      </c>
      <c r="HR180" s="1" t="s">
        <v>486</v>
      </c>
      <c r="HS180" s="89">
        <v>44104</v>
      </c>
      <c r="HT180" s="104">
        <v>14.030000000000001</v>
      </c>
      <c r="HU180" s="90"/>
      <c r="HV180" s="104"/>
      <c r="HW180" s="104"/>
      <c r="HX180" s="104"/>
      <c r="HY180" s="104"/>
      <c r="HZ180" s="137">
        <f t="shared" si="262"/>
        <v>14.030000000000001</v>
      </c>
      <c r="IA180" s="138">
        <f t="shared" si="263"/>
        <v>0.58000000000000007</v>
      </c>
      <c r="IB180" s="141">
        <f t="shared" si="264"/>
        <v>0.10811522122059673</v>
      </c>
      <c r="IC180" s="142">
        <f t="shared" si="265"/>
        <v>0.68811522122059676</v>
      </c>
      <c r="ID180" s="104">
        <f t="shared" si="266"/>
        <v>0.68811522122059676</v>
      </c>
      <c r="IE180" s="104">
        <f t="shared" si="267"/>
        <v>0</v>
      </c>
      <c r="IF180" s="104">
        <f t="shared" si="268"/>
        <v>1.3074189203191338</v>
      </c>
      <c r="IG180" s="425">
        <f t="shared" si="269"/>
        <v>0</v>
      </c>
      <c r="IH180" s="143">
        <f t="shared" si="270"/>
        <v>1.3074189203191338</v>
      </c>
      <c r="II180" s="104">
        <f t="shared" si="271"/>
        <v>0</v>
      </c>
      <c r="IJ180" s="104">
        <f t="shared" si="272"/>
        <v>0</v>
      </c>
      <c r="IK180" s="90">
        <f t="shared" si="273"/>
        <v>1.3074189203191338</v>
      </c>
      <c r="IL180" s="234">
        <f t="shared" si="274"/>
        <v>31.241595336945952</v>
      </c>
      <c r="IM180" s="139">
        <v>1</v>
      </c>
      <c r="IN180" s="1" t="s">
        <v>52</v>
      </c>
      <c r="IO180" s="1">
        <v>132</v>
      </c>
      <c r="IP180" s="1" t="s">
        <v>485</v>
      </c>
      <c r="IQ180" s="1" t="s">
        <v>486</v>
      </c>
      <c r="IR180" s="89">
        <v>44143</v>
      </c>
      <c r="IS180" s="90"/>
      <c r="IT180" s="1">
        <v>14.06</v>
      </c>
      <c r="IU180" s="1"/>
      <c r="IV180" s="1"/>
      <c r="IW180" s="1"/>
      <c r="IX180" s="1"/>
      <c r="IY180" s="98">
        <v>14.06</v>
      </c>
      <c r="IZ180" s="138">
        <f t="shared" si="275"/>
        <v>2.9999999999999361E-2</v>
      </c>
      <c r="JA180" s="141">
        <f t="shared" si="276"/>
        <v>-8.0665532181111495E-3</v>
      </c>
      <c r="JB180" s="142">
        <f t="shared" si="277"/>
        <v>2.1933446781888209E-2</v>
      </c>
      <c r="JC180" s="104">
        <f t="shared" si="278"/>
        <v>2.1933446781888209E-2</v>
      </c>
      <c r="JD180" s="104">
        <f t="shared" si="279"/>
        <v>0</v>
      </c>
      <c r="JE180" s="104">
        <f t="shared" si="280"/>
        <v>4.1673548885587594E-2</v>
      </c>
      <c r="JF180" s="425">
        <f t="shared" si="229"/>
        <v>0</v>
      </c>
      <c r="JG180" s="143">
        <f t="shared" si="281"/>
        <v>4.1673548885587594E-2</v>
      </c>
      <c r="JH180" s="104">
        <f t="shared" si="282"/>
        <v>0</v>
      </c>
      <c r="JI180" s="104">
        <f t="shared" si="283"/>
        <v>0</v>
      </c>
      <c r="JJ180" s="90">
        <f t="shared" si="284"/>
        <v>4.1673548885587594E-2</v>
      </c>
      <c r="JK180" s="234">
        <f t="shared" si="234"/>
        <v>31.283268885831539</v>
      </c>
      <c r="JL180" s="139">
        <v>1</v>
      </c>
      <c r="JM180" s="1" t="s">
        <v>52</v>
      </c>
    </row>
    <row r="181" spans="1:273" s="396" customFormat="1" ht="30" customHeight="1" x14ac:dyDescent="0.25">
      <c r="A181" s="1"/>
      <c r="B181" s="1"/>
      <c r="C181" s="1"/>
      <c r="D181" s="89"/>
      <c r="E181" s="153"/>
      <c r="F181" s="104"/>
      <c r="G181" s="104"/>
      <c r="H181" s="104"/>
      <c r="I181" s="104"/>
      <c r="J181" s="104"/>
      <c r="K181" s="137"/>
      <c r="L181" s="138"/>
      <c r="M181" s="141"/>
      <c r="N181" s="96"/>
      <c r="O181" s="104"/>
      <c r="P181" s="104"/>
      <c r="Q181" s="104"/>
      <c r="R181" s="104"/>
      <c r="S181" s="143"/>
      <c r="T181" s="104"/>
      <c r="U181" s="104"/>
      <c r="V181" s="104"/>
      <c r="W181" s="203"/>
      <c r="X181" s="144"/>
      <c r="Y181" s="285"/>
      <c r="Z181" s="104"/>
      <c r="AA181" s="1"/>
      <c r="AB181" s="1"/>
      <c r="AC181" s="1"/>
      <c r="AD181" s="89"/>
      <c r="AE181" s="284"/>
      <c r="AF181" s="1"/>
      <c r="AG181" s="1"/>
      <c r="AH181" s="1"/>
      <c r="AI181" s="1"/>
      <c r="AJ181" s="1"/>
      <c r="AK181" s="98"/>
      <c r="AL181" s="138"/>
      <c r="AM181" s="141"/>
      <c r="AN181" s="96"/>
      <c r="AO181" s="104"/>
      <c r="AP181" s="104"/>
      <c r="AQ181" s="104"/>
      <c r="AR181" s="104"/>
      <c r="AS181" s="143"/>
      <c r="AT181" s="104"/>
      <c r="AU181" s="104"/>
      <c r="AV181" s="203"/>
      <c r="AW181" s="144"/>
      <c r="AX181" s="285"/>
      <c r="AY181" s="104"/>
      <c r="AZ181" s="1"/>
      <c r="BA181" s="1"/>
      <c r="BB181" s="1"/>
      <c r="BC181" s="89"/>
      <c r="BD181" s="153"/>
      <c r="BE181" s="1"/>
      <c r="BF181" s="1"/>
      <c r="BG181" s="1"/>
      <c r="BH181" s="1"/>
      <c r="BI181" s="1"/>
      <c r="BJ181" s="98"/>
      <c r="BK181" s="138"/>
      <c r="BL181" s="141"/>
      <c r="BM181" s="96"/>
      <c r="BN181" s="104"/>
      <c r="BO181" s="104"/>
      <c r="BP181" s="104"/>
      <c r="BQ181" s="355"/>
      <c r="BR181" s="143"/>
      <c r="BS181" s="104"/>
      <c r="BT181" s="203"/>
      <c r="BU181" s="144"/>
      <c r="BV181" s="285"/>
      <c r="BW181" s="104"/>
      <c r="BX181" s="1"/>
      <c r="BY181" s="1"/>
      <c r="BZ181" s="1"/>
      <c r="CA181" s="89"/>
      <c r="CB181" s="153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43"/>
      <c r="CQ181" s="104"/>
      <c r="CR181" s="203"/>
      <c r="CS181" s="144"/>
      <c r="CT181" s="139"/>
      <c r="CU181" s="1"/>
      <c r="CV181" s="1"/>
      <c r="CW181" s="1"/>
      <c r="CX181" s="1"/>
      <c r="CY181" s="89"/>
      <c r="CZ181" s="153"/>
      <c r="DA181" s="104"/>
      <c r="DB181" s="104"/>
      <c r="DC181" s="104"/>
      <c r="DD181" s="104"/>
      <c r="DE181" s="104"/>
      <c r="DF181" s="137"/>
      <c r="DG181" s="138"/>
      <c r="DH181" s="141"/>
      <c r="DI181" s="142"/>
      <c r="DJ181" s="104"/>
      <c r="DK181" s="104"/>
      <c r="DL181" s="104"/>
      <c r="DM181" s="365"/>
      <c r="DN181" s="366"/>
      <c r="DO181" s="367"/>
      <c r="DP181" s="367"/>
      <c r="DQ181" s="368"/>
      <c r="DR181" s="49"/>
      <c r="DS181" s="369"/>
      <c r="DT181" s="139"/>
      <c r="DU181" s="1"/>
      <c r="DV181" s="1"/>
      <c r="DW181" s="1"/>
      <c r="DX181" s="1"/>
      <c r="DY181" s="89"/>
      <c r="DZ181" s="90"/>
      <c r="EA181" s="1"/>
      <c r="EB181" s="1"/>
      <c r="EC181" s="1"/>
      <c r="ED181" s="1"/>
      <c r="EE181" s="1"/>
      <c r="EF181" s="98"/>
      <c r="EG181" s="138"/>
      <c r="EH181" s="141"/>
      <c r="EI181" s="96"/>
      <c r="EJ181" s="104"/>
      <c r="EK181" s="104"/>
      <c r="EL181" s="104"/>
      <c r="EM181" s="355"/>
      <c r="EN181" s="143"/>
      <c r="EO181" s="104"/>
      <c r="EP181" s="379"/>
      <c r="EQ181" s="380"/>
      <c r="ER181" s="285"/>
      <c r="ES181" s="104"/>
      <c r="ET181" s="1"/>
      <c r="EU181" s="1"/>
      <c r="EV181" s="1"/>
      <c r="EW181" s="398"/>
      <c r="EX181" s="89"/>
      <c r="EY181" s="104"/>
      <c r="EZ181" s="104"/>
      <c r="FA181" s="104"/>
      <c r="FB181" s="104"/>
      <c r="FC181" s="104"/>
      <c r="FD181" s="137"/>
      <c r="FE181" s="138"/>
      <c r="FF181" s="141"/>
      <c r="FG181" s="96"/>
      <c r="FH181" s="104"/>
      <c r="FI181" s="104"/>
      <c r="FJ181" s="104"/>
      <c r="FK181" s="104"/>
      <c r="FL181" s="143"/>
      <c r="FM181" s="104"/>
      <c r="FN181" s="379"/>
      <c r="FO181" s="234"/>
      <c r="FP181" s="139"/>
      <c r="FQ181" s="1"/>
      <c r="FR181" s="1"/>
      <c r="FS181" s="1"/>
      <c r="FT181" s="1"/>
      <c r="FU181" s="89"/>
      <c r="FV181" s="90"/>
      <c r="FW181" s="104"/>
      <c r="FX181" s="104"/>
      <c r="FY181" s="104"/>
      <c r="FZ181" s="104"/>
      <c r="GA181" s="104"/>
      <c r="GB181" s="411"/>
      <c r="GC181" s="138"/>
      <c r="GD181" s="141"/>
      <c r="GE181" s="142"/>
      <c r="GF181" s="104"/>
      <c r="GG181" s="104"/>
      <c r="GH181" s="104"/>
      <c r="GI181" s="104"/>
      <c r="GJ181" s="143"/>
      <c r="GK181" s="103"/>
      <c r="GL181" s="104"/>
      <c r="GM181" s="90"/>
      <c r="GN181" s="380"/>
      <c r="GO181" s="139"/>
      <c r="GP181" s="418"/>
      <c r="GQ181" s="1"/>
      <c r="GR181" s="1"/>
      <c r="GS181" s="1"/>
      <c r="GT181" s="89"/>
      <c r="GU181" s="90"/>
      <c r="GV181" s="104"/>
      <c r="GW181" s="104"/>
      <c r="GX181" s="104"/>
      <c r="GY181" s="104"/>
      <c r="GZ181" s="104"/>
      <c r="HA181" s="137"/>
      <c r="HB181" s="138"/>
      <c r="HC181" s="141"/>
      <c r="HD181" s="142"/>
      <c r="HE181" s="104"/>
      <c r="HF181" s="104"/>
      <c r="HG181" s="104"/>
      <c r="HH181" s="104"/>
      <c r="HI181" s="143"/>
      <c r="HJ181" s="104"/>
      <c r="HK181" s="104"/>
      <c r="HL181" s="90"/>
      <c r="HM181" s="380"/>
      <c r="HN181" s="1"/>
      <c r="HO181" s="1"/>
      <c r="HP181" s="40">
        <v>133</v>
      </c>
      <c r="HQ181" s="40" t="s">
        <v>507</v>
      </c>
      <c r="HR181" s="40" t="s">
        <v>506</v>
      </c>
      <c r="HS181" s="91">
        <v>44104</v>
      </c>
      <c r="HT181" s="103">
        <v>6619.64</v>
      </c>
      <c r="HU181" s="90"/>
      <c r="HV181" s="103"/>
      <c r="HW181" s="103">
        <f>-6619.64+(6619.64-6185.64)+610.42</f>
        <v>-5575.22</v>
      </c>
      <c r="HX181" s="103"/>
      <c r="HY181" s="103"/>
      <c r="HZ181" s="137">
        <f t="shared" si="262"/>
        <v>1044.42</v>
      </c>
      <c r="IA181" s="138">
        <f t="shared" si="263"/>
        <v>1044.42</v>
      </c>
      <c r="IB181" s="141">
        <f t="shared" si="264"/>
        <v>194.68568852968212</v>
      </c>
      <c r="IC181" s="142">
        <f t="shared" si="265"/>
        <v>1239.1056885296821</v>
      </c>
      <c r="ID181" s="104">
        <f t="shared" si="266"/>
        <v>110</v>
      </c>
      <c r="IE181" s="104">
        <f t="shared" si="267"/>
        <v>1129.1056885296821</v>
      </c>
      <c r="IF181" s="104">
        <f t="shared" si="268"/>
        <v>209</v>
      </c>
      <c r="IG181" s="425">
        <f t="shared" si="269"/>
        <v>2199.8215818836002</v>
      </c>
      <c r="IH181" s="143">
        <f t="shared" si="270"/>
        <v>2408.8215818836002</v>
      </c>
      <c r="II181" s="104">
        <f t="shared" si="271"/>
        <v>1239.1056885296821</v>
      </c>
      <c r="IJ181" s="104">
        <f t="shared" si="272"/>
        <v>333.61959414822138</v>
      </c>
      <c r="IK181" s="90">
        <f t="shared" si="273"/>
        <v>2742.4411760318217</v>
      </c>
      <c r="IL181" s="234">
        <f t="shared" si="274"/>
        <v>2742.4411760318217</v>
      </c>
      <c r="IM181" s="140">
        <v>2</v>
      </c>
      <c r="IN181" s="1" t="s">
        <v>52</v>
      </c>
      <c r="IO181" s="40">
        <v>133</v>
      </c>
      <c r="IP181" s="40" t="s">
        <v>526</v>
      </c>
      <c r="IQ181" s="40" t="s">
        <v>506</v>
      </c>
      <c r="IR181" s="91">
        <v>44143</v>
      </c>
      <c r="IS181" s="90">
        <v>3000</v>
      </c>
      <c r="IT181" s="40">
        <v>7343.09</v>
      </c>
      <c r="IU181" s="40"/>
      <c r="IV181" s="40">
        <v>-5575.22</v>
      </c>
      <c r="IW181" s="40"/>
      <c r="IX181" s="40"/>
      <c r="IY181" s="98">
        <v>1767.87</v>
      </c>
      <c r="IZ181" s="138">
        <f t="shared" si="275"/>
        <v>723.44999999999982</v>
      </c>
      <c r="JA181" s="141">
        <f t="shared" si="276"/>
        <v>-194.52493085475447</v>
      </c>
      <c r="JB181" s="142">
        <f t="shared" si="277"/>
        <v>528.92506914524529</v>
      </c>
      <c r="JC181" s="104">
        <f t="shared" si="278"/>
        <v>110</v>
      </c>
      <c r="JD181" s="104">
        <f t="shared" si="279"/>
        <v>418.92506914524529</v>
      </c>
      <c r="JE181" s="104">
        <f t="shared" si="280"/>
        <v>209</v>
      </c>
      <c r="JF181" s="425">
        <f t="shared" si="229"/>
        <v>984.55817909276436</v>
      </c>
      <c r="JG181" s="143">
        <f t="shared" si="281"/>
        <v>1193.5581790927645</v>
      </c>
      <c r="JH181" s="104">
        <f t="shared" si="282"/>
        <v>1193.5581790927645</v>
      </c>
      <c r="JI181" s="104">
        <f t="shared" si="283"/>
        <v>92.908662939087236</v>
      </c>
      <c r="JJ181" s="90">
        <f t="shared" si="284"/>
        <v>1286.4668420318517</v>
      </c>
      <c r="JK181" s="234">
        <f t="shared" si="234"/>
        <v>1028.9080180636734</v>
      </c>
      <c r="JL181" s="140">
        <v>2</v>
      </c>
      <c r="JM181" s="1" t="s">
        <v>52</v>
      </c>
    </row>
    <row r="182" spans="1:273" s="397" customFormat="1" ht="30" customHeight="1" x14ac:dyDescent="0.25">
      <c r="A182" s="81"/>
      <c r="B182" s="81" t="s">
        <v>12</v>
      </c>
      <c r="C182" s="81"/>
      <c r="D182" s="286"/>
      <c r="E182" s="94">
        <v>70922</v>
      </c>
      <c r="F182" s="94">
        <v>514017.86000000022</v>
      </c>
      <c r="G182" s="94">
        <v>2016.87</v>
      </c>
      <c r="H182" s="94">
        <v>-14498.400000000005</v>
      </c>
      <c r="I182" s="94">
        <v>49190.42</v>
      </c>
      <c r="J182" s="94">
        <v>28898.18</v>
      </c>
      <c r="K182" s="94">
        <v>550726.75000000023</v>
      </c>
      <c r="L182" s="94">
        <v>27982.27</v>
      </c>
      <c r="M182" s="94">
        <v>3357.8699999998767</v>
      </c>
      <c r="N182" s="94">
        <v>31340.139999999887</v>
      </c>
      <c r="O182" s="94">
        <v>3450.8735463277249</v>
      </c>
      <c r="P182" s="94">
        <v>27889.26645367216</v>
      </c>
      <c r="Q182" s="94">
        <v>6246.0811188531834</v>
      </c>
      <c r="R182" s="94">
        <v>65336.42488114661</v>
      </c>
      <c r="S182" s="94">
        <v>71582.50599999979</v>
      </c>
      <c r="T182" s="94">
        <v>24958.927000000003</v>
      </c>
      <c r="U182" s="94">
        <v>46623.578999999787</v>
      </c>
      <c r="V182" s="94">
        <v>3596.99999999999</v>
      </c>
      <c r="W182" s="94">
        <v>75179.505999999776</v>
      </c>
      <c r="X182" s="94">
        <v>55192.062518567771</v>
      </c>
      <c r="Y182" s="287"/>
      <c r="Z182" s="94"/>
      <c r="AA182" s="81"/>
      <c r="AB182" s="81" t="s">
        <v>12</v>
      </c>
      <c r="AC182" s="81"/>
      <c r="AD182" s="81"/>
      <c r="AE182" s="81">
        <f>SUM(AE49:AE165)</f>
        <v>27250</v>
      </c>
      <c r="AF182" s="81">
        <f>SUM(AF49:AF165)</f>
        <v>542128.48999999987</v>
      </c>
      <c r="AG182" s="81">
        <f t="shared" ref="AG182:AW182" si="287">SUM(AG49:AG165)</f>
        <v>2016.87</v>
      </c>
      <c r="AH182" s="81">
        <f t="shared" si="287"/>
        <v>-14498.400000000005</v>
      </c>
      <c r="AI182" s="81">
        <f t="shared" si="287"/>
        <v>49190.42</v>
      </c>
      <c r="AJ182" s="81">
        <f t="shared" si="287"/>
        <v>28898.18</v>
      </c>
      <c r="AK182" s="81">
        <f t="shared" si="287"/>
        <v>578837.37999999989</v>
      </c>
      <c r="AL182" s="81">
        <f t="shared" si="287"/>
        <v>28110.629999999983</v>
      </c>
      <c r="AM182" s="81">
        <f t="shared" si="287"/>
        <v>-24991.819999999942</v>
      </c>
      <c r="AN182" s="81">
        <f t="shared" si="287"/>
        <v>3118.8100000000545</v>
      </c>
      <c r="AO182" s="94">
        <f t="shared" si="287"/>
        <v>3118.8100000000545</v>
      </c>
      <c r="AP182" s="94">
        <f t="shared" si="287"/>
        <v>0</v>
      </c>
      <c r="AQ182" s="94">
        <f t="shared" si="287"/>
        <v>5645.0461000000996</v>
      </c>
      <c r="AR182" s="94">
        <f t="shared" si="287"/>
        <v>0</v>
      </c>
      <c r="AS182" s="94">
        <f>SUM(AS49:AS165)-0.01</f>
        <v>5645.0361000000994</v>
      </c>
      <c r="AT182" s="94">
        <f>SUM(AT49:AT165)</f>
        <v>20232.574999999997</v>
      </c>
      <c r="AU182" s="94">
        <f t="shared" si="287"/>
        <v>3596.9999999999986</v>
      </c>
      <c r="AV182" s="94">
        <f t="shared" si="287"/>
        <v>29474.621100000084</v>
      </c>
      <c r="AW182" s="94">
        <f t="shared" si="287"/>
        <v>57416.683618567855</v>
      </c>
      <c r="AX182" s="94"/>
      <c r="AY182" s="94"/>
      <c r="AZ182" s="81"/>
      <c r="BA182" s="81" t="s">
        <v>412</v>
      </c>
      <c r="BB182" s="81"/>
      <c r="BC182" s="81"/>
      <c r="BD182" s="94">
        <f>SUM(BD49:BD165)</f>
        <v>28273.07</v>
      </c>
      <c r="BE182" s="94">
        <f t="shared" ref="BE182:BQ182" si="288">SUM(BE49:BE165)</f>
        <v>566444.37999999989</v>
      </c>
      <c r="BF182" s="94">
        <f t="shared" si="288"/>
        <v>2016.87</v>
      </c>
      <c r="BG182" s="94">
        <f t="shared" si="288"/>
        <v>-14498.400000000005</v>
      </c>
      <c r="BH182" s="94">
        <f t="shared" si="288"/>
        <v>49190.42</v>
      </c>
      <c r="BI182" s="94">
        <f t="shared" si="288"/>
        <v>28898.18</v>
      </c>
      <c r="BJ182" s="94">
        <f t="shared" si="288"/>
        <v>603153.26999999979</v>
      </c>
      <c r="BK182" s="94">
        <f t="shared" si="288"/>
        <v>24315.89000000001</v>
      </c>
      <c r="BL182" s="94">
        <f t="shared" si="288"/>
        <v>460.10999999998592</v>
      </c>
      <c r="BM182" s="94">
        <f t="shared" si="288"/>
        <v>24775.999999999978</v>
      </c>
      <c r="BN182" s="94">
        <f t="shared" si="288"/>
        <v>3359.4128555442553</v>
      </c>
      <c r="BO182" s="94">
        <f t="shared" si="288"/>
        <v>21416.587144455734</v>
      </c>
      <c r="BP182" s="94">
        <f t="shared" si="288"/>
        <v>6080.5372685351049</v>
      </c>
      <c r="BQ182" s="94">
        <f t="shared" si="288"/>
        <v>47381.562731464874</v>
      </c>
      <c r="BR182" s="94">
        <f>SUM(BR49:BR165)-0.01</f>
        <v>53462.099999999962</v>
      </c>
      <c r="BS182" s="94">
        <f t="shared" ref="BS182:BU182" si="289">SUM(BS49:BS165)-0.01</f>
        <v>3597.0006728130757</v>
      </c>
      <c r="BT182" s="94">
        <f t="shared" si="289"/>
        <v>57059.100672813052</v>
      </c>
      <c r="BU182" s="94">
        <f t="shared" si="289"/>
        <v>86202.714291380908</v>
      </c>
      <c r="BV182" s="94"/>
      <c r="BW182" s="94"/>
      <c r="BX182" s="81"/>
      <c r="BY182" s="81" t="s">
        <v>412</v>
      </c>
      <c r="BZ182" s="81"/>
      <c r="CA182" s="81"/>
      <c r="CB182" s="94">
        <f>SUM(CB49:CB165)</f>
        <v>64120</v>
      </c>
      <c r="CC182" s="94">
        <f t="shared" ref="CC182:CG182" si="290">SUM(CC49:CC165)</f>
        <v>566444.37999999989</v>
      </c>
      <c r="CD182" s="94">
        <f t="shared" si="290"/>
        <v>2016.87</v>
      </c>
      <c r="CE182" s="94">
        <f t="shared" si="290"/>
        <v>-14498.400000000005</v>
      </c>
      <c r="CF182" s="94">
        <f t="shared" si="290"/>
        <v>49190.42</v>
      </c>
      <c r="CG182" s="94">
        <f t="shared" si="290"/>
        <v>28898.18</v>
      </c>
      <c r="CH182" s="94">
        <v>603153.26999999979</v>
      </c>
      <c r="CI182" s="94">
        <v>24315.89000000001</v>
      </c>
      <c r="CJ182" s="94">
        <v>460.10999999998592</v>
      </c>
      <c r="CK182" s="94">
        <v>24775.999999999978</v>
      </c>
      <c r="CL182" s="94">
        <v>3359.4128555442553</v>
      </c>
      <c r="CM182" s="94">
        <v>21416.587144455734</v>
      </c>
      <c r="CN182" s="94">
        <v>6080.5372685351049</v>
      </c>
      <c r="CO182" s="94">
        <v>47381.562731464874</v>
      </c>
      <c r="CP182" s="94">
        <f>SUM(CP49:CP165)-0.01</f>
        <v>59413.342181143016</v>
      </c>
      <c r="CQ182" s="94">
        <f t="shared" ref="CQ182:CS182" si="291">SUM(CQ49:CQ165)-0.01</f>
        <v>3596.9993945806332</v>
      </c>
      <c r="CR182" s="94">
        <f t="shared" si="291"/>
        <v>63010.341575723636</v>
      </c>
      <c r="CS182" s="94">
        <f t="shared" si="291"/>
        <v>85093.055867104587</v>
      </c>
      <c r="CT182" s="351"/>
      <c r="CU182" s="81"/>
      <c r="CV182" s="81"/>
      <c r="CW182" s="81"/>
      <c r="CX182" s="81"/>
      <c r="CY182" s="81"/>
      <c r="CZ182" s="94">
        <f>SUM(CZ49:CZ165)</f>
        <v>72350</v>
      </c>
      <c r="DA182" s="94">
        <f t="shared" ref="DA182:DS182" si="292">SUM(DA49:DA165)</f>
        <v>610806.78000000038</v>
      </c>
      <c r="DB182" s="94">
        <f t="shared" si="292"/>
        <v>2016.87</v>
      </c>
      <c r="DC182" s="94">
        <f t="shared" si="292"/>
        <v>-14498.400000000005</v>
      </c>
      <c r="DD182" s="94">
        <f t="shared" si="292"/>
        <v>49190.42</v>
      </c>
      <c r="DE182" s="94">
        <f t="shared" si="292"/>
        <v>28898.18</v>
      </c>
      <c r="DF182" s="94">
        <f t="shared" si="292"/>
        <v>647515.67000000016</v>
      </c>
      <c r="DG182" s="94">
        <f t="shared" si="292"/>
        <v>44362.400000000001</v>
      </c>
      <c r="DH182" s="94">
        <f t="shared" si="292"/>
        <v>6811.5999999999731</v>
      </c>
      <c r="DI182" s="94">
        <f t="shared" si="292"/>
        <v>51173.999999999956</v>
      </c>
      <c r="DJ182" s="94">
        <f t="shared" si="292"/>
        <v>5523.7829964113744</v>
      </c>
      <c r="DK182" s="94">
        <f t="shared" si="292"/>
        <v>45650.217003588579</v>
      </c>
      <c r="DL182" s="94">
        <f t="shared" si="292"/>
        <v>9998.0472235046</v>
      </c>
      <c r="DM182" s="370">
        <f t="shared" si="292"/>
        <v>101629.95277649535</v>
      </c>
      <c r="DN182" s="370">
        <f t="shared" si="292"/>
        <v>111627.99999999994</v>
      </c>
      <c r="DO182" s="370">
        <f t="shared" si="292"/>
        <v>52214.65781885694</v>
      </c>
      <c r="DP182" s="370">
        <f t="shared" si="292"/>
        <v>50167.66999999994</v>
      </c>
      <c r="DQ182" s="370">
        <f t="shared" si="292"/>
        <v>3596.9999999999964</v>
      </c>
      <c r="DR182" s="370">
        <f t="shared" si="292"/>
        <v>55811.65781885694</v>
      </c>
      <c r="DS182" s="370">
        <f t="shared" si="292"/>
        <v>68554.723685961493</v>
      </c>
      <c r="DT182" s="81"/>
      <c r="DU182" s="81"/>
      <c r="DV182" s="81"/>
      <c r="DW182" s="81" t="s">
        <v>412</v>
      </c>
      <c r="DX182" s="81"/>
      <c r="DY182" s="81"/>
      <c r="DZ182" s="94">
        <f>SUM(DZ49:DZ165)</f>
        <v>55907.22</v>
      </c>
      <c r="EA182" s="94">
        <f t="shared" ref="EA182:EQ182" si="293">SUM(EA49:EA165)</f>
        <v>628286.51000000013</v>
      </c>
      <c r="EB182" s="94">
        <f t="shared" si="293"/>
        <v>2016.87</v>
      </c>
      <c r="EC182" s="94">
        <f t="shared" si="293"/>
        <v>-14498.400000000005</v>
      </c>
      <c r="ED182" s="94">
        <f t="shared" si="293"/>
        <v>49190.42</v>
      </c>
      <c r="EE182" s="94">
        <f t="shared" si="293"/>
        <v>28898.18</v>
      </c>
      <c r="EF182" s="94">
        <f t="shared" si="293"/>
        <v>664995.40000000026</v>
      </c>
      <c r="EG182" s="94">
        <f t="shared" si="293"/>
        <v>17479.730000000014</v>
      </c>
      <c r="EH182" s="94">
        <f t="shared" si="293"/>
        <v>718.2700000000201</v>
      </c>
      <c r="EI182" s="94">
        <f t="shared" si="293"/>
        <v>18198.000000000029</v>
      </c>
      <c r="EJ182" s="94">
        <f t="shared" si="293"/>
        <v>6631.9251166923077</v>
      </c>
      <c r="EK182" s="94">
        <f t="shared" si="293"/>
        <v>11566.07488330772</v>
      </c>
      <c r="EL182" s="94">
        <f t="shared" si="293"/>
        <v>12003.784461213087</v>
      </c>
      <c r="EM182" s="94">
        <f t="shared" si="293"/>
        <v>22382.115538786984</v>
      </c>
      <c r="EN182" s="94">
        <f>SUM(EN49:EN165)</f>
        <v>34385.900000000045</v>
      </c>
      <c r="EO182" s="94">
        <f t="shared" si="293"/>
        <v>3597.0000000000059</v>
      </c>
      <c r="EP182" s="94">
        <f t="shared" si="293"/>
        <v>37982.900000000089</v>
      </c>
      <c r="EQ182" s="94">
        <f t="shared" si="293"/>
        <v>50630.403685961559</v>
      </c>
      <c r="ER182" s="94"/>
      <c r="ES182" s="94"/>
      <c r="ET182" s="182"/>
      <c r="EU182" s="182" t="s">
        <v>12</v>
      </c>
      <c r="EV182" s="182"/>
      <c r="EW182" s="182">
        <f>SUM(EW49:EW180)</f>
        <v>78076.08</v>
      </c>
      <c r="EX182" s="182"/>
      <c r="EY182" s="203">
        <f>SUM(EY49:EY180)</f>
        <v>644853.11</v>
      </c>
      <c r="EZ182" s="203">
        <f t="shared" ref="EZ182:FO182" si="294">SUM(EZ49:EZ180)</f>
        <v>2016.87</v>
      </c>
      <c r="FA182" s="203">
        <f t="shared" si="294"/>
        <v>-14498.400000000005</v>
      </c>
      <c r="FB182" s="203">
        <f t="shared" si="294"/>
        <v>49190.42</v>
      </c>
      <c r="FC182" s="203">
        <f t="shared" si="294"/>
        <v>28898.18</v>
      </c>
      <c r="FD182" s="203">
        <f t="shared" si="294"/>
        <v>681562.00000000012</v>
      </c>
      <c r="FE182" s="203">
        <f t="shared" si="294"/>
        <v>16566.599999999999</v>
      </c>
      <c r="FF182" s="203">
        <f t="shared" si="294"/>
        <v>777.40000000002442</v>
      </c>
      <c r="FG182" s="203">
        <f t="shared" si="294"/>
        <v>17344.000000000018</v>
      </c>
      <c r="FH182" s="203">
        <f t="shared" si="294"/>
        <v>17344.000000000018</v>
      </c>
      <c r="FI182" s="203">
        <f t="shared" si="294"/>
        <v>0</v>
      </c>
      <c r="FJ182" s="203">
        <f t="shared" si="294"/>
        <v>31392.640000000043</v>
      </c>
      <c r="FK182" s="203">
        <f t="shared" si="294"/>
        <v>0</v>
      </c>
      <c r="FL182" s="203">
        <f t="shared" si="294"/>
        <v>31392.580000000045</v>
      </c>
      <c r="FM182" s="203">
        <f t="shared" si="294"/>
        <v>3597.0031251401624</v>
      </c>
      <c r="FN182" s="203">
        <f t="shared" si="294"/>
        <v>34989.583125140205</v>
      </c>
      <c r="FO182" s="203">
        <f t="shared" si="294"/>
        <v>7543.9068111017459</v>
      </c>
      <c r="FP182" s="204"/>
      <c r="FQ182" s="182"/>
      <c r="FR182" s="182"/>
      <c r="FS182" s="182" t="s">
        <v>12</v>
      </c>
      <c r="FT182" s="182"/>
      <c r="FU182" s="182"/>
      <c r="FV182" s="203">
        <f>SUM(FV49:FV180)</f>
        <v>20683.52</v>
      </c>
      <c r="FW182" s="203">
        <f t="shared" ref="FW182:GN182" si="295">SUM(FW49:FW180)</f>
        <v>657379.83000000019</v>
      </c>
      <c r="FX182" s="203">
        <v>2016.87</v>
      </c>
      <c r="FY182" s="203">
        <v>-14498.400000000005</v>
      </c>
      <c r="FZ182" s="203">
        <v>49190.42</v>
      </c>
      <c r="GA182" s="203">
        <v>28898.18</v>
      </c>
      <c r="GB182" s="203">
        <f t="shared" si="295"/>
        <v>694088.7200000002</v>
      </c>
      <c r="GC182" s="203">
        <f t="shared" si="295"/>
        <v>12526.719999999974</v>
      </c>
      <c r="GD182" s="203">
        <f t="shared" si="295"/>
        <v>3903.2800000000329</v>
      </c>
      <c r="GE182" s="203">
        <f t="shared" si="295"/>
        <v>16430.000000000018</v>
      </c>
      <c r="GF182" s="203">
        <f t="shared" si="295"/>
        <v>16430.000000000018</v>
      </c>
      <c r="GG182" s="203">
        <f t="shared" si="295"/>
        <v>0</v>
      </c>
      <c r="GH182" s="203">
        <f t="shared" si="295"/>
        <v>31217.000000000033</v>
      </c>
      <c r="GI182" s="203">
        <f t="shared" si="295"/>
        <v>0</v>
      </c>
      <c r="GJ182" s="203">
        <f t="shared" si="295"/>
        <v>31217.000000000033</v>
      </c>
      <c r="GK182" s="203">
        <f t="shared" si="295"/>
        <v>13651.8028821591</v>
      </c>
      <c r="GL182" s="203">
        <f t="shared" si="295"/>
        <v>3795.0000000000059</v>
      </c>
      <c r="GM182" s="203">
        <f t="shared" si="295"/>
        <v>35012.000000000022</v>
      </c>
      <c r="GN182" s="203">
        <f t="shared" si="295"/>
        <v>21872.386811101791</v>
      </c>
      <c r="GO182" s="204"/>
      <c r="GP182" s="419"/>
      <c r="GQ182" s="182"/>
      <c r="GR182" s="182" t="s">
        <v>249</v>
      </c>
      <c r="GS182" s="182"/>
      <c r="GT182" s="182"/>
      <c r="GU182" s="203">
        <f>SUM(GU49:GU180)</f>
        <v>22700</v>
      </c>
      <c r="GV182" s="203">
        <v>675367.3</v>
      </c>
      <c r="GW182" s="203">
        <v>2016.87</v>
      </c>
      <c r="GX182" s="203">
        <v>-14498.400000000001</v>
      </c>
      <c r="GY182" s="203">
        <v>49190.42</v>
      </c>
      <c r="GZ182" s="203">
        <v>28898.179999999997</v>
      </c>
      <c r="HA182" s="203">
        <f>SUM(HA49:HA180)</f>
        <v>712076.19000000018</v>
      </c>
      <c r="HB182" s="203">
        <f t="shared" ref="HB182:HM182" si="296">SUM(HB49:HB180)</f>
        <v>17987.469999999994</v>
      </c>
      <c r="HC182" s="203">
        <f t="shared" si="296"/>
        <v>-6510.4699999999802</v>
      </c>
      <c r="HD182" s="203">
        <f t="shared" si="296"/>
        <v>11477.000000000011</v>
      </c>
      <c r="HE182" s="203">
        <f t="shared" si="296"/>
        <v>11477.000000000011</v>
      </c>
      <c r="HF182" s="203">
        <f t="shared" si="296"/>
        <v>0</v>
      </c>
      <c r="HG182" s="203">
        <f t="shared" si="296"/>
        <v>21806.280000000024</v>
      </c>
      <c r="HH182" s="203">
        <f t="shared" si="296"/>
        <v>0</v>
      </c>
      <c r="HI182" s="203">
        <f t="shared" si="296"/>
        <v>21806.280000000024</v>
      </c>
      <c r="HJ182" s="203">
        <f t="shared" si="296"/>
        <v>8384.5949552660932</v>
      </c>
      <c r="HK182" s="203">
        <f t="shared" si="296"/>
        <v>3794.9965193545031</v>
      </c>
      <c r="HL182" s="203">
        <f t="shared" si="296"/>
        <v>25601.276519354531</v>
      </c>
      <c r="HM182" s="203">
        <f t="shared" si="296"/>
        <v>24773.663330456311</v>
      </c>
      <c r="HN182" s="182"/>
      <c r="HO182" s="182"/>
      <c r="HP182" s="182"/>
      <c r="HQ182" s="182" t="s">
        <v>12</v>
      </c>
      <c r="HR182" s="182"/>
      <c r="HS182" s="237"/>
      <c r="HT182" s="203">
        <f>SUM(HT49:HT181)</f>
        <v>697156.19000000029</v>
      </c>
      <c r="HU182" s="203">
        <f>SUM(HU49:HU181)</f>
        <v>72590</v>
      </c>
      <c r="HV182" s="203">
        <f t="shared" ref="HV182:IL182" si="297">SUM(HV49:HV181)</f>
        <v>2016.87</v>
      </c>
      <c r="HW182" s="203">
        <f t="shared" si="297"/>
        <v>-20073.610000000004</v>
      </c>
      <c r="HX182" s="203">
        <f t="shared" si="297"/>
        <v>49190.42</v>
      </c>
      <c r="HY182" s="203">
        <f t="shared" si="297"/>
        <v>28898.18</v>
      </c>
      <c r="HZ182" s="203">
        <f t="shared" si="297"/>
        <v>728289.87000000034</v>
      </c>
      <c r="IA182" s="203">
        <f t="shared" si="297"/>
        <v>16213.680000000013</v>
      </c>
      <c r="IB182" s="203">
        <f t="shared" si="297"/>
        <v>3022.319999999942</v>
      </c>
      <c r="IC182" s="203">
        <f t="shared" si="297"/>
        <v>19235.999999999949</v>
      </c>
      <c r="ID182" s="203">
        <f t="shared" si="297"/>
        <v>6472.0265257486235</v>
      </c>
      <c r="IE182" s="203">
        <f t="shared" si="297"/>
        <v>12763.973474251336</v>
      </c>
      <c r="IF182" s="203">
        <f t="shared" si="297"/>
        <v>12296.850398922379</v>
      </c>
      <c r="IG182" s="203">
        <f t="shared" si="297"/>
        <v>24867.87960107753</v>
      </c>
      <c r="IH182" s="203">
        <f t="shared" si="297"/>
        <v>37164.729999999916</v>
      </c>
      <c r="II182" s="203">
        <f t="shared" si="297"/>
        <v>17383.973474251336</v>
      </c>
      <c r="IJ182" s="203">
        <f t="shared" si="297"/>
        <v>4680.4999999999991</v>
      </c>
      <c r="IK182" s="203">
        <f t="shared" si="297"/>
        <v>41845.229999999894</v>
      </c>
      <c r="IL182" s="203">
        <f t="shared" si="297"/>
        <v>-5971.1066695437694</v>
      </c>
      <c r="IM182" s="204"/>
      <c r="IN182" s="182"/>
      <c r="IO182" s="182"/>
      <c r="IP182" s="182" t="s">
        <v>12</v>
      </c>
      <c r="IQ182" s="182"/>
      <c r="IR182" s="182"/>
      <c r="IS182" s="203">
        <f>SUM(IS49:IS181)</f>
        <v>57109.93</v>
      </c>
      <c r="IT182" s="182">
        <f>SUM(IT49:IT181)</f>
        <v>734559.33999999973</v>
      </c>
      <c r="IU182" s="182">
        <f t="shared" ref="IU182:JK182" si="298">SUM(IU49:IU181)</f>
        <v>2016.87</v>
      </c>
      <c r="IV182" s="182">
        <f t="shared" si="298"/>
        <v>-20073.610000000004</v>
      </c>
      <c r="IW182" s="182">
        <f t="shared" si="298"/>
        <v>49190.42</v>
      </c>
      <c r="IX182" s="182">
        <f t="shared" si="298"/>
        <v>28898.18</v>
      </c>
      <c r="IY182" s="182">
        <f t="shared" si="298"/>
        <v>765693.01999999967</v>
      </c>
      <c r="IZ182" s="203">
        <f t="shared" si="298"/>
        <v>37403.149999999972</v>
      </c>
      <c r="JA182" s="203">
        <f t="shared" si="298"/>
        <v>-10057.150000000012</v>
      </c>
      <c r="JB182" s="203">
        <f t="shared" si="298"/>
        <v>27345.999999999971</v>
      </c>
      <c r="JC182" s="203">
        <f t="shared" si="298"/>
        <v>5260.627696330389</v>
      </c>
      <c r="JD182" s="203">
        <f t="shared" si="298"/>
        <v>22085.372303669596</v>
      </c>
      <c r="JE182" s="203">
        <f t="shared" si="298"/>
        <v>9995.1926230277422</v>
      </c>
      <c r="JF182" s="203">
        <f t="shared" si="298"/>
        <v>51905.067376972213</v>
      </c>
      <c r="JG182" s="203">
        <f t="shared" si="298"/>
        <v>61900.259999999951</v>
      </c>
      <c r="JH182" s="203">
        <f t="shared" si="298"/>
        <v>60128.397939665447</v>
      </c>
      <c r="JI182" s="203">
        <f t="shared" si="298"/>
        <v>4680.5000000000009</v>
      </c>
      <c r="JJ182" s="203">
        <f t="shared" si="298"/>
        <v>66580.759999999937</v>
      </c>
      <c r="JK182" s="203">
        <f t="shared" si="298"/>
        <v>3499.7233304561782</v>
      </c>
      <c r="JL182" s="204"/>
      <c r="JM182" s="182"/>
    </row>
    <row r="183" spans="1:273" ht="35.25" customHeight="1" x14ac:dyDescent="0.25">
      <c r="A183" s="82"/>
      <c r="B183" s="82" t="s">
        <v>48</v>
      </c>
      <c r="C183" s="82"/>
      <c r="D183" s="288"/>
      <c r="E183" s="58"/>
      <c r="F183" s="58"/>
      <c r="G183" s="58"/>
      <c r="H183" s="58"/>
      <c r="I183" s="58"/>
      <c r="J183" s="58"/>
      <c r="K183" s="58"/>
      <c r="L183" s="58">
        <v>27982.270000000019</v>
      </c>
      <c r="M183" s="58">
        <v>3357.8699999998789</v>
      </c>
      <c r="N183" s="58">
        <v>31340.139999999876</v>
      </c>
      <c r="O183" s="58"/>
      <c r="P183" s="58">
        <v>27889.26645367216</v>
      </c>
      <c r="Q183" s="58">
        <v>6246.0811188531825</v>
      </c>
      <c r="R183" s="58">
        <v>65336.424881146602</v>
      </c>
      <c r="S183" s="58">
        <v>71582.50599999979</v>
      </c>
      <c r="T183" s="58"/>
      <c r="U183" s="58"/>
      <c r="V183" s="58">
        <v>3596.9999999999995</v>
      </c>
      <c r="W183" s="58">
        <v>75179.505999999776</v>
      </c>
      <c r="X183" s="58">
        <v>55192.062518567771</v>
      </c>
      <c r="Y183" s="289"/>
      <c r="Z183" s="58"/>
      <c r="AA183" s="82"/>
      <c r="AB183" s="82" t="s">
        <v>48</v>
      </c>
      <c r="AC183" s="82"/>
      <c r="AD183" s="82"/>
      <c r="AE183" s="82"/>
      <c r="AF183" s="82"/>
      <c r="AG183" s="82"/>
      <c r="AH183" s="82"/>
      <c r="AI183" s="82"/>
      <c r="AJ183" s="82"/>
      <c r="AK183" s="82">
        <f>AF182+AG182+AH182+AI182</f>
        <v>578837.37999999989</v>
      </c>
      <c r="AL183" s="58">
        <f>E35</f>
        <v>28110.630000000005</v>
      </c>
      <c r="AM183" s="58">
        <f>F35</f>
        <v>-24991.819999999949</v>
      </c>
      <c r="AN183" s="58">
        <f>AL182+AM182</f>
        <v>3118.8100000000413</v>
      </c>
      <c r="AO183" s="58"/>
      <c r="AP183" s="58"/>
      <c r="AQ183" s="58">
        <f>AO182*1.81</f>
        <v>5645.0461000000987</v>
      </c>
      <c r="AR183" s="58"/>
      <c r="AS183" s="58">
        <f>AS182</f>
        <v>5645.0361000000994</v>
      </c>
      <c r="AT183" s="382">
        <f>E9*2.9</f>
        <v>20232.575000000001</v>
      </c>
      <c r="AU183" s="58">
        <v>3596.9999999999995</v>
      </c>
      <c r="AV183" s="58">
        <f>AS182+AT182+AU182</f>
        <v>29474.611100000096</v>
      </c>
      <c r="AW183" s="58">
        <f>X182-AE182+AV182</f>
        <v>57416.683618567855</v>
      </c>
      <c r="AX183" s="58"/>
      <c r="AY183" s="58"/>
      <c r="AZ183" s="383"/>
      <c r="BA183" s="383"/>
      <c r="BB183" s="383"/>
      <c r="BC183" s="383"/>
      <c r="BD183" s="383"/>
      <c r="BE183" s="383"/>
      <c r="BF183" s="383"/>
      <c r="BG183" s="383"/>
      <c r="BH183" s="383"/>
      <c r="BI183" s="383"/>
      <c r="BJ183" s="382">
        <f>D36</f>
        <v>603153.27</v>
      </c>
      <c r="BK183" s="58">
        <f>E36</f>
        <v>24315.890000000014</v>
      </c>
      <c r="BL183" s="58">
        <f>F36</f>
        <v>460.10999999998603</v>
      </c>
      <c r="BM183" s="58">
        <f>BK182+BL182</f>
        <v>24775.999999999996</v>
      </c>
      <c r="BN183" s="437">
        <f>BN182+BO182</f>
        <v>24775.999999999989</v>
      </c>
      <c r="BO183" s="438"/>
      <c r="BP183" s="58">
        <f>BD15</f>
        <v>6080.5372685351276</v>
      </c>
      <c r="BQ183" s="58">
        <f>BD12</f>
        <v>47381.562731464866</v>
      </c>
      <c r="BR183" s="58">
        <f>BD6</f>
        <v>53462.1</v>
      </c>
      <c r="BS183" s="58">
        <f>BD4</f>
        <v>3596.9999999999995</v>
      </c>
      <c r="BT183" s="58">
        <f>BD7</f>
        <v>57059.1</v>
      </c>
      <c r="BU183" s="58">
        <f>AW182-BD182+BT182</f>
        <v>86202.714291380908</v>
      </c>
      <c r="BV183" s="58"/>
      <c r="BW183" s="58"/>
      <c r="BX183" s="82"/>
      <c r="BY183" s="82" t="s">
        <v>453</v>
      </c>
      <c r="BZ183" s="82"/>
      <c r="CA183" s="82"/>
      <c r="CB183" s="58"/>
      <c r="CC183" s="58"/>
      <c r="CD183" s="58"/>
      <c r="CE183" s="58"/>
      <c r="CF183" s="58"/>
      <c r="CG183" s="58"/>
      <c r="CH183" s="58">
        <v>603153.27</v>
      </c>
      <c r="CI183" s="58">
        <v>24315.890000000014</v>
      </c>
      <c r="CJ183" s="58">
        <v>460.10999999998603</v>
      </c>
      <c r="CK183" s="58">
        <v>24775.999999999996</v>
      </c>
      <c r="CL183" s="58">
        <v>24775.999999999989</v>
      </c>
      <c r="CM183" s="58"/>
      <c r="CN183" s="58">
        <v>6080.5372685351276</v>
      </c>
      <c r="CO183" s="58">
        <v>47381.562731464866</v>
      </c>
      <c r="CP183" s="58">
        <f>(CN182+CO182)*I11</f>
        <v>59413.36218114302</v>
      </c>
      <c r="CQ183" s="58">
        <f>BD4</f>
        <v>3596.9999999999995</v>
      </c>
      <c r="CR183" s="58">
        <f>CP182+CQ182</f>
        <v>63010.341575723651</v>
      </c>
      <c r="CS183" s="58">
        <f>BU182-CB182+CR182</f>
        <v>85093.055867104544</v>
      </c>
      <c r="CT183" s="352"/>
      <c r="CU183" s="82"/>
      <c r="CV183" s="82"/>
      <c r="CW183" s="82"/>
      <c r="CX183" s="82"/>
      <c r="CY183" s="82"/>
      <c r="CZ183" s="58"/>
      <c r="DA183" s="58"/>
      <c r="DB183" s="58"/>
      <c r="DC183" s="58"/>
      <c r="DD183" s="58"/>
      <c r="DE183" s="58"/>
      <c r="DF183" s="58">
        <f>D38</f>
        <v>647515.67000000004</v>
      </c>
      <c r="DG183" s="58">
        <f>DF182-BJ182</f>
        <v>44362.400000000373</v>
      </c>
      <c r="DH183" s="58">
        <f>F38</f>
        <v>6811.5999999999767</v>
      </c>
      <c r="DI183" s="58">
        <f>DG182+DH182</f>
        <v>51173.999999999971</v>
      </c>
      <c r="DJ183" s="58">
        <f>DA13</f>
        <v>0</v>
      </c>
      <c r="DK183" s="58">
        <f>CX12</f>
        <v>45650.217003588579</v>
      </c>
      <c r="DL183" s="58">
        <f>DB13</f>
        <v>0</v>
      </c>
      <c r="DM183" s="83">
        <f>CZ10</f>
        <v>101629.95277649532</v>
      </c>
      <c r="DN183" s="83">
        <f>DL182+DM182</f>
        <v>111627.99999999996</v>
      </c>
      <c r="DO183" s="83">
        <f>CZ7+DB7</f>
        <v>52214.657818856984</v>
      </c>
      <c r="DP183" s="83">
        <f>DO182-DB7</f>
        <v>50167.669999999955</v>
      </c>
      <c r="DQ183" s="83">
        <f>CZ4</f>
        <v>3596.9999999999995</v>
      </c>
      <c r="DR183" s="83">
        <f>DO183+DQ183</f>
        <v>55811.657818856984</v>
      </c>
      <c r="DS183" s="83">
        <f>CS182-CZ182+DR183</f>
        <v>68554.713685961571</v>
      </c>
      <c r="DT183" s="82"/>
      <c r="DU183" s="82"/>
      <c r="DV183" s="383"/>
      <c r="DW183" s="82" t="s">
        <v>453</v>
      </c>
      <c r="DX183" s="383"/>
      <c r="DY183" s="383"/>
      <c r="DZ183" s="383"/>
      <c r="EA183" s="383"/>
      <c r="EB183" s="383"/>
      <c r="EC183" s="383"/>
      <c r="ED183" s="383"/>
      <c r="EE183" s="383"/>
      <c r="EF183" s="58">
        <f>D39</f>
        <v>664995.4</v>
      </c>
      <c r="EG183" s="58">
        <f>E39</f>
        <v>17479.729999999981</v>
      </c>
      <c r="EH183" s="58">
        <f>F39</f>
        <v>718.27000000001863</v>
      </c>
      <c r="EI183" s="58">
        <f>EG182+EH182</f>
        <v>18198.000000000033</v>
      </c>
      <c r="EJ183" s="58"/>
      <c r="EK183" s="58">
        <f>EI182-EJ182</f>
        <v>11566.074883307721</v>
      </c>
      <c r="EL183" s="58">
        <f>EJ182*1.81</f>
        <v>12003.784461213078</v>
      </c>
      <c r="EM183" s="58">
        <f>DZ12</f>
        <v>22382.115538786973</v>
      </c>
      <c r="EN183" s="58">
        <f>EL183+EM183</f>
        <v>34385.900000000052</v>
      </c>
      <c r="EO183" s="58">
        <f>DZ4</f>
        <v>3596.9999999999995</v>
      </c>
      <c r="EP183" s="58">
        <f>EN183+EO183</f>
        <v>37982.900000000052</v>
      </c>
      <c r="EQ183" s="58">
        <f>DS182-DZ182+EP182</f>
        <v>50630.403685961581</v>
      </c>
      <c r="ER183" s="58"/>
      <c r="ES183" s="58"/>
      <c r="ET183" s="95"/>
      <c r="EU183" s="95" t="s">
        <v>48</v>
      </c>
      <c r="EV183" s="95"/>
      <c r="EW183" s="95"/>
      <c r="EX183" s="95"/>
      <c r="EY183" s="96"/>
      <c r="EZ183" s="96"/>
      <c r="FA183" s="96"/>
      <c r="FB183" s="96"/>
      <c r="FC183" s="96"/>
      <c r="FD183" s="96"/>
      <c r="FE183" s="96">
        <f>E40</f>
        <v>16566.599999999977</v>
      </c>
      <c r="FF183" s="96">
        <f>F40</f>
        <v>777.40000000002328</v>
      </c>
      <c r="FG183" s="96">
        <f>FE182+FF182</f>
        <v>17344.000000000022</v>
      </c>
      <c r="FH183" s="96">
        <f>FG182</f>
        <v>17344.000000000018</v>
      </c>
      <c r="FI183" s="96">
        <f>FG182-FH182</f>
        <v>0</v>
      </c>
      <c r="FJ183" s="96">
        <f>FH182*1.81</f>
        <v>31392.640000000032</v>
      </c>
      <c r="FK183" s="96">
        <f>FI182</f>
        <v>0</v>
      </c>
      <c r="FL183" s="96">
        <f>FJ182+FK182-0.06</f>
        <v>31392.580000000042</v>
      </c>
      <c r="FM183" s="96">
        <f>30*110*(2.9-1.81)</f>
        <v>3596.9999999999995</v>
      </c>
      <c r="FN183" s="96">
        <f>FL182+FM182</f>
        <v>34989.583125140205</v>
      </c>
      <c r="FO183" s="96">
        <f>EQ182-EW182+FN182</f>
        <v>7543.9068111017623</v>
      </c>
      <c r="FP183" s="205"/>
      <c r="FQ183" s="95"/>
      <c r="FR183" s="95"/>
      <c r="FS183" s="95" t="s">
        <v>48</v>
      </c>
      <c r="FT183" s="95"/>
      <c r="FU183" s="95"/>
      <c r="FV183" s="96"/>
      <c r="FW183" s="96"/>
      <c r="FX183" s="96"/>
      <c r="FY183" s="96"/>
      <c r="FZ183" s="96"/>
      <c r="GA183" s="96"/>
      <c r="GB183" s="253">
        <f>D41</f>
        <v>694088.72</v>
      </c>
      <c r="GC183" s="96">
        <f>GB182-FD182</f>
        <v>12526.720000000088</v>
      </c>
      <c r="GD183" s="96">
        <f>F41</f>
        <v>3903.2800000000279</v>
      </c>
      <c r="GE183" s="96">
        <f>GC182+GD182</f>
        <v>16430.000000000007</v>
      </c>
      <c r="GF183" s="96">
        <f>GE182</f>
        <v>16430.000000000018</v>
      </c>
      <c r="GG183" s="96">
        <v>0</v>
      </c>
      <c r="GH183" s="96">
        <f>GF182*1.9</f>
        <v>31217.000000000033</v>
      </c>
      <c r="GI183" s="96">
        <v>0</v>
      </c>
      <c r="GJ183" s="96">
        <f>GH182+GI182</f>
        <v>31217.000000000033</v>
      </c>
      <c r="GK183" s="96"/>
      <c r="GL183" s="96">
        <f>30*110*(3.05-1.9)</f>
        <v>3794.9999999999995</v>
      </c>
      <c r="GM183" s="96">
        <f>GJ182+GL182</f>
        <v>35012.000000000036</v>
      </c>
      <c r="GN183" s="96">
        <f>FO182-FV182+GM182</f>
        <v>21872.386811101765</v>
      </c>
      <c r="GO183" s="205"/>
      <c r="GP183" s="420"/>
      <c r="GQ183" s="95"/>
      <c r="GR183" s="95" t="s">
        <v>48</v>
      </c>
      <c r="GS183" s="95"/>
      <c r="GT183" s="95"/>
      <c r="GU183" s="96"/>
      <c r="GV183" s="96"/>
      <c r="GW183" s="96"/>
      <c r="GX183" s="96"/>
      <c r="GY183" s="96"/>
      <c r="GZ183" s="96"/>
      <c r="HA183" s="96">
        <f>D42</f>
        <v>712076.19</v>
      </c>
      <c r="HB183" s="96">
        <f>E42</f>
        <v>17987.469999999972</v>
      </c>
      <c r="HC183" s="96">
        <f>F42</f>
        <v>-6510.4699999999721</v>
      </c>
      <c r="HD183" s="96">
        <f>HB182+HC182</f>
        <v>11477.000000000015</v>
      </c>
      <c r="HE183" s="96">
        <f>HD182</f>
        <v>11477.000000000011</v>
      </c>
      <c r="HF183" s="96">
        <v>0</v>
      </c>
      <c r="HG183" s="96">
        <f>HE182*1.9-0.02</f>
        <v>21806.280000000021</v>
      </c>
      <c r="HH183" s="96">
        <v>0</v>
      </c>
      <c r="HI183" s="96">
        <f>HG182+HH182</f>
        <v>21806.280000000024</v>
      </c>
      <c r="HJ183" s="96"/>
      <c r="HK183" s="96">
        <f>3300*1.15</f>
        <v>3794.9999999999995</v>
      </c>
      <c r="HL183" s="96">
        <f>HI182+HK182</f>
        <v>25601.276519354527</v>
      </c>
      <c r="HM183" s="96">
        <f>GN182-GU182+HL182</f>
        <v>24773.663330456322</v>
      </c>
      <c r="HN183" s="95"/>
      <c r="HO183" s="95"/>
      <c r="HP183" s="95"/>
      <c r="HQ183" s="95" t="s">
        <v>48</v>
      </c>
      <c r="HR183" s="95"/>
      <c r="HS183" s="95"/>
      <c r="HT183" s="96"/>
      <c r="HU183" s="96"/>
      <c r="HV183" s="96"/>
      <c r="HW183" s="96"/>
      <c r="HX183" s="96"/>
      <c r="HY183" s="96"/>
      <c r="HZ183" s="96">
        <f>HT182+HV182+HW182+HX182</f>
        <v>728289.87000000034</v>
      </c>
      <c r="IA183" s="96">
        <f>E43</f>
        <v>16213.680000000051</v>
      </c>
      <c r="IB183" s="96">
        <f>F43</f>
        <v>3022.3199999999488</v>
      </c>
      <c r="IC183" s="96">
        <f>IA182+IB182</f>
        <v>19235.999999999956</v>
      </c>
      <c r="ID183" s="96">
        <f>HR15</f>
        <v>6472.0265257486644</v>
      </c>
      <c r="IE183" s="96"/>
      <c r="IF183" s="96">
        <f>ID182*1.9</f>
        <v>12296.850398922385</v>
      </c>
      <c r="IG183" s="96">
        <f>HT12</f>
        <v>24867.879601077533</v>
      </c>
      <c r="IH183" s="96">
        <f>HT6</f>
        <v>37164.729999999996</v>
      </c>
      <c r="II183" s="96"/>
      <c r="IJ183" s="96">
        <f>37*110*(3.05-1.9)</f>
        <v>4680.5</v>
      </c>
      <c r="IK183" s="96">
        <f>HT7</f>
        <v>41845.229999999996</v>
      </c>
      <c r="IL183" s="96">
        <f>HM182-HU182+IK182</f>
        <v>-5971.1066695437912</v>
      </c>
      <c r="IM183" s="205"/>
      <c r="IN183" s="95"/>
      <c r="IO183" s="95"/>
      <c r="IP183" s="95" t="s">
        <v>48</v>
      </c>
      <c r="IQ183" s="95"/>
      <c r="IR183" s="95"/>
      <c r="IS183" s="96"/>
      <c r="IT183" s="95"/>
      <c r="IU183" s="95"/>
      <c r="IV183" s="95"/>
      <c r="IW183" s="95"/>
      <c r="IX183" s="95"/>
      <c r="IY183" s="96">
        <f>D44</f>
        <v>765693.02</v>
      </c>
      <c r="IZ183" s="96">
        <f>E44</f>
        <v>37403.150000000023</v>
      </c>
      <c r="JA183" s="96">
        <f>F44</f>
        <v>-10057.150000000023</v>
      </c>
      <c r="JB183" s="96">
        <f>IZ182+JA182</f>
        <v>27345.99999999996</v>
      </c>
      <c r="JC183" s="96" t="str">
        <f>IP15</f>
        <v>в том числе по соцнорме по тарифу 1,90руб./кВт</v>
      </c>
      <c r="JD183" s="96">
        <f>JB182-JC182</f>
        <v>22085.372303669581</v>
      </c>
      <c r="JE183" s="96">
        <f>JC182*1.9</f>
        <v>9995.1926230277386</v>
      </c>
      <c r="JF183" s="96">
        <f>IR12*JD182</f>
        <v>51905.067376972234</v>
      </c>
      <c r="JG183" s="96">
        <f>JE182+JF182</f>
        <v>61900.259999999951</v>
      </c>
      <c r="JH183" s="96"/>
      <c r="JI183" s="96">
        <f>37*110*(3.05-1.9)</f>
        <v>4680.5</v>
      </c>
      <c r="JJ183" s="96">
        <f>JG182+JI182</f>
        <v>66580.759999999951</v>
      </c>
      <c r="JK183" s="96">
        <f>IL182-IS182+JJ182</f>
        <v>3499.7233304561669</v>
      </c>
      <c r="JL183" s="205"/>
      <c r="JM183" s="95"/>
    </row>
    <row r="184" spans="1:273" s="434" customFormat="1" ht="82.5" customHeight="1" x14ac:dyDescent="0.25">
      <c r="A184" s="414" t="s">
        <v>7</v>
      </c>
      <c r="B184" s="414" t="s">
        <v>8</v>
      </c>
      <c r="C184" s="414" t="s">
        <v>13</v>
      </c>
      <c r="D184" s="414" t="s">
        <v>1</v>
      </c>
      <c r="E184" s="414" t="s">
        <v>392</v>
      </c>
      <c r="F184" s="414" t="s">
        <v>265</v>
      </c>
      <c r="G184" s="414" t="s">
        <v>220</v>
      </c>
      <c r="H184" s="414" t="s">
        <v>221</v>
      </c>
      <c r="I184" s="414" t="s">
        <v>266</v>
      </c>
      <c r="J184" s="414" t="s">
        <v>267</v>
      </c>
      <c r="K184" s="414" t="s">
        <v>54</v>
      </c>
      <c r="L184" s="414" t="s">
        <v>9</v>
      </c>
      <c r="M184" s="414" t="s">
        <v>10</v>
      </c>
      <c r="N184" s="414" t="s">
        <v>11</v>
      </c>
      <c r="O184" s="414" t="s">
        <v>157</v>
      </c>
      <c r="P184" s="414" t="s">
        <v>158</v>
      </c>
      <c r="Q184" s="414" t="s">
        <v>340</v>
      </c>
      <c r="R184" s="414" t="s">
        <v>159</v>
      </c>
      <c r="S184" s="414" t="s">
        <v>397</v>
      </c>
      <c r="T184" s="414" t="s">
        <v>399</v>
      </c>
      <c r="U184" s="414" t="s">
        <v>400</v>
      </c>
      <c r="V184" s="414" t="s">
        <v>368</v>
      </c>
      <c r="W184" s="414" t="s">
        <v>367</v>
      </c>
      <c r="X184" s="414" t="s">
        <v>398</v>
      </c>
      <c r="Y184" s="414" t="s">
        <v>162</v>
      </c>
      <c r="Z184" s="414" t="s">
        <v>51</v>
      </c>
      <c r="AA184" s="414" t="str">
        <f>AA48</f>
        <v>#</v>
      </c>
      <c r="AB184" s="414" t="str">
        <f t="shared" ref="AB184:CG184" si="299">AB48</f>
        <v>Наименование_Точки_Учета</v>
      </c>
      <c r="AC184" s="414" t="str">
        <f t="shared" si="299"/>
        <v>Серийный_№</v>
      </c>
      <c r="AD184" s="414" t="str">
        <f t="shared" si="299"/>
        <v>дата</v>
      </c>
      <c r="AE184" s="414" t="str">
        <f t="shared" si="299"/>
        <v>Оплачено в январе 2020</v>
      </c>
      <c r="AF184" s="414" t="str">
        <f t="shared" si="299"/>
        <v>СуммАктЭн</v>
      </c>
      <c r="AG184" s="414" t="str">
        <f t="shared" si="29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84" s="414" t="str">
        <f t="shared" si="299"/>
        <v>Корректировка показаний 
ПУ за текущий год
(показания ст.ПУ минус показания нов.ПУ )</v>
      </c>
      <c r="AI184" s="414" t="str">
        <f t="shared" si="299"/>
        <v>Корректировка показаний ПУ за  2018 год
(не включено в сальдо показаний на начало года)</v>
      </c>
      <c r="AJ184" s="414" t="str">
        <f t="shared" si="299"/>
        <v>Корректировка показаний ПУ за прошлые периоды
(включено в сальдо показаний на начало года)</v>
      </c>
      <c r="AK184" s="414" t="str">
        <f t="shared" si="299"/>
        <v>Показания счетчиков в расчет</v>
      </c>
      <c r="AL184" s="414" t="str">
        <f t="shared" si="299"/>
        <v>Потребление, кВт</v>
      </c>
      <c r="AM184" s="414" t="str">
        <f t="shared" si="299"/>
        <v>Потери, кВт</v>
      </c>
      <c r="AN184" s="414" t="str">
        <f t="shared" si="299"/>
        <v>Потребление+ потери, кВт</v>
      </c>
      <c r="AO184" s="414" t="str">
        <f t="shared" si="299"/>
        <v>В том числе: потребление по соцнорме, кВт</v>
      </c>
      <c r="AP184" s="414" t="str">
        <f t="shared" si="299"/>
        <v>В том числе: потребление сверх соцнормы, кВт</v>
      </c>
      <c r="AQ184" s="414" t="str">
        <f t="shared" si="299"/>
        <v>Сумма по тарифу 1,81 (по соцнорме), руб.</v>
      </c>
      <c r="AR184" s="414" t="str">
        <f t="shared" si="299"/>
        <v>Сумма по комб.тарифу (сверх соцнормы), руб.</v>
      </c>
      <c r="AS184" s="414" t="str">
        <f t="shared" si="299"/>
        <v xml:space="preserve">Сумма  к оплате за январь Энергосбыту всего, руб. </v>
      </c>
      <c r="AT184" s="414" t="str">
        <f t="shared" si="299"/>
        <v>Сумма к оплате п1
 за период 24.12.2019-30.12.2019</v>
      </c>
      <c r="AU184" s="414" t="str">
        <f t="shared" si="299"/>
        <v>к возмещению п1 с учетом использования соцнормы потребления СН</v>
      </c>
      <c r="AV184" s="414" t="str">
        <f t="shared" si="299"/>
        <v>сумма к начислению платежей за электроэнергию</v>
      </c>
      <c r="AW184" s="414" t="str">
        <f t="shared" si="299"/>
        <v>Задолженность(+)/
переплата(-)
01.02.2020, руб.</v>
      </c>
      <c r="AX184" s="414" t="str">
        <f t="shared" si="29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84" s="414" t="str">
        <f t="shared" si="299"/>
        <v>Вид начисления</v>
      </c>
      <c r="AZ184" s="414" t="str">
        <f t="shared" si="299"/>
        <v>#</v>
      </c>
      <c r="BA184" s="414" t="str">
        <f t="shared" si="299"/>
        <v>Наименование_Точки_Учета</v>
      </c>
      <c r="BB184" s="414" t="str">
        <f t="shared" si="299"/>
        <v>Серийный_№</v>
      </c>
      <c r="BC184" s="414" t="str">
        <f t="shared" si="299"/>
        <v>дата</v>
      </c>
      <c r="BD184" s="414" t="str">
        <f t="shared" si="299"/>
        <v>оплачено в феврале 2020</v>
      </c>
      <c r="BE184" s="414" t="str">
        <f t="shared" si="299"/>
        <v>СуммАктЭн</v>
      </c>
      <c r="BF184" s="414" t="str">
        <f t="shared" si="29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84" s="414" t="str">
        <f t="shared" si="299"/>
        <v>Корректировка показаний 
ПУ за текущий год
(показания ст.ПУ минус показания нов.ПУ )</v>
      </c>
      <c r="BH184" s="414" t="str">
        <f t="shared" si="299"/>
        <v>Корректировка показаний ПУ за  2018 год
(не включено в сальдо показаний на начало года)</v>
      </c>
      <c r="BI184" s="414" t="str">
        <f t="shared" si="299"/>
        <v>Корректировка показаний ПУ за прошлые периоды
(включено в сальдо показаний на начало года)</v>
      </c>
      <c r="BJ184" s="414" t="str">
        <f t="shared" si="299"/>
        <v>Показания счетчиков в расчет</v>
      </c>
      <c r="BK184" s="414" t="str">
        <f t="shared" si="299"/>
        <v>Потребление, кВт</v>
      </c>
      <c r="BL184" s="414" t="str">
        <f t="shared" si="299"/>
        <v>Потери, кВт</v>
      </c>
      <c r="BM184" s="414" t="str">
        <f t="shared" si="299"/>
        <v>Потребление+ потери, кВт</v>
      </c>
      <c r="BN184" s="414" t="str">
        <f t="shared" si="299"/>
        <v>В том числе: потребление по соцнорме, кВт</v>
      </c>
      <c r="BO184" s="414" t="str">
        <f t="shared" si="299"/>
        <v>В том числе: потребление сверх соцнормы, кВт</v>
      </c>
      <c r="BP184" s="414" t="str">
        <f t="shared" si="299"/>
        <v>Сумма по тарифу 1,81 (по соцнорме), руб.</v>
      </c>
      <c r="BQ184" s="414" t="str">
        <f t="shared" si="299"/>
        <v>Сумма по комб.тарифу (сверх соцнормы), руб.</v>
      </c>
      <c r="BR184" s="414" t="str">
        <f t="shared" si="299"/>
        <v xml:space="preserve">Сумма  к оплате за февраль Энергосбыту всего, руб. </v>
      </c>
      <c r="BS184" s="414" t="str">
        <f t="shared" si="299"/>
        <v>к возмещению п1 с учетом использования соцнормы потребления СН</v>
      </c>
      <c r="BT184" s="414" t="str">
        <f t="shared" si="299"/>
        <v>сумма к начислению платежей за электроэнергию</v>
      </c>
      <c r="BU184" s="414" t="str">
        <f t="shared" si="299"/>
        <v>Задолженность(+)/
переплата(-)
01.03.2020, руб.</v>
      </c>
      <c r="BV184" s="414" t="str">
        <f t="shared" si="299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84" s="414" t="str">
        <f t="shared" si="299"/>
        <v>Вид начисления</v>
      </c>
      <c r="BX184" s="429" t="str">
        <f t="shared" si="299"/>
        <v>#</v>
      </c>
      <c r="BY184" s="429" t="str">
        <f t="shared" si="299"/>
        <v>Наименование_Точки_Учета</v>
      </c>
      <c r="BZ184" s="429" t="str">
        <f t="shared" si="299"/>
        <v>Серийный_№</v>
      </c>
      <c r="CA184" s="429" t="str">
        <f t="shared" si="299"/>
        <v>дата</v>
      </c>
      <c r="CB184" s="429" t="str">
        <f t="shared" si="299"/>
        <v>Оплачено в марте</v>
      </c>
      <c r="CC184" s="430" t="str">
        <f t="shared" si="299"/>
        <v>СуммАктЭн</v>
      </c>
      <c r="CD184" s="430" t="str">
        <f t="shared" si="299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E184" s="430" t="str">
        <f t="shared" si="299"/>
        <v>Корректировка показаний 
ПУ за текущий год
(показания ст.ПУ минус показания нов.ПУ )</v>
      </c>
      <c r="CF184" s="430" t="str">
        <f t="shared" si="299"/>
        <v>Корректировка показаний ПУ за  2018 год
(не включено в сальдо показаний на начало года)</v>
      </c>
      <c r="CG184" s="430" t="str">
        <f t="shared" si="299"/>
        <v>Корректировка показаний ПУ за прошлые периоды
(включено в сальдо показаний на начало года)</v>
      </c>
      <c r="CH184" s="430" t="s">
        <v>54</v>
      </c>
      <c r="CI184" s="430" t="s">
        <v>9</v>
      </c>
      <c r="CJ184" s="430" t="s">
        <v>10</v>
      </c>
      <c r="CK184" s="430" t="s">
        <v>11</v>
      </c>
      <c r="CL184" s="430" t="s">
        <v>157</v>
      </c>
      <c r="CM184" s="430" t="s">
        <v>158</v>
      </c>
      <c r="CN184" s="430" t="s">
        <v>340</v>
      </c>
      <c r="CO184" s="430" t="s">
        <v>159</v>
      </c>
      <c r="CP184" s="429" t="str">
        <f t="shared" ref="CP184:FA184" si="300">CP48</f>
        <v xml:space="preserve">Сумма к оплате учетом к-та потребления марта к февралю К=1,11, руб. 
</v>
      </c>
      <c r="CQ184" s="429" t="str">
        <f t="shared" si="300"/>
        <v>к возмещению п1 с учетом использования соцнормы потребления СН</v>
      </c>
      <c r="CR184" s="429" t="str">
        <f t="shared" si="300"/>
        <v>сумма к начислению платежей за электроэнергию</v>
      </c>
      <c r="CS184" s="429" t="str">
        <f t="shared" si="300"/>
        <v>Задолженность(+)/
переплата(-)
01.04.2020, руб.</v>
      </c>
      <c r="CT184" s="431" t="str">
        <f t="shared" si="300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U184" s="429" t="str">
        <f t="shared" si="300"/>
        <v>Вид начисления</v>
      </c>
      <c r="CV184" s="429" t="str">
        <f t="shared" si="300"/>
        <v>#</v>
      </c>
      <c r="CW184" s="429" t="str">
        <f t="shared" si="300"/>
        <v>Наименование_Точки_Учета</v>
      </c>
      <c r="CX184" s="429" t="str">
        <f t="shared" si="300"/>
        <v>Серийный_№</v>
      </c>
      <c r="CY184" s="429" t="str">
        <f t="shared" si="300"/>
        <v>дата</v>
      </c>
      <c r="CZ184" s="429" t="str">
        <f t="shared" si="300"/>
        <v xml:space="preserve">Оплачено в апреле </v>
      </c>
      <c r="DA184" s="429" t="str">
        <f t="shared" si="300"/>
        <v>СуммАктЭн</v>
      </c>
      <c r="DB184" s="429" t="str">
        <f t="shared" si="300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C184" s="429" t="str">
        <f t="shared" si="300"/>
        <v>Корректировка показаний 
ПУ за текущий год
(показания ст.ПУ минус показания нов.ПУ )</v>
      </c>
      <c r="DD184" s="429" t="str">
        <f t="shared" si="300"/>
        <v>Корректировка показаний ПУ за  2018 год
(не включено в сальдо показаний на начало года)</v>
      </c>
      <c r="DE184" s="429" t="str">
        <f t="shared" si="300"/>
        <v>Корректировка показаний ПУ за прошлые периоды
(включено в сальдо показаний на начало года)</v>
      </c>
      <c r="DF184" s="429" t="str">
        <f t="shared" si="300"/>
        <v>Показания счетчиков в расчет</v>
      </c>
      <c r="DG184" s="429" t="str">
        <f t="shared" si="300"/>
        <v>Потребление, кВт
(за март-апрель)</v>
      </c>
      <c r="DH184" s="429" t="str">
        <f t="shared" si="300"/>
        <v>Потери, кВт
(за март-апрель)</v>
      </c>
      <c r="DI184" s="429" t="str">
        <f t="shared" si="300"/>
        <v>Потребление+ потери, кВт
(за март-апрель)</v>
      </c>
      <c r="DJ184" s="429" t="str">
        <f t="shared" si="300"/>
        <v>В том числе: потребление по соцнорме, кВт
(за март-апрель)</v>
      </c>
      <c r="DK184" s="429" t="str">
        <f t="shared" si="300"/>
        <v>В том числе: потребление сверх соцнормы, кВт
(за март-апрель)</v>
      </c>
      <c r="DL184" s="429" t="str">
        <f t="shared" si="300"/>
        <v>Сумма по тарифу 1,81 (по соцнорме), руб.
(за март-апрель)</v>
      </c>
      <c r="DM184" s="429" t="str">
        <f t="shared" si="300"/>
        <v>Сумма по комб.тарифу (сверх соцнормы), руб.
(за март-апрель)</v>
      </c>
      <c r="DN184" s="429" t="str">
        <f t="shared" si="300"/>
        <v>Сумма  к оплате  Энергосбыту всего, руб. 
(за март-апрель)</v>
      </c>
      <c r="DO184" s="432" t="str">
        <f t="shared" si="300"/>
        <v>Сумма  к начислению всего, руб. 
(за апрель)</v>
      </c>
      <c r="DP184" s="433" t="s">
        <v>439</v>
      </c>
      <c r="DQ184" s="429" t="str">
        <f t="shared" si="300"/>
        <v>к возмещению п1 с учетом использования соцнормы потребления СН
(за апрель)</v>
      </c>
      <c r="DR184" s="429" t="str">
        <f t="shared" si="300"/>
        <v>сумма к начислению платежей за электроэнергию
(за апрель)</v>
      </c>
      <c r="DS184" s="429" t="str">
        <f t="shared" si="300"/>
        <v>Задолженность(+)/
переплата(-)
01.05.2020, руб.</v>
      </c>
      <c r="DT184" s="429" t="str">
        <f t="shared" si="300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U184" s="429" t="str">
        <f t="shared" si="300"/>
        <v>Вид начисления</v>
      </c>
      <c r="DV184" s="429" t="str">
        <f t="shared" si="300"/>
        <v>#</v>
      </c>
      <c r="DW184" s="429" t="str">
        <f t="shared" si="300"/>
        <v>Наименование_Точки_Учета</v>
      </c>
      <c r="DX184" s="429" t="str">
        <f t="shared" si="300"/>
        <v>Серийный_№</v>
      </c>
      <c r="DY184" s="429" t="str">
        <f t="shared" si="300"/>
        <v>дата</v>
      </c>
      <c r="DZ184" s="429" t="str">
        <f t="shared" si="300"/>
        <v>оплачено в мае</v>
      </c>
      <c r="EA184" s="429" t="str">
        <f t="shared" si="300"/>
        <v>СуммАктЭн</v>
      </c>
      <c r="EB184" s="429" t="str">
        <f t="shared" si="300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EC184" s="429" t="str">
        <f t="shared" si="300"/>
        <v>Корректировка показаний 
ПУ за текущий год
(показания ст.ПУ минус показания нов.ПУ )</v>
      </c>
      <c r="ED184" s="429" t="str">
        <f t="shared" si="300"/>
        <v>Корректировка показаний ПУ за  2018 год
(не включено в сальдо показаний на начало года)</v>
      </c>
      <c r="EE184" s="429" t="str">
        <f t="shared" si="300"/>
        <v>Корректировка показаний ПУ за прошлые периоды
(включено в сальдо показаний на начало года)</v>
      </c>
      <c r="EF184" s="429" t="str">
        <f t="shared" si="300"/>
        <v>Показания счетчиков в расчет</v>
      </c>
      <c r="EG184" s="429" t="str">
        <f t="shared" si="300"/>
        <v>Потребление, кВт</v>
      </c>
      <c r="EH184" s="429" t="str">
        <f t="shared" si="300"/>
        <v>Потери, кВт</v>
      </c>
      <c r="EI184" s="429" t="str">
        <f t="shared" si="300"/>
        <v>Потребление+ потери, кВт</v>
      </c>
      <c r="EJ184" s="429" t="str">
        <f t="shared" si="300"/>
        <v>В том числе: потребление по соцнорме, кВт</v>
      </c>
      <c r="EK184" s="429" t="str">
        <f t="shared" si="300"/>
        <v>В том числе: потребление сверх соцнормы, кВт</v>
      </c>
      <c r="EL184" s="429" t="str">
        <f t="shared" si="300"/>
        <v>Сумма по тарифу 1,81 (по соцнорме), руб.</v>
      </c>
      <c r="EM184" s="429" t="str">
        <f t="shared" si="300"/>
        <v>Сумма по комб.тарифу (сверх соцнормы), руб.</v>
      </c>
      <c r="EN184" s="429" t="str">
        <f>EN48</f>
        <v xml:space="preserve">Сумма  к оплате за май Энергосбыту всего, руб. </v>
      </c>
      <c r="EO184" s="429" t="str">
        <f t="shared" si="300"/>
        <v>к возмещению п1 с учетом использования соцнормы потребления СН</v>
      </c>
      <c r="EP184" s="429" t="str">
        <f t="shared" si="300"/>
        <v>сумма к начислению платежей за электроэнергию</v>
      </c>
      <c r="EQ184" s="429" t="str">
        <f t="shared" si="300"/>
        <v>Задолженность(+)/
переплата(-)
01.06.2020, руб.</v>
      </c>
      <c r="ER184" s="429" t="str">
        <f t="shared" si="300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S184" s="429" t="str">
        <f t="shared" si="300"/>
        <v>Вид начисления</v>
      </c>
      <c r="ET184" s="429" t="str">
        <f t="shared" si="300"/>
        <v>#</v>
      </c>
      <c r="EU184" s="429" t="str">
        <f t="shared" si="300"/>
        <v>Наименование_Точки_Учета</v>
      </c>
      <c r="EV184" s="429" t="str">
        <f t="shared" si="300"/>
        <v>Серийный_№</v>
      </c>
      <c r="EW184" s="429" t="str">
        <f t="shared" si="300"/>
        <v>оплата в июне 2020с учетом данных казначея за прошлые периоды</v>
      </c>
      <c r="EX184" s="429" t="str">
        <f t="shared" si="300"/>
        <v>дата</v>
      </c>
      <c r="EY184" s="429" t="str">
        <f t="shared" si="300"/>
        <v>СуммАктЭн</v>
      </c>
      <c r="EZ184" s="429" t="str">
        <f t="shared" si="300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A184" s="429" t="str">
        <f t="shared" si="300"/>
        <v>Корректировка показаний 
ПУ за текущий год
(показания ст.ПУ минус показания нов.ПУ )</v>
      </c>
      <c r="FB184" s="429" t="str">
        <f t="shared" ref="FB184:FQ184" si="301">FB48</f>
        <v>Корректировка показаний ПУ за  2018 год
(не включено в сальдо показаний на начало года)</v>
      </c>
      <c r="FC184" s="429" t="str">
        <f t="shared" si="301"/>
        <v>Корректировка показаний ПУ за прошлые периоды
(включено в сальдо показаний на начало года)</v>
      </c>
      <c r="FD184" s="429" t="str">
        <f t="shared" si="301"/>
        <v>Показания счетчиков в расчет</v>
      </c>
      <c r="FE184" s="429" t="str">
        <f t="shared" si="301"/>
        <v>Потребление, кВт</v>
      </c>
      <c r="FF184" s="429" t="str">
        <f t="shared" si="301"/>
        <v>Потери, кВт</v>
      </c>
      <c r="FG184" s="429" t="str">
        <f t="shared" si="301"/>
        <v>Потребление+ потери, кВт</v>
      </c>
      <c r="FH184" s="429" t="str">
        <f t="shared" si="301"/>
        <v>В том числе: потребление по соцнорме, кВт</v>
      </c>
      <c r="FI184" s="429" t="str">
        <f t="shared" si="301"/>
        <v>В том числе: потребление сверх соцнормы, кВт</v>
      </c>
      <c r="FJ184" s="429" t="str">
        <f t="shared" si="301"/>
        <v>Сумма по тарифу 1,81 (по соцнорме), руб.</v>
      </c>
      <c r="FK184" s="429" t="str">
        <f t="shared" si="301"/>
        <v>Сумма по комб.тарифу (сверх соцнормы), руб.</v>
      </c>
      <c r="FL184" s="429" t="str">
        <f t="shared" si="301"/>
        <v xml:space="preserve">Сумма  к оплате за июнь Энергосбыту всего, руб. </v>
      </c>
      <c r="FM184" s="429" t="str">
        <f t="shared" si="301"/>
        <v>к возмещению п1 с учетом использования соцнормы потребления СН</v>
      </c>
      <c r="FN184" s="429" t="str">
        <f t="shared" si="301"/>
        <v>сумма к начислению платежей за электроэнергию</v>
      </c>
      <c r="FO184" s="429" t="str">
        <f t="shared" si="301"/>
        <v>Задолженность(+)/
переплата(-)
01.07.2020, руб.</v>
      </c>
      <c r="FP184" s="431" t="str">
        <f t="shared" si="301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Q184" s="429" t="str">
        <f t="shared" si="301"/>
        <v>Вид начисления</v>
      </c>
      <c r="FR184" s="434" t="str">
        <f>FR48</f>
        <v>#</v>
      </c>
      <c r="FS184" s="434" t="str">
        <f t="shared" ref="FS184:ID184" si="302">FS48</f>
        <v>Наименование_Точки_Учета</v>
      </c>
      <c r="FT184" s="434" t="str">
        <f t="shared" si="302"/>
        <v>Серийный_№</v>
      </c>
      <c r="FU184" s="434" t="str">
        <f t="shared" si="302"/>
        <v>дата</v>
      </c>
      <c r="FV184" s="434" t="str">
        <f t="shared" si="302"/>
        <v xml:space="preserve">оплачено в июле </v>
      </c>
      <c r="FW184" s="434" t="str">
        <f t="shared" si="302"/>
        <v>СуммАктЭн</v>
      </c>
      <c r="FX184" s="434" t="str">
        <f t="shared" si="30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Y184" s="434" t="str">
        <f t="shared" si="302"/>
        <v>Корректировка показаний 
ПУ за текущий год
(показания ст.ПУ минус показания нов.ПУ )</v>
      </c>
      <c r="FZ184" s="434" t="str">
        <f t="shared" si="302"/>
        <v>Корректировка показаний ПУ за  2018 год
(не включено в сальдо показаний на начало года)</v>
      </c>
      <c r="GA184" s="434" t="str">
        <f t="shared" si="302"/>
        <v>Корректировка показаний ПУ за прошлые периоды
(включено в сальдо показаний на начало года)</v>
      </c>
      <c r="GB184" s="434" t="str">
        <f t="shared" si="302"/>
        <v>Показания счетчиков в расчет</v>
      </c>
      <c r="GC184" s="434" t="str">
        <f t="shared" si="302"/>
        <v>Потребление, кВт</v>
      </c>
      <c r="GD184" s="434" t="str">
        <f t="shared" si="302"/>
        <v>Потери, кВт</v>
      </c>
      <c r="GE184" s="434" t="str">
        <f t="shared" si="302"/>
        <v>Потребление+ потери, кВт</v>
      </c>
      <c r="GF184" s="434" t="str">
        <f t="shared" si="302"/>
        <v>В том числе: потребление по соцнорме, кВт</v>
      </c>
      <c r="GG184" s="434" t="str">
        <f t="shared" si="302"/>
        <v>В том числе: потребление сверх соцнормы, кВт</v>
      </c>
      <c r="GH184" s="434" t="str">
        <f t="shared" si="302"/>
        <v>Сумма по тарифу 1,90 (по соцнорме), руб.</v>
      </c>
      <c r="GI184" s="434" t="str">
        <f t="shared" si="302"/>
        <v>Сумма по комб.тарифу (сверх соцнормы), руб.</v>
      </c>
      <c r="GJ184" s="434" t="str">
        <f t="shared" si="302"/>
        <v xml:space="preserve">Сумма  к оплате за июль Энергосбыту всего, руб. </v>
      </c>
      <c r="GK184" s="435"/>
      <c r="GL184" s="434" t="str">
        <f t="shared" si="302"/>
        <v>к возмещению п1 с учетом использования соцнормы потребления СН, кВт</v>
      </c>
      <c r="GM184" s="434" t="str">
        <f t="shared" si="302"/>
        <v>сумма к начислению платежей за электроэнергию, руб.</v>
      </c>
      <c r="GN184" s="434" t="str">
        <f t="shared" si="302"/>
        <v>Задолженность(+)/
переплата(-)
01.08.2020, руб.</v>
      </c>
      <c r="GO184" s="434" t="str">
        <f t="shared" si="302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GP184" s="434" t="str">
        <f t="shared" si="302"/>
        <v>Вид начисления</v>
      </c>
      <c r="GQ184" s="429" t="str">
        <f t="shared" si="302"/>
        <v>#</v>
      </c>
      <c r="GR184" s="429" t="str">
        <f t="shared" si="302"/>
        <v>Наименование_Точки_Учета</v>
      </c>
      <c r="GS184" s="429" t="str">
        <f t="shared" si="302"/>
        <v>Серийный_№</v>
      </c>
      <c r="GT184" s="429" t="str">
        <f t="shared" si="302"/>
        <v>дата</v>
      </c>
      <c r="GU184" s="429" t="str">
        <f t="shared" si="302"/>
        <v>оплачено в августе</v>
      </c>
      <c r="GV184" s="429" t="str">
        <f t="shared" si="302"/>
        <v>СуммАктЭн</v>
      </c>
      <c r="GW184" s="429" t="str">
        <f t="shared" si="30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GX184" s="429" t="str">
        <f t="shared" si="302"/>
        <v>Корректировка показаний 
ПУ за текущий год
(показания ст.ПУ минус показания нов.ПУ )</v>
      </c>
      <c r="GY184" s="429" t="str">
        <f t="shared" si="302"/>
        <v>Корректировка показаний ПУ за  2018 год
(не включено в сальдо показаний на начало года)</v>
      </c>
      <c r="GZ184" s="429" t="str">
        <f t="shared" si="302"/>
        <v>Корректировка показаний ПУ за прошлые периоды
(включено в сальдо показаний на начало года)</v>
      </c>
      <c r="HA184" s="429" t="str">
        <f t="shared" si="302"/>
        <v>Показания счетчиков в расчет</v>
      </c>
      <c r="HB184" s="429" t="str">
        <f t="shared" si="302"/>
        <v>Потребление, кВт</v>
      </c>
      <c r="HC184" s="429" t="str">
        <f t="shared" si="302"/>
        <v>Потери, кВт</v>
      </c>
      <c r="HD184" s="429" t="str">
        <f t="shared" si="302"/>
        <v>Потребление+ потери, кВт</v>
      </c>
      <c r="HE184" s="429" t="str">
        <f t="shared" si="302"/>
        <v>В том числе: потребление по соцнорме, кВт</v>
      </c>
      <c r="HF184" s="429" t="str">
        <f t="shared" si="302"/>
        <v>В том числе: потребление сверх соцнормы, кВт</v>
      </c>
      <c r="HG184" s="429" t="str">
        <f t="shared" si="302"/>
        <v>Сумма по тарифу 1,90 (по соцнорме), руб.</v>
      </c>
      <c r="HH184" s="429" t="str">
        <f t="shared" si="302"/>
        <v>Сумма по комб.тарифу (сверх соцнормы), руб.</v>
      </c>
      <c r="HI184" s="429" t="str">
        <f t="shared" si="302"/>
        <v xml:space="preserve">Сумма  к оплате Энергосбыту всего, руб. </v>
      </c>
      <c r="HJ184" s="429" t="str">
        <f t="shared" si="302"/>
        <v>потребление, учитываемое при расчете возмещения соцнормы потребления (более 110 кВт)</v>
      </c>
      <c r="HK184" s="429" t="str">
        <f t="shared" si="302"/>
        <v>к возмещению п1 с учетом использования соцнормы потребления СН, кВт</v>
      </c>
      <c r="HL184" s="429" t="str">
        <f t="shared" si="302"/>
        <v>сумма к начислению платежей за электроэнергию, руб.</v>
      </c>
      <c r="HM184" s="429" t="str">
        <f t="shared" si="302"/>
        <v>Задолженность(+)/
переплата(-)
01.09.2020, руб.</v>
      </c>
      <c r="HN184" s="429" t="str">
        <f t="shared" si="302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HO184" s="429" t="str">
        <f t="shared" si="302"/>
        <v>Вид начисления</v>
      </c>
      <c r="HP184" s="429" t="str">
        <f t="shared" si="302"/>
        <v>#</v>
      </c>
      <c r="HQ184" s="429" t="str">
        <f t="shared" si="302"/>
        <v>Наименование_Точки_Учета</v>
      </c>
      <c r="HR184" s="429" t="str">
        <f t="shared" si="302"/>
        <v>Серийный_№</v>
      </c>
      <c r="HS184" s="429" t="str">
        <f t="shared" si="302"/>
        <v>дата</v>
      </c>
      <c r="HT184" s="429" t="str">
        <f t="shared" si="302"/>
        <v>СуммАктЭн</v>
      </c>
      <c r="HU184" s="429" t="str">
        <f t="shared" si="302"/>
        <v>оплачено в сентябре 2020</v>
      </c>
      <c r="HV184" s="429" t="str">
        <f t="shared" si="30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HW184" s="429" t="str">
        <f t="shared" si="302"/>
        <v>Корректировка показаний 
ПУ за текущий год
(показания ст.ПУ минус показания нов.ПУ )</v>
      </c>
      <c r="HX184" s="429" t="str">
        <f t="shared" si="302"/>
        <v>Корректировка показаний ПУ за  2018 год
(не включено в сальдо показаний на начало года)</v>
      </c>
      <c r="HY184" s="429" t="str">
        <f t="shared" si="302"/>
        <v>Корректировка показаний ПУ за прошлые периоды
(включено в сальдо показаний на начало года)</v>
      </c>
      <c r="HZ184" s="429" t="str">
        <f t="shared" si="302"/>
        <v>Показания счетчиков в расчет</v>
      </c>
      <c r="IA184" s="429" t="str">
        <f t="shared" si="302"/>
        <v>Потребление, кВт</v>
      </c>
      <c r="IB184" s="429" t="str">
        <f t="shared" si="302"/>
        <v>Потери, кВт</v>
      </c>
      <c r="IC184" s="429" t="str">
        <f t="shared" si="302"/>
        <v>Потребление+ потери, кВт</v>
      </c>
      <c r="ID184" s="429" t="str">
        <f t="shared" si="302"/>
        <v>В том числе: потребление по соцнорме, кВт</v>
      </c>
      <c r="IE184" s="429" t="str">
        <f t="shared" ref="IE184:JM184" si="303">IE48</f>
        <v>В том числе: потребление сверх соцнормы, кВт</v>
      </c>
      <c r="IF184" s="429" t="str">
        <f t="shared" si="303"/>
        <v>Сумма по тарифу 1,90 (по соцнорме), руб.</v>
      </c>
      <c r="IG184" s="429" t="str">
        <f t="shared" si="303"/>
        <v>Сумма по комб.тарифу (сверх соцнормы), руб.</v>
      </c>
      <c r="IH184" s="429" t="str">
        <f t="shared" si="303"/>
        <v xml:space="preserve">Сумма  к оплате Энергосбыту всего, руб. </v>
      </c>
      <c r="II184" s="429" t="str">
        <f t="shared" si="303"/>
        <v>потребление, учитываемое при расчете возмещения соцнормы потребления (более 110 кВт)</v>
      </c>
      <c r="IJ184" s="429" t="str">
        <f t="shared" si="303"/>
        <v>к возмещению п1 с учетом использования соцнормы потребления СН, кВт</v>
      </c>
      <c r="IK184" s="429" t="str">
        <f t="shared" si="303"/>
        <v>сумма к начислению платежей за электроэнергию, руб.</v>
      </c>
      <c r="IL184" s="429" t="str">
        <f t="shared" si="303"/>
        <v>Задолженность(+)/
переплата(-)
01.10.2020, руб.</v>
      </c>
      <c r="IM184" s="431" t="str">
        <f t="shared" si="303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IN184" s="429" t="str">
        <f t="shared" si="303"/>
        <v>Вид начисления</v>
      </c>
      <c r="IO184" s="429" t="str">
        <f t="shared" si="303"/>
        <v>#</v>
      </c>
      <c r="IP184" s="429" t="str">
        <f t="shared" si="303"/>
        <v>Наименование_Точки_Учета</v>
      </c>
      <c r="IQ184" s="429" t="str">
        <f t="shared" si="303"/>
        <v>Серийный_№</v>
      </c>
      <c r="IR184" s="429" t="str">
        <f t="shared" si="303"/>
        <v>дата</v>
      </c>
      <c r="IS184" s="429" t="str">
        <f t="shared" si="303"/>
        <v>оплачено в октябре</v>
      </c>
      <c r="IT184" s="429" t="str">
        <f t="shared" si="303"/>
        <v>СуммАктЭн</v>
      </c>
      <c r="IU184" s="429" t="str">
        <f t="shared" si="303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IV184" s="429" t="str">
        <f t="shared" si="303"/>
        <v>Корректировка показаний 
ПУ за текущий год
(показания ст.ПУ минус показания нов.ПУ )</v>
      </c>
      <c r="IW184" s="429" t="str">
        <f t="shared" si="303"/>
        <v>Корректировка показаний ПУ за  2018 год
(не включено в сальдо показаний на начало года)</v>
      </c>
      <c r="IX184" s="429" t="str">
        <f t="shared" si="303"/>
        <v>Корректировка показаний ПУ за прошлые периоды
(включено в сальдо показаний на начало года)</v>
      </c>
      <c r="IY184" s="429" t="str">
        <f t="shared" si="303"/>
        <v>Показания счетчиков в расчет</v>
      </c>
      <c r="IZ184" s="429" t="str">
        <f t="shared" si="303"/>
        <v>Потребление, кВт</v>
      </c>
      <c r="JA184" s="429" t="str">
        <f t="shared" si="303"/>
        <v>Потери, кВт</v>
      </c>
      <c r="JB184" s="429" t="str">
        <f t="shared" si="303"/>
        <v>Потребление+ потери, кВт</v>
      </c>
      <c r="JC184" s="429" t="str">
        <f t="shared" si="303"/>
        <v>В том числе: потребление по соцнорме, кВт</v>
      </c>
      <c r="JD184" s="429" t="str">
        <f t="shared" si="303"/>
        <v>В том числе: потребление сверх соцнормы, кВт</v>
      </c>
      <c r="JE184" s="429" t="str">
        <f t="shared" si="303"/>
        <v>Сумма по тарифу 1,90 (по соцнорме), руб.</v>
      </c>
      <c r="JF184" s="429" t="str">
        <f t="shared" si="303"/>
        <v>Сумма по комб.тарифу (сверх соцнормы), руб.</v>
      </c>
      <c r="JG184" s="429" t="str">
        <f t="shared" si="303"/>
        <v xml:space="preserve">Сумма  к оплате Энергосбыту всего, руб. </v>
      </c>
      <c r="JH184" s="429" t="str">
        <f t="shared" si="303"/>
        <v>потребление, учитываемое при расчете возмещения соцнормы потребления (более 110 кВт)</v>
      </c>
      <c r="JI184" s="429" t="str">
        <f t="shared" si="303"/>
        <v>к возмещению п1 с учетом использования соцнормы потребления СН, кВт</v>
      </c>
      <c r="JJ184" s="429" t="str">
        <f t="shared" si="303"/>
        <v>сумма к начислению платежей за электроэнергию, руб.</v>
      </c>
      <c r="JK184" s="429" t="str">
        <f t="shared" si="303"/>
        <v>Задолженность(+)/
переплата(-)
01.11.2020, руб.</v>
      </c>
      <c r="JL184" s="429" t="str">
        <f t="shared" si="303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JM184" s="429" t="str">
        <f t="shared" si="303"/>
        <v>Вид начисления</v>
      </c>
    </row>
    <row r="185" spans="1:273" ht="45" x14ac:dyDescent="0.25">
      <c r="AT185" s="293"/>
      <c r="CP185" s="5">
        <v>61460.28</v>
      </c>
      <c r="CQ185" s="5" t="s">
        <v>449</v>
      </c>
      <c r="DP185" s="378" t="s">
        <v>451</v>
      </c>
    </row>
    <row r="186" spans="1:273" x14ac:dyDescent="0.25">
      <c r="AT186" s="293"/>
      <c r="CP186" s="174">
        <f>CP185-CP183</f>
        <v>2046.9178188569786</v>
      </c>
      <c r="CQ186" s="5" t="s">
        <v>274</v>
      </c>
    </row>
    <row r="187" spans="1:273" x14ac:dyDescent="0.25">
      <c r="AT187" s="293"/>
    </row>
    <row r="188" spans="1:273" x14ac:dyDescent="0.25">
      <c r="AT188" s="293"/>
    </row>
    <row r="189" spans="1:273" x14ac:dyDescent="0.25">
      <c r="AT189" s="293"/>
    </row>
    <row r="190" spans="1:273" x14ac:dyDescent="0.25">
      <c r="AT190" s="293"/>
    </row>
    <row r="191" spans="1:273" x14ac:dyDescent="0.25">
      <c r="AT191" s="293"/>
    </row>
    <row r="192" spans="1:273" x14ac:dyDescent="0.25">
      <c r="AT192" s="293"/>
    </row>
    <row r="193" spans="46:46" x14ac:dyDescent="0.25">
      <c r="AT193" s="293"/>
    </row>
    <row r="194" spans="46:46" x14ac:dyDescent="0.25">
      <c r="AT194" s="293"/>
    </row>
    <row r="195" spans="46:46" x14ac:dyDescent="0.25">
      <c r="AT195" s="293"/>
    </row>
    <row r="196" spans="46:46" x14ac:dyDescent="0.25">
      <c r="AT196" s="293"/>
    </row>
    <row r="197" spans="46:46" x14ac:dyDescent="0.25">
      <c r="AT197" s="293"/>
    </row>
    <row r="198" spans="46:46" x14ac:dyDescent="0.25">
      <c r="AT198" s="293"/>
    </row>
    <row r="199" spans="46:46" x14ac:dyDescent="0.25">
      <c r="AT199" s="293"/>
    </row>
    <row r="200" spans="46:46" x14ac:dyDescent="0.25">
      <c r="AT200" s="293"/>
    </row>
    <row r="201" spans="46:46" x14ac:dyDescent="0.25">
      <c r="AT201" s="293"/>
    </row>
    <row r="202" spans="46:46" x14ac:dyDescent="0.25">
      <c r="AT202" s="293"/>
    </row>
    <row r="203" spans="46:46" x14ac:dyDescent="0.25">
      <c r="AT203" s="293"/>
    </row>
    <row r="204" spans="46:46" x14ac:dyDescent="0.25">
      <c r="AT204" s="293"/>
    </row>
    <row r="205" spans="46:46" x14ac:dyDescent="0.25">
      <c r="AT205" s="293"/>
    </row>
    <row r="206" spans="46:46" x14ac:dyDescent="0.25">
      <c r="AT206" s="293"/>
    </row>
    <row r="207" spans="46:46" x14ac:dyDescent="0.25">
      <c r="AT207" s="293"/>
    </row>
    <row r="208" spans="46:46" x14ac:dyDescent="0.25">
      <c r="AT208" s="293"/>
    </row>
    <row r="209" spans="46:46" x14ac:dyDescent="0.25">
      <c r="AT209" s="293"/>
    </row>
    <row r="210" spans="46:46" x14ac:dyDescent="0.25">
      <c r="AT210" s="293"/>
    </row>
    <row r="211" spans="46:46" x14ac:dyDescent="0.25">
      <c r="AT211" s="293"/>
    </row>
    <row r="212" spans="46:46" x14ac:dyDescent="0.25">
      <c r="AT212" s="293"/>
    </row>
    <row r="213" spans="46:46" x14ac:dyDescent="0.25">
      <c r="AT213" s="293"/>
    </row>
    <row r="214" spans="46:46" x14ac:dyDescent="0.25">
      <c r="AT214" s="293"/>
    </row>
    <row r="215" spans="46:46" x14ac:dyDescent="0.25">
      <c r="AT215" s="293"/>
    </row>
    <row r="216" spans="46:46" x14ac:dyDescent="0.25">
      <c r="AT216" s="293"/>
    </row>
    <row r="217" spans="46:46" x14ac:dyDescent="0.25">
      <c r="AT217" s="293"/>
    </row>
    <row r="218" spans="46:46" x14ac:dyDescent="0.25">
      <c r="AT218" s="293"/>
    </row>
    <row r="219" spans="46:46" x14ac:dyDescent="0.25">
      <c r="AT219" s="293"/>
    </row>
    <row r="220" spans="46:46" x14ac:dyDescent="0.25">
      <c r="AT220" s="293"/>
    </row>
    <row r="221" spans="46:46" x14ac:dyDescent="0.25">
      <c r="AT221" s="293"/>
    </row>
    <row r="222" spans="46:46" x14ac:dyDescent="0.25">
      <c r="AT222" s="293"/>
    </row>
    <row r="223" spans="46:46" x14ac:dyDescent="0.25">
      <c r="AT223" s="293"/>
    </row>
    <row r="224" spans="46:46" x14ac:dyDescent="0.25">
      <c r="AT224" s="293"/>
    </row>
    <row r="225" spans="46:46" x14ac:dyDescent="0.25">
      <c r="AT225" s="293"/>
    </row>
    <row r="226" spans="46:46" x14ac:dyDescent="0.25">
      <c r="AT226" s="293"/>
    </row>
    <row r="227" spans="46:46" x14ac:dyDescent="0.25">
      <c r="AT227" s="293"/>
    </row>
    <row r="228" spans="46:46" x14ac:dyDescent="0.25">
      <c r="AT228" s="293"/>
    </row>
    <row r="229" spans="46:46" x14ac:dyDescent="0.25">
      <c r="AT229" s="293"/>
    </row>
    <row r="230" spans="46:46" x14ac:dyDescent="0.25">
      <c r="AT230" s="293"/>
    </row>
    <row r="231" spans="46:46" x14ac:dyDescent="0.25">
      <c r="AT231" s="293"/>
    </row>
    <row r="232" spans="46:46" x14ac:dyDescent="0.25">
      <c r="AT232" s="293"/>
    </row>
    <row r="233" spans="46:46" x14ac:dyDescent="0.25">
      <c r="AT233" s="293"/>
    </row>
    <row r="234" spans="46:46" x14ac:dyDescent="0.25">
      <c r="AT234" s="293"/>
    </row>
    <row r="235" spans="46:46" x14ac:dyDescent="0.25">
      <c r="AT235" s="293"/>
    </row>
    <row r="236" spans="46:46" x14ac:dyDescent="0.25">
      <c r="AT236" s="293"/>
    </row>
    <row r="237" spans="46:46" x14ac:dyDescent="0.25">
      <c r="AT237" s="293"/>
    </row>
    <row r="238" spans="46:46" x14ac:dyDescent="0.25">
      <c r="AT238" s="293"/>
    </row>
    <row r="239" spans="46:46" x14ac:dyDescent="0.25">
      <c r="AT239" s="293"/>
    </row>
    <row r="240" spans="46:46" x14ac:dyDescent="0.25">
      <c r="AT240" s="293"/>
    </row>
    <row r="241" spans="46:46" x14ac:dyDescent="0.25">
      <c r="AT241" s="293"/>
    </row>
    <row r="242" spans="46:46" x14ac:dyDescent="0.25">
      <c r="AT242" s="293"/>
    </row>
    <row r="243" spans="46:46" x14ac:dyDescent="0.25">
      <c r="AT243" s="293"/>
    </row>
    <row r="244" spans="46:46" x14ac:dyDescent="0.25">
      <c r="AT244" s="293"/>
    </row>
    <row r="245" spans="46:46" x14ac:dyDescent="0.25">
      <c r="AT245" s="293"/>
    </row>
    <row r="246" spans="46:46" x14ac:dyDescent="0.25">
      <c r="AT246" s="293"/>
    </row>
    <row r="247" spans="46:46" x14ac:dyDescent="0.25">
      <c r="AT247" s="293"/>
    </row>
    <row r="248" spans="46:46" x14ac:dyDescent="0.25">
      <c r="AT248" s="293"/>
    </row>
    <row r="249" spans="46:46" x14ac:dyDescent="0.25">
      <c r="AT249" s="293"/>
    </row>
    <row r="250" spans="46:46" x14ac:dyDescent="0.25">
      <c r="AT250" s="293"/>
    </row>
    <row r="251" spans="46:46" x14ac:dyDescent="0.25">
      <c r="AT251" s="293"/>
    </row>
    <row r="252" spans="46:46" x14ac:dyDescent="0.25">
      <c r="AT252" s="293"/>
    </row>
    <row r="253" spans="46:46" x14ac:dyDescent="0.25">
      <c r="AT253" s="293"/>
    </row>
    <row r="254" spans="46:46" x14ac:dyDescent="0.25">
      <c r="AT254" s="293"/>
    </row>
    <row r="255" spans="46:46" x14ac:dyDescent="0.25">
      <c r="AT255" s="293"/>
    </row>
    <row r="256" spans="46:46" x14ac:dyDescent="0.25">
      <c r="AT256" s="293"/>
    </row>
    <row r="257" spans="46:46" x14ac:dyDescent="0.25">
      <c r="AT257" s="293"/>
    </row>
    <row r="258" spans="46:46" x14ac:dyDescent="0.25">
      <c r="AT258" s="293"/>
    </row>
    <row r="259" spans="46:46" x14ac:dyDescent="0.25">
      <c r="AT259" s="293"/>
    </row>
    <row r="260" spans="46:46" x14ac:dyDescent="0.25">
      <c r="AT260" s="293"/>
    </row>
    <row r="261" spans="46:46" x14ac:dyDescent="0.25">
      <c r="AT261" s="293"/>
    </row>
    <row r="262" spans="46:46" x14ac:dyDescent="0.25">
      <c r="AT262" s="293"/>
    </row>
    <row r="263" spans="46:46" x14ac:dyDescent="0.25">
      <c r="AT263" s="293"/>
    </row>
    <row r="264" spans="46:46" x14ac:dyDescent="0.25">
      <c r="AT264" s="293"/>
    </row>
    <row r="265" spans="46:46" x14ac:dyDescent="0.25">
      <c r="AT265" s="293"/>
    </row>
    <row r="266" spans="46:46" x14ac:dyDescent="0.25">
      <c r="AT266" s="293"/>
    </row>
    <row r="267" spans="46:46" x14ac:dyDescent="0.25">
      <c r="AT267" s="293"/>
    </row>
    <row r="268" spans="46:46" x14ac:dyDescent="0.25">
      <c r="AT268" s="293"/>
    </row>
    <row r="269" spans="46:46" x14ac:dyDescent="0.25">
      <c r="AT269" s="293"/>
    </row>
    <row r="270" spans="46:46" x14ac:dyDescent="0.25">
      <c r="AT270" s="293"/>
    </row>
    <row r="271" spans="46:46" x14ac:dyDescent="0.25">
      <c r="AT271" s="293"/>
    </row>
    <row r="272" spans="46:46" x14ac:dyDescent="0.25">
      <c r="AT272" s="293"/>
    </row>
    <row r="273" spans="46:46" x14ac:dyDescent="0.25">
      <c r="AT273" s="293"/>
    </row>
    <row r="274" spans="46:46" x14ac:dyDescent="0.25">
      <c r="AT274" s="293"/>
    </row>
    <row r="275" spans="46:46" x14ac:dyDescent="0.25">
      <c r="AT275" s="293"/>
    </row>
    <row r="276" spans="46:46" x14ac:dyDescent="0.25">
      <c r="AT276" s="293"/>
    </row>
    <row r="277" spans="46:46" x14ac:dyDescent="0.25">
      <c r="AT277" s="293"/>
    </row>
    <row r="278" spans="46:46" x14ac:dyDescent="0.25">
      <c r="AT278" s="293"/>
    </row>
    <row r="279" spans="46:46" x14ac:dyDescent="0.25">
      <c r="AT279" s="293"/>
    </row>
    <row r="280" spans="46:46" x14ac:dyDescent="0.25">
      <c r="AT280" s="293"/>
    </row>
    <row r="281" spans="46:46" x14ac:dyDescent="0.25">
      <c r="AT281" s="293"/>
    </row>
    <row r="282" spans="46:46" x14ac:dyDescent="0.25">
      <c r="AT282" s="293"/>
    </row>
    <row r="283" spans="46:46" x14ac:dyDescent="0.25">
      <c r="AT283" s="293"/>
    </row>
    <row r="284" spans="46:46" x14ac:dyDescent="0.25">
      <c r="AT284" s="293"/>
    </row>
    <row r="285" spans="46:46" x14ac:dyDescent="0.25">
      <c r="AT285" s="293"/>
    </row>
    <row r="286" spans="46:46" x14ac:dyDescent="0.25">
      <c r="AT286" s="293"/>
    </row>
    <row r="287" spans="46:46" x14ac:dyDescent="0.25">
      <c r="AT287" s="293"/>
    </row>
    <row r="288" spans="46:46" x14ac:dyDescent="0.25">
      <c r="AT288" s="293"/>
    </row>
    <row r="289" spans="46:46" x14ac:dyDescent="0.25">
      <c r="AT289" s="293"/>
    </row>
    <row r="290" spans="46:46" x14ac:dyDescent="0.25">
      <c r="AT290" s="293"/>
    </row>
    <row r="291" spans="46:46" x14ac:dyDescent="0.25">
      <c r="AT291" s="293"/>
    </row>
    <row r="292" spans="46:46" x14ac:dyDescent="0.25">
      <c r="AT292" s="293"/>
    </row>
    <row r="293" spans="46:46" x14ac:dyDescent="0.25">
      <c r="AT293" s="293"/>
    </row>
    <row r="294" spans="46:46" x14ac:dyDescent="0.25">
      <c r="AT294" s="293"/>
    </row>
    <row r="295" spans="46:46" x14ac:dyDescent="0.25">
      <c r="AT295" s="293"/>
    </row>
    <row r="296" spans="46:46" x14ac:dyDescent="0.25">
      <c r="AT296" s="293"/>
    </row>
    <row r="297" spans="46:46" x14ac:dyDescent="0.25">
      <c r="AT297" s="293"/>
    </row>
    <row r="298" spans="46:46" x14ac:dyDescent="0.25">
      <c r="AT298" s="294"/>
    </row>
    <row r="299" spans="46:46" x14ac:dyDescent="0.25">
      <c r="AT299" s="295"/>
    </row>
    <row r="300" spans="46:46" x14ac:dyDescent="0.25">
      <c r="AT300" s="296"/>
    </row>
  </sheetData>
  <mergeCells count="19">
    <mergeCell ref="HQ9:HT9"/>
    <mergeCell ref="K16:N16"/>
    <mergeCell ref="CV47:DU47"/>
    <mergeCell ref="A1:H1"/>
    <mergeCell ref="J2:J4"/>
    <mergeCell ref="BA9:BD9"/>
    <mergeCell ref="DW9:DZ9"/>
    <mergeCell ref="DV47:ES47"/>
    <mergeCell ref="ET47:FQ47"/>
    <mergeCell ref="FR47:GP47"/>
    <mergeCell ref="GQ47:HO47"/>
    <mergeCell ref="HP47:IN47"/>
    <mergeCell ref="IO47:JM47"/>
    <mergeCell ref="BN183:BO183"/>
    <mergeCell ref="CC46:CO46"/>
    <mergeCell ref="A47:Z47"/>
    <mergeCell ref="AA47:AY47"/>
    <mergeCell ref="AZ47:BW47"/>
    <mergeCell ref="BX47:CU47"/>
  </mergeCells>
  <pageMargins left="0.70866141732283472" right="0.31496062992125984" top="0.74803149606299213" bottom="0.15748031496062992" header="0.31496062992125984" footer="0.31496062992125984"/>
  <pageSetup paperSize="9" scale="15" orientation="portrait" r:id="rId1"/>
  <colBreaks count="1" manualBreakCount="1">
    <brk id="160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декабрь 2019</vt:lpstr>
      <vt:lpstr>окт 2020</vt:lpstr>
      <vt:lpstr>'декабрь 2019'!Область_печати</vt:lpstr>
      <vt:lpstr>'окт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2020-11-15T10:08:01Z</dcterms:modified>
</cp:coreProperties>
</file>