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7980" tabRatio="581"/>
  </bookViews>
  <sheets>
    <sheet name="август 2020 " sheetId="51" r:id="rId1"/>
  </sheets>
  <definedNames>
    <definedName name="_xlnm.Print_Area" localSheetId="0">'август 2020 '!$A$1:$HO$183</definedName>
  </definedNames>
  <calcPr calcId="162913"/>
</workbook>
</file>

<file path=xl/calcChain.xml><?xml version="1.0" encoding="utf-8"?>
<calcChain xmlns="http://schemas.openxmlformats.org/spreadsheetml/2006/main">
  <c r="HM182" i="51" l="1"/>
  <c r="HM50" i="51"/>
  <c r="HM51" i="51"/>
  <c r="HM52" i="51"/>
  <c r="HM53" i="51"/>
  <c r="HM54" i="51"/>
  <c r="HM55" i="51"/>
  <c r="HM56" i="51"/>
  <c r="HM181" i="51" s="1"/>
  <c r="HM57" i="51"/>
  <c r="HM58" i="51"/>
  <c r="HM59" i="51"/>
  <c r="HM60" i="51"/>
  <c r="HM61" i="51"/>
  <c r="HM62" i="51"/>
  <c r="HM63" i="51"/>
  <c r="HM64" i="51"/>
  <c r="HM65" i="51"/>
  <c r="HM66" i="51"/>
  <c r="HM67" i="51"/>
  <c r="HM68" i="51"/>
  <c r="HM69" i="51"/>
  <c r="HM70" i="51"/>
  <c r="HM71" i="51"/>
  <c r="HM72" i="51"/>
  <c r="HM73" i="51"/>
  <c r="HM74" i="51"/>
  <c r="HM75" i="51"/>
  <c r="HM76" i="51"/>
  <c r="HM77" i="51"/>
  <c r="HM78" i="51"/>
  <c r="HM79" i="51"/>
  <c r="HM80" i="51"/>
  <c r="HM81" i="51"/>
  <c r="HM82" i="51"/>
  <c r="HM83" i="51"/>
  <c r="HM84" i="51"/>
  <c r="HM85" i="51"/>
  <c r="HM86" i="51"/>
  <c r="HM87" i="51"/>
  <c r="HM88" i="51"/>
  <c r="HM89" i="51"/>
  <c r="HM90" i="51"/>
  <c r="HM91" i="51"/>
  <c r="HM92" i="51"/>
  <c r="HM93" i="51"/>
  <c r="HM94" i="51"/>
  <c r="HM95" i="51"/>
  <c r="HM96" i="51"/>
  <c r="HM97" i="51"/>
  <c r="HM98" i="51"/>
  <c r="HM99" i="51"/>
  <c r="HM100" i="51"/>
  <c r="HM101" i="51"/>
  <c r="HM102" i="51"/>
  <c r="HM103" i="51"/>
  <c r="HM104" i="51"/>
  <c r="HM105" i="51"/>
  <c r="HM106" i="51"/>
  <c r="HM107" i="51"/>
  <c r="HM108" i="51"/>
  <c r="HM109" i="51"/>
  <c r="HM110" i="51"/>
  <c r="HM111" i="51"/>
  <c r="HM112" i="51"/>
  <c r="HM113" i="51"/>
  <c r="HM114" i="51"/>
  <c r="HM115" i="51"/>
  <c r="HM116" i="51"/>
  <c r="HM117" i="51"/>
  <c r="HM118" i="51"/>
  <c r="HM119" i="51"/>
  <c r="HM120" i="51"/>
  <c r="HM121" i="51"/>
  <c r="HM122" i="51"/>
  <c r="HM123" i="51"/>
  <c r="HM124" i="51"/>
  <c r="HM125" i="51"/>
  <c r="HM126" i="51"/>
  <c r="HM127" i="51"/>
  <c r="HM128" i="51"/>
  <c r="HM129" i="51"/>
  <c r="HM130" i="51"/>
  <c r="HM131" i="51"/>
  <c r="HM132" i="51"/>
  <c r="HM133" i="51"/>
  <c r="HM134" i="51"/>
  <c r="HM135" i="51"/>
  <c r="HM136" i="51"/>
  <c r="HM137" i="51"/>
  <c r="HM138" i="51"/>
  <c r="HM139" i="51"/>
  <c r="HM140" i="51"/>
  <c r="HM141" i="51"/>
  <c r="HM142" i="51"/>
  <c r="HM143" i="51"/>
  <c r="HM144" i="51"/>
  <c r="HM145" i="51"/>
  <c r="HM146" i="51"/>
  <c r="HM147" i="51"/>
  <c r="HM148" i="51"/>
  <c r="HM149" i="51"/>
  <c r="HM150" i="51"/>
  <c r="HM151" i="51"/>
  <c r="HM152" i="51"/>
  <c r="HM153" i="51"/>
  <c r="HM154" i="51"/>
  <c r="HM155" i="51"/>
  <c r="HM156" i="51"/>
  <c r="HM157" i="51"/>
  <c r="HM158" i="51"/>
  <c r="HM159" i="51"/>
  <c r="HM160" i="51"/>
  <c r="HM161" i="51"/>
  <c r="HM162" i="51"/>
  <c r="HM163" i="51"/>
  <c r="HM164" i="51"/>
  <c r="HM165" i="51"/>
  <c r="HM166" i="51"/>
  <c r="HM167" i="51"/>
  <c r="HM168" i="51"/>
  <c r="HM169" i="51"/>
  <c r="HM170" i="51"/>
  <c r="HM171" i="51"/>
  <c r="HM172" i="51"/>
  <c r="HM173" i="51"/>
  <c r="HM174" i="51"/>
  <c r="HM175" i="51"/>
  <c r="HM176" i="51"/>
  <c r="HM177" i="51"/>
  <c r="HM178" i="51"/>
  <c r="HM179" i="51"/>
  <c r="HM180" i="51"/>
  <c r="HM49" i="51"/>
  <c r="GQ183" i="51"/>
  <c r="GR183" i="51"/>
  <c r="GS183" i="51"/>
  <c r="GT183" i="51"/>
  <c r="GU183" i="51"/>
  <c r="GV183" i="51"/>
  <c r="GW183" i="51"/>
  <c r="GX183" i="51"/>
  <c r="GY183" i="51"/>
  <c r="GZ183" i="51"/>
  <c r="HA183" i="51"/>
  <c r="HB183" i="51"/>
  <c r="HC183" i="51"/>
  <c r="HD183" i="51"/>
  <c r="HE183" i="51"/>
  <c r="HF183" i="51"/>
  <c r="HG183" i="51"/>
  <c r="HH183" i="51"/>
  <c r="HI183" i="51"/>
  <c r="HJ183" i="51"/>
  <c r="HK183" i="51"/>
  <c r="HL183" i="51"/>
  <c r="HM183" i="51"/>
  <c r="HN183" i="51"/>
  <c r="HO183" i="51"/>
  <c r="HL182" i="51"/>
  <c r="HL50" i="51"/>
  <c r="HL51" i="51"/>
  <c r="HL52" i="51"/>
  <c r="HL53" i="51"/>
  <c r="HL54" i="51"/>
  <c r="HL55" i="51"/>
  <c r="HL56" i="51"/>
  <c r="HL181" i="51" s="1"/>
  <c r="HL57" i="51"/>
  <c r="HL58" i="51"/>
  <c r="HL59" i="51"/>
  <c r="HL60" i="51"/>
  <c r="HL61" i="51"/>
  <c r="HL62" i="51"/>
  <c r="HL63" i="51"/>
  <c r="HL64" i="51"/>
  <c r="HL65" i="51"/>
  <c r="HL66" i="51"/>
  <c r="HL67" i="51"/>
  <c r="HL68" i="51"/>
  <c r="HL69" i="51"/>
  <c r="HL70" i="51"/>
  <c r="HL71" i="51"/>
  <c r="HL72" i="51"/>
  <c r="HL73" i="51"/>
  <c r="HL74" i="51"/>
  <c r="HL75" i="51"/>
  <c r="HL76" i="51"/>
  <c r="HL77" i="51"/>
  <c r="HL78" i="51"/>
  <c r="HL79" i="51"/>
  <c r="HL80" i="51"/>
  <c r="HL81" i="51"/>
  <c r="HL82" i="51"/>
  <c r="HL83" i="51"/>
  <c r="HL84" i="51"/>
  <c r="HL85" i="51"/>
  <c r="HL86" i="51"/>
  <c r="HL87" i="51"/>
  <c r="HL88" i="51"/>
  <c r="HL89" i="51"/>
  <c r="HL90" i="51"/>
  <c r="HL91" i="51"/>
  <c r="HL92" i="51"/>
  <c r="HL93" i="51"/>
  <c r="HL94" i="51"/>
  <c r="HL95" i="51"/>
  <c r="HL96" i="51"/>
  <c r="HL97" i="51"/>
  <c r="HL98" i="51"/>
  <c r="HL99" i="51"/>
  <c r="HL100" i="51"/>
  <c r="HL101" i="51"/>
  <c r="HL102" i="51"/>
  <c r="HL103" i="51"/>
  <c r="HL104" i="51"/>
  <c r="HL105" i="51"/>
  <c r="HL106" i="51"/>
  <c r="HL107" i="51"/>
  <c r="HL108" i="51"/>
  <c r="HL109" i="51"/>
  <c r="HL110" i="51"/>
  <c r="HL111" i="51"/>
  <c r="HL112" i="51"/>
  <c r="HL113" i="51"/>
  <c r="HL114" i="51"/>
  <c r="HL115" i="51"/>
  <c r="HL116" i="51"/>
  <c r="HL117" i="51"/>
  <c r="HL118" i="51"/>
  <c r="HL119" i="51"/>
  <c r="HL120" i="51"/>
  <c r="HL121" i="51"/>
  <c r="HL122" i="51"/>
  <c r="HL123" i="51"/>
  <c r="HL124" i="51"/>
  <c r="HL125" i="51"/>
  <c r="HL126" i="51"/>
  <c r="HL127" i="51"/>
  <c r="HL128" i="51"/>
  <c r="HL129" i="51"/>
  <c r="HL130" i="51"/>
  <c r="HL131" i="51"/>
  <c r="HL132" i="51"/>
  <c r="HL133" i="51"/>
  <c r="HL134" i="51"/>
  <c r="HL135" i="51"/>
  <c r="HL136" i="51"/>
  <c r="HL137" i="51"/>
  <c r="HL138" i="51"/>
  <c r="HL139" i="51"/>
  <c r="HL140" i="51"/>
  <c r="HL141" i="51"/>
  <c r="HL142" i="51"/>
  <c r="HL143" i="51"/>
  <c r="HL144" i="51"/>
  <c r="HL145" i="51"/>
  <c r="HL146" i="51"/>
  <c r="HL147" i="51"/>
  <c r="HL148" i="51"/>
  <c r="HL149" i="51"/>
  <c r="HL150" i="51"/>
  <c r="HL151" i="51"/>
  <c r="HL152" i="51"/>
  <c r="HL153" i="51"/>
  <c r="HL154" i="51"/>
  <c r="HL155" i="51"/>
  <c r="HL156" i="51"/>
  <c r="HL157" i="51"/>
  <c r="HL158" i="51"/>
  <c r="HL159" i="51"/>
  <c r="HL160" i="51"/>
  <c r="HL161" i="51"/>
  <c r="HL162" i="51"/>
  <c r="HL163" i="51"/>
  <c r="HL164" i="51"/>
  <c r="HL165" i="51"/>
  <c r="HL166" i="51"/>
  <c r="HL167" i="51"/>
  <c r="HL168" i="51"/>
  <c r="HL169" i="51"/>
  <c r="HL170" i="51"/>
  <c r="HL171" i="51"/>
  <c r="HL172" i="51"/>
  <c r="HL173" i="51"/>
  <c r="HL174" i="51"/>
  <c r="HL175" i="51"/>
  <c r="HL176" i="51"/>
  <c r="HL177" i="51"/>
  <c r="HL178" i="51"/>
  <c r="HL179" i="51"/>
  <c r="HL180" i="51"/>
  <c r="HL49" i="51"/>
  <c r="HK182" i="51"/>
  <c r="HK50" i="51"/>
  <c r="HK51" i="51"/>
  <c r="HK52" i="51"/>
  <c r="HK53" i="51"/>
  <c r="HK54" i="51"/>
  <c r="HK55" i="51"/>
  <c r="HK56" i="51"/>
  <c r="HK181" i="51" s="1"/>
  <c r="HK57" i="51"/>
  <c r="HK58" i="51"/>
  <c r="HK59" i="51"/>
  <c r="HK60" i="51"/>
  <c r="HK61" i="51"/>
  <c r="HK62" i="51"/>
  <c r="HK63" i="51"/>
  <c r="HK64" i="51"/>
  <c r="HK65" i="51"/>
  <c r="HK66" i="51"/>
  <c r="HK67" i="51"/>
  <c r="HK68" i="51"/>
  <c r="HK69" i="51"/>
  <c r="HK70" i="51"/>
  <c r="HK71" i="51"/>
  <c r="HK72" i="51"/>
  <c r="HK73" i="51"/>
  <c r="HK74" i="51"/>
  <c r="HK75" i="51"/>
  <c r="HK76" i="51"/>
  <c r="HK77" i="51"/>
  <c r="HK78" i="51"/>
  <c r="HK79" i="51"/>
  <c r="HK80" i="51"/>
  <c r="HK81" i="51"/>
  <c r="HK82" i="51"/>
  <c r="HK83" i="51"/>
  <c r="HK84" i="51"/>
  <c r="HK85" i="51"/>
  <c r="HK86" i="51"/>
  <c r="HK87" i="51"/>
  <c r="HK88" i="51"/>
  <c r="HK89" i="51"/>
  <c r="HK90" i="51"/>
  <c r="HK91" i="51"/>
  <c r="HK92" i="51"/>
  <c r="HK93" i="51"/>
  <c r="HK94" i="51"/>
  <c r="HK95" i="51"/>
  <c r="HK96" i="51"/>
  <c r="HK97" i="51"/>
  <c r="HK98" i="51"/>
  <c r="HK99" i="51"/>
  <c r="HK100" i="51"/>
  <c r="HK101" i="51"/>
  <c r="HK102" i="51"/>
  <c r="HK103" i="51"/>
  <c r="HK104" i="51"/>
  <c r="HK105" i="51"/>
  <c r="HK106" i="51"/>
  <c r="HK107" i="51"/>
  <c r="HK108" i="51"/>
  <c r="HK109" i="51"/>
  <c r="HK110" i="51"/>
  <c r="HK111" i="51"/>
  <c r="HK112" i="51"/>
  <c r="HK113" i="51"/>
  <c r="HK114" i="51"/>
  <c r="HK115" i="51"/>
  <c r="HK116" i="51"/>
  <c r="HK117" i="51"/>
  <c r="HK118" i="51"/>
  <c r="HK119" i="51"/>
  <c r="HK120" i="51"/>
  <c r="HK121" i="51"/>
  <c r="HK122" i="51"/>
  <c r="HK123" i="51"/>
  <c r="HK124" i="51"/>
  <c r="HK125" i="51"/>
  <c r="HK126" i="51"/>
  <c r="HK127" i="51"/>
  <c r="HK128" i="51"/>
  <c r="HK129" i="51"/>
  <c r="HK130" i="51"/>
  <c r="HK131" i="51"/>
  <c r="HK132" i="51"/>
  <c r="HK133" i="51"/>
  <c r="HK134" i="51"/>
  <c r="HK135" i="51"/>
  <c r="HK136" i="51"/>
  <c r="HK137" i="51"/>
  <c r="HK138" i="51"/>
  <c r="HK139" i="51"/>
  <c r="HK140" i="51"/>
  <c r="HK141" i="51"/>
  <c r="HK142" i="51"/>
  <c r="HK143" i="51"/>
  <c r="HK144" i="51"/>
  <c r="HK145" i="51"/>
  <c r="HK146" i="51"/>
  <c r="HK147" i="51"/>
  <c r="HK148" i="51"/>
  <c r="HK149" i="51"/>
  <c r="HK150" i="51"/>
  <c r="HK151" i="51"/>
  <c r="HK152" i="51"/>
  <c r="HK153" i="51"/>
  <c r="HK154" i="51"/>
  <c r="HK155" i="51"/>
  <c r="HK156" i="51"/>
  <c r="HK157" i="51"/>
  <c r="HK158" i="51"/>
  <c r="HK159" i="51"/>
  <c r="HK160" i="51"/>
  <c r="HK161" i="51"/>
  <c r="HK162" i="51"/>
  <c r="HK163" i="51"/>
  <c r="HK164" i="51"/>
  <c r="HK165" i="51"/>
  <c r="HK166" i="51"/>
  <c r="HK167" i="51"/>
  <c r="HK168" i="51"/>
  <c r="HK169" i="51"/>
  <c r="HK170" i="51"/>
  <c r="HK171" i="51"/>
  <c r="HK172" i="51"/>
  <c r="HK173" i="51"/>
  <c r="HK174" i="51"/>
  <c r="HK175" i="51"/>
  <c r="HK176" i="51"/>
  <c r="HK177" i="51"/>
  <c r="HK178" i="51"/>
  <c r="HK179" i="51"/>
  <c r="HK180" i="51"/>
  <c r="HK49" i="51"/>
  <c r="GL49" i="51"/>
  <c r="HJ50" i="51"/>
  <c r="HJ51" i="51"/>
  <c r="HJ52" i="51"/>
  <c r="HJ53" i="51"/>
  <c r="HJ54" i="51"/>
  <c r="HJ55" i="51"/>
  <c r="HJ56" i="51"/>
  <c r="HJ57" i="51"/>
  <c r="HJ58" i="51"/>
  <c r="HJ59" i="51"/>
  <c r="HJ60" i="51"/>
  <c r="HJ61" i="51"/>
  <c r="HJ62" i="51"/>
  <c r="HJ63" i="51"/>
  <c r="HJ64" i="51"/>
  <c r="HJ65" i="51"/>
  <c r="HJ66" i="51"/>
  <c r="HJ67" i="51"/>
  <c r="HJ68" i="51"/>
  <c r="HJ69" i="51"/>
  <c r="HJ70" i="51"/>
  <c r="HJ71" i="51"/>
  <c r="HJ72" i="51"/>
  <c r="HJ73" i="51"/>
  <c r="HJ74" i="51"/>
  <c r="HJ75" i="51"/>
  <c r="HJ76" i="51"/>
  <c r="HJ77" i="51"/>
  <c r="HJ78" i="51"/>
  <c r="HJ79" i="51"/>
  <c r="HJ80" i="51"/>
  <c r="HJ81" i="51"/>
  <c r="HJ82" i="51"/>
  <c r="HJ83" i="51"/>
  <c r="HJ84" i="51"/>
  <c r="HJ85" i="51"/>
  <c r="HJ86" i="51"/>
  <c r="HJ87" i="51"/>
  <c r="HJ88" i="51"/>
  <c r="HJ89" i="51"/>
  <c r="HJ90" i="51"/>
  <c r="HJ91" i="51"/>
  <c r="HJ92" i="51"/>
  <c r="HJ93" i="51"/>
  <c r="HJ94" i="51"/>
  <c r="HJ95" i="51"/>
  <c r="HJ96" i="51"/>
  <c r="HJ97" i="51"/>
  <c r="HJ181" i="51" s="1"/>
  <c r="HJ98" i="51"/>
  <c r="HJ99" i="51"/>
  <c r="HJ100" i="51"/>
  <c r="HJ101" i="51"/>
  <c r="HJ102" i="51"/>
  <c r="HJ103" i="51"/>
  <c r="HJ104" i="51"/>
  <c r="HJ105" i="51"/>
  <c r="HJ106" i="51"/>
  <c r="HJ107" i="51"/>
  <c r="HJ108" i="51"/>
  <c r="HJ109" i="51"/>
  <c r="HJ110" i="51"/>
  <c r="HJ111" i="51"/>
  <c r="HJ112" i="51"/>
  <c r="HJ113" i="51"/>
  <c r="HJ114" i="51"/>
  <c r="HJ115" i="51"/>
  <c r="HJ116" i="51"/>
  <c r="HJ117" i="51"/>
  <c r="HJ118" i="51"/>
  <c r="HJ119" i="51"/>
  <c r="HJ120" i="51"/>
  <c r="HJ121" i="51"/>
  <c r="HJ122" i="51"/>
  <c r="HJ123" i="51"/>
  <c r="HJ124" i="51"/>
  <c r="HJ125" i="51"/>
  <c r="HJ126" i="51"/>
  <c r="HJ127" i="51"/>
  <c r="HJ128" i="51"/>
  <c r="HJ129" i="51"/>
  <c r="HJ130" i="51"/>
  <c r="HJ131" i="51"/>
  <c r="HJ132" i="51"/>
  <c r="HJ133" i="51"/>
  <c r="HJ134" i="51"/>
  <c r="HJ135" i="51"/>
  <c r="HJ136" i="51"/>
  <c r="HJ137" i="51"/>
  <c r="HJ138" i="51"/>
  <c r="HJ139" i="51"/>
  <c r="HJ140" i="51"/>
  <c r="HJ141" i="51"/>
  <c r="HJ142" i="51"/>
  <c r="HJ143" i="51"/>
  <c r="HJ144" i="51"/>
  <c r="HJ145" i="51"/>
  <c r="HJ146" i="51"/>
  <c r="HJ147" i="51"/>
  <c r="HJ148" i="51"/>
  <c r="HJ149" i="51"/>
  <c r="HJ150" i="51"/>
  <c r="HJ151" i="51"/>
  <c r="HJ152" i="51"/>
  <c r="HJ153" i="51"/>
  <c r="HJ154" i="51"/>
  <c r="HJ155" i="51"/>
  <c r="HJ156" i="51"/>
  <c r="HJ157" i="51"/>
  <c r="HJ158" i="51"/>
  <c r="HJ159" i="51"/>
  <c r="HJ160" i="51"/>
  <c r="HJ161" i="51"/>
  <c r="HJ162" i="51"/>
  <c r="HJ163" i="51"/>
  <c r="HJ164" i="51"/>
  <c r="HJ165" i="51"/>
  <c r="HJ166" i="51"/>
  <c r="HJ167" i="51"/>
  <c r="HJ168" i="51"/>
  <c r="HJ169" i="51"/>
  <c r="HJ170" i="51"/>
  <c r="HJ171" i="51"/>
  <c r="HJ172" i="51"/>
  <c r="HJ173" i="51"/>
  <c r="HJ174" i="51"/>
  <c r="HJ175" i="51"/>
  <c r="HJ176" i="51"/>
  <c r="HJ177" i="51"/>
  <c r="HJ178" i="51"/>
  <c r="HJ179" i="51"/>
  <c r="HJ180" i="51"/>
  <c r="HJ49" i="51"/>
  <c r="HE49" i="51"/>
  <c r="HG49" i="51" s="1"/>
  <c r="GK49" i="51"/>
  <c r="HI50" i="51"/>
  <c r="HI51" i="51"/>
  <c r="HI52" i="51"/>
  <c r="HI53" i="51"/>
  <c r="HI54" i="51"/>
  <c r="HI55" i="51"/>
  <c r="HI56" i="51"/>
  <c r="HI57" i="51"/>
  <c r="HI58" i="51"/>
  <c r="HI59" i="51"/>
  <c r="HI60" i="51"/>
  <c r="HI61" i="51"/>
  <c r="HI62" i="51"/>
  <c r="HI63" i="51"/>
  <c r="HI64" i="51"/>
  <c r="HI65" i="51"/>
  <c r="HI66" i="51"/>
  <c r="HI67" i="51"/>
  <c r="HI68" i="51"/>
  <c r="HI69" i="51"/>
  <c r="HI70" i="51"/>
  <c r="HI71" i="51"/>
  <c r="HI72" i="51"/>
  <c r="HI73" i="51"/>
  <c r="HI74" i="51"/>
  <c r="HI75" i="51"/>
  <c r="HI76" i="51"/>
  <c r="HI77" i="51"/>
  <c r="HI78" i="51"/>
  <c r="HI79" i="51"/>
  <c r="HI80" i="51"/>
  <c r="HI81" i="51"/>
  <c r="HI82" i="51"/>
  <c r="HI83" i="51"/>
  <c r="HI84" i="51"/>
  <c r="HI85" i="51"/>
  <c r="HI86" i="51"/>
  <c r="HI87" i="51"/>
  <c r="HI88" i="51"/>
  <c r="HI89" i="51"/>
  <c r="HI90" i="51"/>
  <c r="HI91" i="51"/>
  <c r="HI92" i="51"/>
  <c r="HI93" i="51"/>
  <c r="HI94" i="51"/>
  <c r="HI95" i="51"/>
  <c r="HI96" i="51"/>
  <c r="HI97" i="51"/>
  <c r="HI98" i="51"/>
  <c r="HI99" i="51"/>
  <c r="HI100" i="51"/>
  <c r="HI101" i="51"/>
  <c r="HI102" i="51"/>
  <c r="HI103" i="51"/>
  <c r="HI104" i="51"/>
  <c r="HI105" i="51"/>
  <c r="HI106" i="51"/>
  <c r="HI107" i="51"/>
  <c r="HI108" i="51"/>
  <c r="HI109" i="51"/>
  <c r="HI110" i="51"/>
  <c r="HI111" i="51"/>
  <c r="HI112" i="51"/>
  <c r="HI113" i="51"/>
  <c r="HI114" i="51"/>
  <c r="HI115" i="51"/>
  <c r="HI116" i="51"/>
  <c r="HI117" i="51"/>
  <c r="HI118" i="51"/>
  <c r="HI119" i="51"/>
  <c r="HI120" i="51"/>
  <c r="HI121" i="51"/>
  <c r="HI122" i="51"/>
  <c r="HI123" i="51"/>
  <c r="HI124" i="51"/>
  <c r="HI125" i="51"/>
  <c r="HI126" i="51"/>
  <c r="HI127" i="51"/>
  <c r="HI128" i="51"/>
  <c r="HI129" i="51"/>
  <c r="HI130" i="51"/>
  <c r="HI131" i="51"/>
  <c r="HI132" i="51"/>
  <c r="HI133" i="51"/>
  <c r="HI134" i="51"/>
  <c r="HI135" i="51"/>
  <c r="HI136" i="51"/>
  <c r="HI137" i="51"/>
  <c r="HI138" i="51"/>
  <c r="HI139" i="51"/>
  <c r="HI140" i="51"/>
  <c r="HI141" i="51"/>
  <c r="HI142" i="51"/>
  <c r="HI143" i="51"/>
  <c r="HI144" i="51"/>
  <c r="HI145" i="51"/>
  <c r="HI146" i="51"/>
  <c r="HI147" i="51"/>
  <c r="HI148" i="51"/>
  <c r="HI149" i="51"/>
  <c r="HI150" i="51"/>
  <c r="HI151" i="51"/>
  <c r="HI152" i="51"/>
  <c r="HI153" i="51"/>
  <c r="HI154" i="51"/>
  <c r="HI155" i="51"/>
  <c r="HI156" i="51"/>
  <c r="HI157" i="51"/>
  <c r="HI158" i="51"/>
  <c r="HI159" i="51"/>
  <c r="HI160" i="51"/>
  <c r="HI161" i="51"/>
  <c r="HI162" i="51"/>
  <c r="HI163" i="51"/>
  <c r="HI164" i="51"/>
  <c r="HI165" i="51"/>
  <c r="HI166" i="51"/>
  <c r="HI167" i="51"/>
  <c r="HI168" i="51"/>
  <c r="HI169" i="51"/>
  <c r="HI170" i="51"/>
  <c r="HI171" i="51"/>
  <c r="HI172" i="51"/>
  <c r="HI173" i="51"/>
  <c r="HI174" i="51"/>
  <c r="HI175" i="51"/>
  <c r="HI176" i="51"/>
  <c r="HI177" i="51"/>
  <c r="HI178" i="51"/>
  <c r="HI179" i="51"/>
  <c r="HI180" i="51"/>
  <c r="HG162" i="51"/>
  <c r="HG50" i="51"/>
  <c r="HG51" i="51"/>
  <c r="HG52" i="51"/>
  <c r="HG53" i="51"/>
  <c r="HG54" i="51"/>
  <c r="HG55" i="51"/>
  <c r="HG56" i="51"/>
  <c r="HG57" i="51"/>
  <c r="HG58" i="51"/>
  <c r="HG59" i="51"/>
  <c r="HG60" i="51"/>
  <c r="HG61" i="51"/>
  <c r="HG62" i="51"/>
  <c r="HG63" i="51"/>
  <c r="HG64" i="51"/>
  <c r="HG65" i="51"/>
  <c r="HG66" i="51"/>
  <c r="HG67" i="51"/>
  <c r="HG68" i="51"/>
  <c r="HG69" i="51"/>
  <c r="HG70" i="51"/>
  <c r="HG71" i="51"/>
  <c r="HG72" i="51"/>
  <c r="HG73" i="51"/>
  <c r="HG74" i="51"/>
  <c r="HG75" i="51"/>
  <c r="HG76" i="51"/>
  <c r="HG77" i="51"/>
  <c r="HG78" i="51"/>
  <c r="HG79" i="51"/>
  <c r="HG80" i="51"/>
  <c r="HG81" i="51"/>
  <c r="HG82" i="51"/>
  <c r="HG83" i="51"/>
  <c r="HG84" i="51"/>
  <c r="HG85" i="51"/>
  <c r="HG86" i="51"/>
  <c r="HG87" i="51"/>
  <c r="HG88" i="51"/>
  <c r="HG89" i="51"/>
  <c r="HG90" i="51"/>
  <c r="HG91" i="51"/>
  <c r="HG92" i="51"/>
  <c r="HG93" i="51"/>
  <c r="HG94" i="51"/>
  <c r="HG95" i="51"/>
  <c r="HG96" i="51"/>
  <c r="HG97" i="51"/>
  <c r="HG98" i="51"/>
  <c r="HG99" i="51"/>
  <c r="HG100" i="51"/>
  <c r="HG101" i="51"/>
  <c r="HG102" i="51"/>
  <c r="HG103" i="51"/>
  <c r="HG104" i="51"/>
  <c r="HG105" i="51"/>
  <c r="HG106" i="51"/>
  <c r="HG107" i="51"/>
  <c r="HG108" i="51"/>
  <c r="HG109" i="51"/>
  <c r="HG110" i="51"/>
  <c r="HG111" i="51"/>
  <c r="HG112" i="51"/>
  <c r="HG113" i="51"/>
  <c r="HG114" i="51"/>
  <c r="HG115" i="51"/>
  <c r="HG116" i="51"/>
  <c r="HG117" i="51"/>
  <c r="HG118" i="51"/>
  <c r="HG119" i="51"/>
  <c r="HG120" i="51"/>
  <c r="HG121" i="51"/>
  <c r="HG122" i="51"/>
  <c r="HG123" i="51"/>
  <c r="HG124" i="51"/>
  <c r="HG125" i="51"/>
  <c r="HG126" i="51"/>
  <c r="HG127" i="51"/>
  <c r="HG128" i="51"/>
  <c r="HG129" i="51"/>
  <c r="HG130" i="51"/>
  <c r="HG131" i="51"/>
  <c r="HG132" i="51"/>
  <c r="HG133" i="51"/>
  <c r="HG134" i="51"/>
  <c r="HG135" i="51"/>
  <c r="HG136" i="51"/>
  <c r="HG137" i="51"/>
  <c r="HG138" i="51"/>
  <c r="HG139" i="51"/>
  <c r="HG140" i="51"/>
  <c r="HG141" i="51"/>
  <c r="HG142" i="51"/>
  <c r="HG143" i="51"/>
  <c r="HG144" i="51"/>
  <c r="HG145" i="51"/>
  <c r="HG146" i="51"/>
  <c r="HG147" i="51"/>
  <c r="HG148" i="51"/>
  <c r="HG149" i="51"/>
  <c r="HG150" i="51"/>
  <c r="HG151" i="51"/>
  <c r="HG152" i="51"/>
  <c r="HG153" i="51"/>
  <c r="HG154" i="51"/>
  <c r="HG155" i="51"/>
  <c r="HG156" i="51"/>
  <c r="HG157" i="51"/>
  <c r="HG158" i="51"/>
  <c r="HG159" i="51"/>
  <c r="HG160" i="51"/>
  <c r="HG161" i="51"/>
  <c r="HG163" i="51"/>
  <c r="HG164" i="51"/>
  <c r="HG165" i="51"/>
  <c r="HG166" i="51"/>
  <c r="HG167" i="51"/>
  <c r="HG168" i="51"/>
  <c r="HG169" i="51"/>
  <c r="HG170" i="51"/>
  <c r="HG171" i="51"/>
  <c r="HG172" i="51"/>
  <c r="HG173" i="51"/>
  <c r="HG174" i="51"/>
  <c r="HG175" i="51"/>
  <c r="HG176" i="51"/>
  <c r="HG177" i="51"/>
  <c r="HG178" i="51"/>
  <c r="HG179" i="51"/>
  <c r="HG180" i="51"/>
  <c r="HB50" i="51"/>
  <c r="HB49" i="51"/>
  <c r="HD53" i="51"/>
  <c r="HE53" i="51" s="1"/>
  <c r="HD61" i="51"/>
  <c r="HE61" i="51" s="1"/>
  <c r="HD69" i="51"/>
  <c r="HE69" i="51" s="1"/>
  <c r="HD77" i="51"/>
  <c r="HE77" i="51" s="1"/>
  <c r="HD85" i="51"/>
  <c r="HE85" i="51" s="1"/>
  <c r="HD93" i="51"/>
  <c r="HE93" i="51" s="1"/>
  <c r="HD101" i="51"/>
  <c r="HE101" i="51" s="1"/>
  <c r="HD109" i="51"/>
  <c r="HE109" i="51" s="1"/>
  <c r="HD117" i="51"/>
  <c r="HE117" i="51" s="1"/>
  <c r="HD125" i="51"/>
  <c r="HE125" i="51" s="1"/>
  <c r="HD133" i="51"/>
  <c r="HE133" i="51" s="1"/>
  <c r="HD141" i="51"/>
  <c r="HE141" i="51" s="1"/>
  <c r="HD149" i="51"/>
  <c r="HE149" i="51" s="1"/>
  <c r="HD157" i="51"/>
  <c r="HE157" i="51" s="1"/>
  <c r="HD165" i="51"/>
  <c r="HE165" i="51" s="1"/>
  <c r="HD173" i="51"/>
  <c r="HE173" i="51" s="1"/>
  <c r="HD49" i="51"/>
  <c r="HC182" i="51"/>
  <c r="HC50" i="51"/>
  <c r="HD50" i="51" s="1"/>
  <c r="HE50" i="51" s="1"/>
  <c r="HC53" i="51"/>
  <c r="HC55" i="51"/>
  <c r="HC56" i="51"/>
  <c r="HC61" i="51"/>
  <c r="HC63" i="51"/>
  <c r="HC64" i="51"/>
  <c r="HC69" i="51"/>
  <c r="HC71" i="51"/>
  <c r="HC72" i="51"/>
  <c r="HC77" i="51"/>
  <c r="HC79" i="51"/>
  <c r="HC80" i="51"/>
  <c r="HC85" i="51"/>
  <c r="HC87" i="51"/>
  <c r="HC88" i="51"/>
  <c r="HC93" i="51"/>
  <c r="HC95" i="51"/>
  <c r="HC96" i="51"/>
  <c r="HC101" i="51"/>
  <c r="HC103" i="51"/>
  <c r="HC104" i="51"/>
  <c r="HC109" i="51"/>
  <c r="HC111" i="51"/>
  <c r="HC112" i="51"/>
  <c r="HC117" i="51"/>
  <c r="HC119" i="51"/>
  <c r="HC120" i="51"/>
  <c r="HC125" i="51"/>
  <c r="HC127" i="51"/>
  <c r="HC128" i="51"/>
  <c r="HC133" i="51"/>
  <c r="HC135" i="51"/>
  <c r="HC136" i="51"/>
  <c r="HC141" i="51"/>
  <c r="HC143" i="51"/>
  <c r="HC144" i="51"/>
  <c r="HC149" i="51"/>
  <c r="HC151" i="51"/>
  <c r="HC152" i="51"/>
  <c r="HC157" i="51"/>
  <c r="HC159" i="51"/>
  <c r="HC160" i="51"/>
  <c r="HC165" i="51"/>
  <c r="HC167" i="51"/>
  <c r="HC168" i="51"/>
  <c r="HC173" i="51"/>
  <c r="HC175" i="51"/>
  <c r="HC176" i="51"/>
  <c r="HC49" i="51"/>
  <c r="HB182" i="51"/>
  <c r="HB51" i="51"/>
  <c r="HC51" i="51" s="1"/>
  <c r="HB52" i="51"/>
  <c r="HC52" i="51" s="1"/>
  <c r="HB53" i="51"/>
  <c r="HB54" i="51"/>
  <c r="HB55" i="51"/>
  <c r="HD55" i="51" s="1"/>
  <c r="HE55" i="51" s="1"/>
  <c r="HB56" i="51"/>
  <c r="HD56" i="51" s="1"/>
  <c r="HE56" i="51" s="1"/>
  <c r="HB57" i="51"/>
  <c r="HB58" i="51"/>
  <c r="HC58" i="51" s="1"/>
  <c r="HD58" i="51" s="1"/>
  <c r="HE58" i="51" s="1"/>
  <c r="HB59" i="51"/>
  <c r="HC59" i="51" s="1"/>
  <c r="HB60" i="51"/>
  <c r="HC60" i="51" s="1"/>
  <c r="HB61" i="51"/>
  <c r="HB62" i="51"/>
  <c r="HB63" i="51"/>
  <c r="HD63" i="51" s="1"/>
  <c r="HE63" i="51" s="1"/>
  <c r="HB64" i="51"/>
  <c r="HD64" i="51" s="1"/>
  <c r="HE64" i="51" s="1"/>
  <c r="HB65" i="51"/>
  <c r="HC65" i="51" s="1"/>
  <c r="HB66" i="51"/>
  <c r="HC66" i="51" s="1"/>
  <c r="HD66" i="51" s="1"/>
  <c r="HE66" i="51" s="1"/>
  <c r="HB67" i="51"/>
  <c r="HC67" i="51" s="1"/>
  <c r="HB68" i="51"/>
  <c r="HC68" i="51" s="1"/>
  <c r="HB69" i="51"/>
  <c r="HB70" i="51"/>
  <c r="HB71" i="51"/>
  <c r="HD71" i="51" s="1"/>
  <c r="HE71" i="51" s="1"/>
  <c r="HB72" i="51"/>
  <c r="HD72" i="51" s="1"/>
  <c r="HE72" i="51" s="1"/>
  <c r="HB73" i="51"/>
  <c r="HC73" i="51" s="1"/>
  <c r="HB74" i="51"/>
  <c r="HC74" i="51" s="1"/>
  <c r="HD74" i="51" s="1"/>
  <c r="HE74" i="51" s="1"/>
  <c r="HB75" i="51"/>
  <c r="HC75" i="51" s="1"/>
  <c r="HB76" i="51"/>
  <c r="HC76" i="51" s="1"/>
  <c r="HB77" i="51"/>
  <c r="HB78" i="51"/>
  <c r="HB79" i="51"/>
  <c r="HD79" i="51" s="1"/>
  <c r="HE79" i="51" s="1"/>
  <c r="HB80" i="51"/>
  <c r="HD80" i="51" s="1"/>
  <c r="HE80" i="51" s="1"/>
  <c r="HB81" i="51"/>
  <c r="HC81" i="51" s="1"/>
  <c r="HB82" i="51"/>
  <c r="HC82" i="51" s="1"/>
  <c r="HD82" i="51" s="1"/>
  <c r="HE82" i="51" s="1"/>
  <c r="HB83" i="51"/>
  <c r="HC83" i="51" s="1"/>
  <c r="HB84" i="51"/>
  <c r="HC84" i="51" s="1"/>
  <c r="HB85" i="51"/>
  <c r="HB86" i="51"/>
  <c r="HB87" i="51"/>
  <c r="HD87" i="51" s="1"/>
  <c r="HE87" i="51" s="1"/>
  <c r="HB88" i="51"/>
  <c r="HD88" i="51" s="1"/>
  <c r="HE88" i="51" s="1"/>
  <c r="HB89" i="51"/>
  <c r="HC89" i="51" s="1"/>
  <c r="HB90" i="51"/>
  <c r="HC90" i="51" s="1"/>
  <c r="HD90" i="51" s="1"/>
  <c r="HE90" i="51" s="1"/>
  <c r="HB91" i="51"/>
  <c r="HC91" i="51" s="1"/>
  <c r="HB92" i="51"/>
  <c r="HC92" i="51" s="1"/>
  <c r="HB93" i="51"/>
  <c r="HB94" i="51"/>
  <c r="HB95" i="51"/>
  <c r="HD95" i="51" s="1"/>
  <c r="HE95" i="51" s="1"/>
  <c r="HB96" i="51"/>
  <c r="HD96" i="51" s="1"/>
  <c r="HE96" i="51" s="1"/>
  <c r="HB97" i="51"/>
  <c r="HC97" i="51" s="1"/>
  <c r="HB98" i="51"/>
  <c r="HC98" i="51" s="1"/>
  <c r="HD98" i="51" s="1"/>
  <c r="HE98" i="51" s="1"/>
  <c r="HB99" i="51"/>
  <c r="HC99" i="51" s="1"/>
  <c r="HB100" i="51"/>
  <c r="HC100" i="51" s="1"/>
  <c r="HB101" i="51"/>
  <c r="HB102" i="51"/>
  <c r="HB103" i="51"/>
  <c r="HD103" i="51" s="1"/>
  <c r="HE103" i="51" s="1"/>
  <c r="HB104" i="51"/>
  <c r="HD104" i="51" s="1"/>
  <c r="HE104" i="51" s="1"/>
  <c r="HB105" i="51"/>
  <c r="HC105" i="51" s="1"/>
  <c r="HB106" i="51"/>
  <c r="HC106" i="51" s="1"/>
  <c r="HD106" i="51" s="1"/>
  <c r="HE106" i="51" s="1"/>
  <c r="HB107" i="51"/>
  <c r="HC107" i="51" s="1"/>
  <c r="HB108" i="51"/>
  <c r="HC108" i="51" s="1"/>
  <c r="HB109" i="51"/>
  <c r="HB110" i="51"/>
  <c r="HB111" i="51"/>
  <c r="HD111" i="51" s="1"/>
  <c r="HE111" i="51" s="1"/>
  <c r="HB112" i="51"/>
  <c r="HD112" i="51" s="1"/>
  <c r="HE112" i="51" s="1"/>
  <c r="HB113" i="51"/>
  <c r="HC113" i="51" s="1"/>
  <c r="HB114" i="51"/>
  <c r="HC114" i="51" s="1"/>
  <c r="HD114" i="51" s="1"/>
  <c r="HE114" i="51" s="1"/>
  <c r="HB115" i="51"/>
  <c r="HC115" i="51" s="1"/>
  <c r="HB116" i="51"/>
  <c r="HC116" i="51" s="1"/>
  <c r="HB117" i="51"/>
  <c r="HB118" i="51"/>
  <c r="HB119" i="51"/>
  <c r="HD119" i="51" s="1"/>
  <c r="HE119" i="51" s="1"/>
  <c r="HB120" i="51"/>
  <c r="HD120" i="51" s="1"/>
  <c r="HE120" i="51" s="1"/>
  <c r="HB121" i="51"/>
  <c r="HC121" i="51" s="1"/>
  <c r="HB122" i="51"/>
  <c r="HC122" i="51" s="1"/>
  <c r="HD122" i="51" s="1"/>
  <c r="HE122" i="51" s="1"/>
  <c r="HB123" i="51"/>
  <c r="HC123" i="51" s="1"/>
  <c r="HB124" i="51"/>
  <c r="HC124" i="51" s="1"/>
  <c r="HB125" i="51"/>
  <c r="HB126" i="51"/>
  <c r="HB127" i="51"/>
  <c r="HD127" i="51" s="1"/>
  <c r="HE127" i="51" s="1"/>
  <c r="HB128" i="51"/>
  <c r="HD128" i="51" s="1"/>
  <c r="HE128" i="51" s="1"/>
  <c r="HB129" i="51"/>
  <c r="HC129" i="51" s="1"/>
  <c r="HB130" i="51"/>
  <c r="HC130" i="51" s="1"/>
  <c r="HD130" i="51" s="1"/>
  <c r="HE130" i="51" s="1"/>
  <c r="HB131" i="51"/>
  <c r="HC131" i="51" s="1"/>
  <c r="HB132" i="51"/>
  <c r="HC132" i="51" s="1"/>
  <c r="HB133" i="51"/>
  <c r="HB134" i="51"/>
  <c r="HB135" i="51"/>
  <c r="HD135" i="51" s="1"/>
  <c r="HE135" i="51" s="1"/>
  <c r="HB136" i="51"/>
  <c r="HD136" i="51" s="1"/>
  <c r="HE136" i="51" s="1"/>
  <c r="HB137" i="51"/>
  <c r="HC137" i="51" s="1"/>
  <c r="HB138" i="51"/>
  <c r="HC138" i="51" s="1"/>
  <c r="HD138" i="51" s="1"/>
  <c r="HE138" i="51" s="1"/>
  <c r="HB139" i="51"/>
  <c r="HC139" i="51" s="1"/>
  <c r="HB140" i="51"/>
  <c r="HC140" i="51" s="1"/>
  <c r="HB141" i="51"/>
  <c r="HB142" i="51"/>
  <c r="HB143" i="51"/>
  <c r="HD143" i="51" s="1"/>
  <c r="HE143" i="51" s="1"/>
  <c r="HB144" i="51"/>
  <c r="HD144" i="51" s="1"/>
  <c r="HE144" i="51" s="1"/>
  <c r="HB145" i="51"/>
  <c r="HC145" i="51" s="1"/>
  <c r="HB146" i="51"/>
  <c r="HC146" i="51" s="1"/>
  <c r="HD146" i="51" s="1"/>
  <c r="HE146" i="51" s="1"/>
  <c r="HB147" i="51"/>
  <c r="HC147" i="51" s="1"/>
  <c r="HB148" i="51"/>
  <c r="HC148" i="51" s="1"/>
  <c r="HB149" i="51"/>
  <c r="HB150" i="51"/>
  <c r="HB151" i="51"/>
  <c r="HD151" i="51" s="1"/>
  <c r="HE151" i="51" s="1"/>
  <c r="HB152" i="51"/>
  <c r="HD152" i="51" s="1"/>
  <c r="HE152" i="51" s="1"/>
  <c r="HB153" i="51"/>
  <c r="HC153" i="51" s="1"/>
  <c r="HB154" i="51"/>
  <c r="HC154" i="51" s="1"/>
  <c r="HD154" i="51" s="1"/>
  <c r="HE154" i="51" s="1"/>
  <c r="HB155" i="51"/>
  <c r="HC155" i="51" s="1"/>
  <c r="HB156" i="51"/>
  <c r="HC156" i="51" s="1"/>
  <c r="HB157" i="51"/>
  <c r="HB158" i="51"/>
  <c r="HB159" i="51"/>
  <c r="HD159" i="51" s="1"/>
  <c r="HE159" i="51" s="1"/>
  <c r="HB160" i="51"/>
  <c r="HD160" i="51" s="1"/>
  <c r="HE160" i="51" s="1"/>
  <c r="HB161" i="51"/>
  <c r="HC161" i="51" s="1"/>
  <c r="HB162" i="51"/>
  <c r="HC162" i="51" s="1"/>
  <c r="HD162" i="51" s="1"/>
  <c r="HE162" i="51" s="1"/>
  <c r="HB163" i="51"/>
  <c r="HC163" i="51" s="1"/>
  <c r="HB164" i="51"/>
  <c r="HC164" i="51" s="1"/>
  <c r="HB165" i="51"/>
  <c r="HB166" i="51"/>
  <c r="HB167" i="51"/>
  <c r="HD167" i="51" s="1"/>
  <c r="HE167" i="51" s="1"/>
  <c r="HB168" i="51"/>
  <c r="HD168" i="51" s="1"/>
  <c r="HE168" i="51" s="1"/>
  <c r="HB169" i="51"/>
  <c r="HC169" i="51" s="1"/>
  <c r="HB170" i="51"/>
  <c r="HC170" i="51" s="1"/>
  <c r="HD170" i="51" s="1"/>
  <c r="HE170" i="51" s="1"/>
  <c r="HB171" i="51"/>
  <c r="HC171" i="51" s="1"/>
  <c r="HB172" i="51"/>
  <c r="HC172" i="51" s="1"/>
  <c r="HB173" i="51"/>
  <c r="HB174" i="51"/>
  <c r="HB175" i="51"/>
  <c r="HD175" i="51" s="1"/>
  <c r="HE175" i="51" s="1"/>
  <c r="HB176" i="51"/>
  <c r="HD176" i="51" s="1"/>
  <c r="HE176" i="51" s="1"/>
  <c r="HB177" i="51"/>
  <c r="HC177" i="51" s="1"/>
  <c r="HB178" i="51"/>
  <c r="HC178" i="51" s="1"/>
  <c r="HD178" i="51" s="1"/>
  <c r="HE178" i="51" s="1"/>
  <c r="HB179" i="51"/>
  <c r="HC179" i="51" s="1"/>
  <c r="HB180" i="51"/>
  <c r="HC180" i="51" s="1"/>
  <c r="HF181" i="51"/>
  <c r="HH181" i="51"/>
  <c r="HA181" i="51"/>
  <c r="HA182" i="51"/>
  <c r="H29" i="51"/>
  <c r="H28" i="51"/>
  <c r="H16" i="51"/>
  <c r="H15" i="51"/>
  <c r="E16" i="51"/>
  <c r="E42" i="51"/>
  <c r="F29" i="51"/>
  <c r="E29" i="51"/>
  <c r="D16" i="51"/>
  <c r="GU181" i="51"/>
  <c r="GP183" i="51"/>
  <c r="GO183" i="51"/>
  <c r="GN183" i="51"/>
  <c r="GM183" i="51"/>
  <c r="GL183" i="51"/>
  <c r="GJ183" i="51"/>
  <c r="GI183" i="51"/>
  <c r="GH183" i="51"/>
  <c r="GG183" i="51"/>
  <c r="GF183" i="51"/>
  <c r="GE183" i="51"/>
  <c r="GD183" i="51"/>
  <c r="GC183" i="51"/>
  <c r="GB183" i="51"/>
  <c r="GA183" i="51"/>
  <c r="FZ183" i="51"/>
  <c r="FY183" i="51"/>
  <c r="FX183" i="51"/>
  <c r="FW183" i="51"/>
  <c r="FV183" i="51"/>
  <c r="FU183" i="51"/>
  <c r="FT183" i="51"/>
  <c r="FS183" i="51"/>
  <c r="FR183" i="51"/>
  <c r="FQ183" i="51"/>
  <c r="FP183" i="51"/>
  <c r="FO183" i="51"/>
  <c r="FN183" i="51"/>
  <c r="FM183" i="51"/>
  <c r="FL183" i="51"/>
  <c r="FK183" i="51"/>
  <c r="FJ183" i="51"/>
  <c r="FI183" i="51"/>
  <c r="FH183" i="51"/>
  <c r="FG183" i="51"/>
  <c r="FF183" i="51"/>
  <c r="FE183" i="51"/>
  <c r="FD183" i="51"/>
  <c r="FC183" i="51"/>
  <c r="FB183" i="51"/>
  <c r="FA183" i="51"/>
  <c r="EZ183" i="51"/>
  <c r="EY183" i="51"/>
  <c r="EX183" i="51"/>
  <c r="EW183" i="51"/>
  <c r="EV183" i="51"/>
  <c r="EU183" i="51"/>
  <c r="ET183" i="51"/>
  <c r="ES183" i="51"/>
  <c r="ER183" i="51"/>
  <c r="EQ183" i="51"/>
  <c r="EP183" i="51"/>
  <c r="EO183" i="51"/>
  <c r="EN183" i="51"/>
  <c r="EM183" i="51"/>
  <c r="EL183" i="51"/>
  <c r="EK183" i="51"/>
  <c r="EJ183" i="51"/>
  <c r="EI183" i="51"/>
  <c r="EH183" i="51"/>
  <c r="EG183" i="51"/>
  <c r="EF183" i="51"/>
  <c r="EE183" i="51"/>
  <c r="ED183" i="51"/>
  <c r="EC183" i="51"/>
  <c r="EB183" i="51"/>
  <c r="EA183" i="51"/>
  <c r="DZ183" i="51"/>
  <c r="DY183" i="51"/>
  <c r="DX183" i="51"/>
  <c r="DW183" i="51"/>
  <c r="DV183" i="51"/>
  <c r="DU183" i="51"/>
  <c r="DT183" i="51"/>
  <c r="DS183" i="51"/>
  <c r="DR183" i="51"/>
  <c r="DQ183" i="51"/>
  <c r="DO183" i="51"/>
  <c r="DN183" i="51"/>
  <c r="DM183" i="51"/>
  <c r="DL183" i="51"/>
  <c r="DK183" i="51"/>
  <c r="DJ183" i="51"/>
  <c r="DI183" i="51"/>
  <c r="DH183" i="51"/>
  <c r="DG183" i="51"/>
  <c r="DF183" i="51"/>
  <c r="DE183" i="51"/>
  <c r="DD183" i="51"/>
  <c r="DC183" i="51"/>
  <c r="DB183" i="51"/>
  <c r="DA183" i="51"/>
  <c r="CZ183" i="51"/>
  <c r="CY183" i="51"/>
  <c r="CX183" i="51"/>
  <c r="CW183" i="51"/>
  <c r="CV183" i="51"/>
  <c r="CU183" i="51"/>
  <c r="CT183" i="51"/>
  <c r="CS183" i="51"/>
  <c r="CR183" i="51"/>
  <c r="CQ183" i="51"/>
  <c r="CP183" i="51"/>
  <c r="CG183" i="51"/>
  <c r="CF183" i="51"/>
  <c r="CE183" i="51"/>
  <c r="CD183" i="51"/>
  <c r="CC183" i="51"/>
  <c r="CB183" i="51"/>
  <c r="CA183" i="51"/>
  <c r="BZ183" i="51"/>
  <c r="BY183" i="51"/>
  <c r="BX183" i="51"/>
  <c r="BW183" i="51"/>
  <c r="BV183" i="51"/>
  <c r="BU183" i="51"/>
  <c r="BT183" i="51"/>
  <c r="BS183" i="51"/>
  <c r="BR183" i="51"/>
  <c r="BQ183" i="51"/>
  <c r="BP183" i="51"/>
  <c r="BO183" i="51"/>
  <c r="BN183" i="51"/>
  <c r="BM183" i="51"/>
  <c r="BL183" i="51"/>
  <c r="BK183" i="51"/>
  <c r="BJ183" i="51"/>
  <c r="BI183" i="51"/>
  <c r="BH183" i="51"/>
  <c r="BG183" i="51"/>
  <c r="BF183" i="51"/>
  <c r="BE183" i="51"/>
  <c r="BD183" i="51"/>
  <c r="BC183" i="51"/>
  <c r="BB183" i="51"/>
  <c r="BA183" i="51"/>
  <c r="AZ183" i="51"/>
  <c r="AY183" i="51"/>
  <c r="AX183" i="51"/>
  <c r="AW183" i="51"/>
  <c r="AV183" i="51"/>
  <c r="AU183" i="51"/>
  <c r="AT183" i="51"/>
  <c r="AS183" i="51"/>
  <c r="AR183" i="51"/>
  <c r="AQ183" i="51"/>
  <c r="AP183" i="51"/>
  <c r="AO183" i="51"/>
  <c r="AN183" i="51"/>
  <c r="AM183" i="51"/>
  <c r="AL183" i="51"/>
  <c r="AK183" i="51"/>
  <c r="AJ183" i="51"/>
  <c r="AI183" i="51"/>
  <c r="AH183" i="51"/>
  <c r="AG183" i="51"/>
  <c r="AF183" i="51"/>
  <c r="AE183" i="51"/>
  <c r="AD183" i="51"/>
  <c r="AC183" i="51"/>
  <c r="AB183" i="51"/>
  <c r="AA183" i="51"/>
  <c r="GL182" i="51"/>
  <c r="GB182" i="51"/>
  <c r="FM182" i="51"/>
  <c r="EF182" i="51"/>
  <c r="DL182" i="51"/>
  <c r="DJ182" i="51"/>
  <c r="DF182" i="51"/>
  <c r="BJ182" i="51"/>
  <c r="AT182" i="51"/>
  <c r="GI181" i="51"/>
  <c r="GG181" i="51"/>
  <c r="FW181" i="51"/>
  <c r="FV181" i="51"/>
  <c r="FK181" i="51"/>
  <c r="FC181" i="51"/>
  <c r="FB181" i="51"/>
  <c r="FA181" i="51"/>
  <c r="EZ181" i="51"/>
  <c r="EY181" i="51"/>
  <c r="EF181" i="51"/>
  <c r="EE181" i="51"/>
  <c r="ED181" i="51"/>
  <c r="EC181" i="51"/>
  <c r="EB181" i="51"/>
  <c r="EA181" i="51"/>
  <c r="DZ181" i="51"/>
  <c r="DF181" i="51"/>
  <c r="DG182" i="51" s="1"/>
  <c r="DE181" i="51"/>
  <c r="DD181" i="51"/>
  <c r="DC181" i="51"/>
  <c r="DB181" i="51"/>
  <c r="DA181" i="51"/>
  <c r="CZ181" i="51"/>
  <c r="CG181" i="51"/>
  <c r="CF181" i="51"/>
  <c r="CE181" i="51"/>
  <c r="CD181" i="51"/>
  <c r="CC181" i="51"/>
  <c r="CB181" i="51"/>
  <c r="BJ181" i="51"/>
  <c r="BI181" i="51"/>
  <c r="BH181" i="51"/>
  <c r="BG181" i="51"/>
  <c r="BF181" i="51"/>
  <c r="BE181" i="51"/>
  <c r="BD181" i="51"/>
  <c r="AR181" i="51"/>
  <c r="AJ181" i="51"/>
  <c r="AI181" i="51"/>
  <c r="AH181" i="51"/>
  <c r="AG181" i="51"/>
  <c r="AF181" i="51"/>
  <c r="AE181" i="51"/>
  <c r="GB180" i="51"/>
  <c r="FE180" i="51"/>
  <c r="FD180" i="51"/>
  <c r="GB179" i="51"/>
  <c r="GC179" i="51" s="1"/>
  <c r="FD179" i="51"/>
  <c r="FE179" i="51" s="1"/>
  <c r="GB178" i="51"/>
  <c r="GC178" i="51" s="1"/>
  <c r="FE178" i="51"/>
  <c r="FD178" i="51"/>
  <c r="GB177" i="51"/>
  <c r="FD177" i="51"/>
  <c r="FE177" i="51" s="1"/>
  <c r="GB176" i="51"/>
  <c r="FE176" i="51"/>
  <c r="FD176" i="51"/>
  <c r="GB175" i="51"/>
  <c r="FD175" i="51"/>
  <c r="FE175" i="51" s="1"/>
  <c r="GB174" i="51"/>
  <c r="GC174" i="51" s="1"/>
  <c r="FE174" i="51"/>
  <c r="FD174" i="51"/>
  <c r="GB173" i="51"/>
  <c r="GC173" i="51" s="1"/>
  <c r="FD173" i="51"/>
  <c r="FE173" i="51" s="1"/>
  <c r="GB172" i="51"/>
  <c r="FE172" i="51"/>
  <c r="FD172" i="51"/>
  <c r="GB171" i="51"/>
  <c r="GC171" i="51" s="1"/>
  <c r="FD171" i="51"/>
  <c r="FE171" i="51" s="1"/>
  <c r="GB170" i="51"/>
  <c r="GC170" i="51" s="1"/>
  <c r="FE170" i="51"/>
  <c r="FD170" i="51"/>
  <c r="GB169" i="51"/>
  <c r="FD169" i="51"/>
  <c r="FE169" i="51" s="1"/>
  <c r="GB168" i="51"/>
  <c r="FE168" i="51"/>
  <c r="FD168" i="51"/>
  <c r="GC167" i="51"/>
  <c r="GB167" i="51"/>
  <c r="FE167" i="51"/>
  <c r="FD167" i="51"/>
  <c r="GB166" i="51"/>
  <c r="GC166" i="51" s="1"/>
  <c r="FD166" i="51"/>
  <c r="FE166" i="51" s="1"/>
  <c r="GB165" i="51"/>
  <c r="FE165" i="51"/>
  <c r="FD165" i="51"/>
  <c r="EG165" i="51"/>
  <c r="DG165" i="51"/>
  <c r="AK165" i="51"/>
  <c r="GB164" i="51"/>
  <c r="FE164" i="51"/>
  <c r="FD164" i="51"/>
  <c r="GC164" i="51" s="1"/>
  <c r="EG164" i="51"/>
  <c r="DG164" i="51"/>
  <c r="AK164" i="51"/>
  <c r="GB163" i="51"/>
  <c r="GC163" i="51" s="1"/>
  <c r="FE163" i="51"/>
  <c r="FD163" i="51"/>
  <c r="EG163" i="51"/>
  <c r="DG163" i="51"/>
  <c r="AL163" i="51"/>
  <c r="AK163" i="51"/>
  <c r="BK163" i="51" s="1"/>
  <c r="GB162" i="51"/>
  <c r="GC162" i="51" s="1"/>
  <c r="FD162" i="51"/>
  <c r="FE162" i="51" s="1"/>
  <c r="EG162" i="51"/>
  <c r="DG162" i="51"/>
  <c r="BK162" i="51"/>
  <c r="AK162" i="51"/>
  <c r="AL162" i="51" s="1"/>
  <c r="GB161" i="51"/>
  <c r="FE161" i="51"/>
  <c r="FD161" i="51"/>
  <c r="GC161" i="51" s="1"/>
  <c r="EG161" i="51"/>
  <c r="DG161" i="51"/>
  <c r="BK161" i="51"/>
  <c r="AK161" i="51"/>
  <c r="AL161" i="51" s="1"/>
  <c r="GB160" i="51"/>
  <c r="FD160" i="51"/>
  <c r="GC160" i="51" s="1"/>
  <c r="EG160" i="51"/>
  <c r="DG160" i="51"/>
  <c r="AK160" i="51"/>
  <c r="AL160" i="51" s="1"/>
  <c r="GB159" i="51"/>
  <c r="GC159" i="51" s="1"/>
  <c r="FD159" i="51"/>
  <c r="FE159" i="51" s="1"/>
  <c r="EG159" i="51"/>
  <c r="DG159" i="51"/>
  <c r="BK159" i="51"/>
  <c r="AL159" i="51"/>
  <c r="AK159" i="51"/>
  <c r="GC158" i="51"/>
  <c r="GB158" i="51"/>
  <c r="FD158" i="51"/>
  <c r="FE158" i="51" s="1"/>
  <c r="EG158" i="51"/>
  <c r="DG158" i="51"/>
  <c r="AK158" i="51"/>
  <c r="BK158" i="51" s="1"/>
  <c r="GB157" i="51"/>
  <c r="FD157" i="51"/>
  <c r="EG157" i="51"/>
  <c r="DG157" i="51"/>
  <c r="AK157" i="51"/>
  <c r="AL157" i="51" s="1"/>
  <c r="GB156" i="51"/>
  <c r="FD156" i="51"/>
  <c r="GC156" i="51" s="1"/>
  <c r="EG156" i="51"/>
  <c r="DG156" i="51"/>
  <c r="AL156" i="51"/>
  <c r="AK156" i="51"/>
  <c r="BK156" i="51" s="1"/>
  <c r="GB155" i="51"/>
  <c r="FD155" i="51"/>
  <c r="FE155" i="51" s="1"/>
  <c r="EG155" i="51"/>
  <c r="DG155" i="51"/>
  <c r="AK155" i="51"/>
  <c r="GB154" i="51"/>
  <c r="FD154" i="51"/>
  <c r="FE154" i="51" s="1"/>
  <c r="EG154" i="51"/>
  <c r="DG154" i="51"/>
  <c r="AK154" i="51"/>
  <c r="BK154" i="51" s="1"/>
  <c r="GB153" i="51"/>
  <c r="GC153" i="51" s="1"/>
  <c r="FD153" i="51"/>
  <c r="FE153" i="51" s="1"/>
  <c r="EG153" i="51"/>
  <c r="DG153" i="51"/>
  <c r="BK153" i="51"/>
  <c r="AL153" i="51"/>
  <c r="AK153" i="51"/>
  <c r="GB152" i="51"/>
  <c r="GC152" i="51" s="1"/>
  <c r="FD152" i="51"/>
  <c r="FE152" i="51" s="1"/>
  <c r="EG152" i="51"/>
  <c r="DG152" i="51"/>
  <c r="AL152" i="51"/>
  <c r="AK152" i="51"/>
  <c r="BK152" i="51" s="1"/>
  <c r="GB151" i="51"/>
  <c r="FD151" i="51"/>
  <c r="FE151" i="51" s="1"/>
  <c r="EG151" i="51"/>
  <c r="DG151" i="51"/>
  <c r="AK151" i="51"/>
  <c r="GB150" i="51"/>
  <c r="GC150" i="51" s="1"/>
  <c r="FD150" i="51"/>
  <c r="FE150" i="51" s="1"/>
  <c r="EG150" i="51"/>
  <c r="DG150" i="51"/>
  <c r="BK150" i="51"/>
  <c r="AK150" i="51"/>
  <c r="AL150" i="51" s="1"/>
  <c r="GB149" i="51"/>
  <c r="FE149" i="51"/>
  <c r="FD149" i="51"/>
  <c r="EG149" i="51"/>
  <c r="DG149" i="51"/>
  <c r="BK149" i="51"/>
  <c r="AK149" i="51"/>
  <c r="AL149" i="51" s="1"/>
  <c r="GB148" i="51"/>
  <c r="FD148" i="51"/>
  <c r="EG148" i="51"/>
  <c r="DG148" i="51"/>
  <c r="BK148" i="51"/>
  <c r="AK148" i="51"/>
  <c r="AL148" i="51" s="1"/>
  <c r="GB147" i="51"/>
  <c r="GC147" i="51" s="1"/>
  <c r="FD147" i="51"/>
  <c r="FE147" i="51" s="1"/>
  <c r="EG147" i="51"/>
  <c r="DG147" i="51"/>
  <c r="AK147" i="51"/>
  <c r="AL147" i="51" s="1"/>
  <c r="GB146" i="51"/>
  <c r="GC146" i="51" s="1"/>
  <c r="FD146" i="51"/>
  <c r="FE146" i="51" s="1"/>
  <c r="EG146" i="51"/>
  <c r="DG146" i="51"/>
  <c r="AL146" i="51"/>
  <c r="AK146" i="51"/>
  <c r="BK146" i="51" s="1"/>
  <c r="GB145" i="51"/>
  <c r="FD145" i="51"/>
  <c r="FE145" i="51" s="1"/>
  <c r="EG145" i="51"/>
  <c r="DG145" i="51"/>
  <c r="AK145" i="51"/>
  <c r="GB144" i="51"/>
  <c r="FD144" i="51"/>
  <c r="FE144" i="51" s="1"/>
  <c r="EG144" i="51"/>
  <c r="DG144" i="51"/>
  <c r="AK144" i="51"/>
  <c r="GB143" i="51"/>
  <c r="FD143" i="51"/>
  <c r="FE143" i="51" s="1"/>
  <c r="EG143" i="51"/>
  <c r="DG143" i="51"/>
  <c r="AL143" i="51"/>
  <c r="AK143" i="51"/>
  <c r="BK143" i="51" s="1"/>
  <c r="GB142" i="51"/>
  <c r="FD142" i="51"/>
  <c r="FE142" i="51" s="1"/>
  <c r="EG142" i="51"/>
  <c r="DG142" i="51"/>
  <c r="AL142" i="51"/>
  <c r="AK142" i="51"/>
  <c r="BK142" i="51" s="1"/>
  <c r="GC141" i="51"/>
  <c r="GB141" i="51"/>
  <c r="FE141" i="51"/>
  <c r="FD141" i="51"/>
  <c r="EG141" i="51"/>
  <c r="DG141" i="51"/>
  <c r="BK141" i="51"/>
  <c r="AK141" i="51"/>
  <c r="AL141" i="51" s="1"/>
  <c r="GC140" i="51"/>
  <c r="GB140" i="51"/>
  <c r="FE140" i="51"/>
  <c r="FD140" i="51"/>
  <c r="EG140" i="51"/>
  <c r="DG140" i="51"/>
  <c r="BK140" i="51"/>
  <c r="AK140" i="51"/>
  <c r="AL140" i="51" s="1"/>
  <c r="GB139" i="51"/>
  <c r="FE139" i="51"/>
  <c r="FD139" i="51"/>
  <c r="EG139" i="51"/>
  <c r="DG139" i="51"/>
  <c r="BK139" i="51"/>
  <c r="AK139" i="51"/>
  <c r="AL139" i="51" s="1"/>
  <c r="GB138" i="51"/>
  <c r="FD138" i="51"/>
  <c r="FE138" i="51" s="1"/>
  <c r="EG138" i="51"/>
  <c r="DG138" i="51"/>
  <c r="AK138" i="51"/>
  <c r="BK138" i="51" s="1"/>
  <c r="GB137" i="51"/>
  <c r="GC137" i="51" s="1"/>
  <c r="FE137" i="51"/>
  <c r="FD137" i="51"/>
  <c r="EG137" i="51"/>
  <c r="DG137" i="51"/>
  <c r="AK137" i="51"/>
  <c r="GB136" i="51"/>
  <c r="GC136" i="51" s="1"/>
  <c r="FD136" i="51"/>
  <c r="FE136" i="51" s="1"/>
  <c r="EG136" i="51"/>
  <c r="DG136" i="51"/>
  <c r="AK136" i="51"/>
  <c r="BK136" i="51" s="1"/>
  <c r="GB135" i="51"/>
  <c r="FD135" i="51"/>
  <c r="FE135" i="51" s="1"/>
  <c r="EG135" i="51"/>
  <c r="DG135" i="51"/>
  <c r="AK135" i="51"/>
  <c r="AL135" i="51" s="1"/>
  <c r="GB134" i="51"/>
  <c r="FD134" i="51"/>
  <c r="EG134" i="51"/>
  <c r="DG134" i="51"/>
  <c r="AK134" i="51"/>
  <c r="GB133" i="51"/>
  <c r="GC133" i="51" s="1"/>
  <c r="FE133" i="51"/>
  <c r="FD133" i="51"/>
  <c r="EG133" i="51"/>
  <c r="DG133" i="51"/>
  <c r="AK133" i="51"/>
  <c r="BK133" i="51" s="1"/>
  <c r="GB132" i="51"/>
  <c r="GC132" i="51" s="1"/>
  <c r="FD132" i="51"/>
  <c r="FE132" i="51" s="1"/>
  <c r="EG132" i="51"/>
  <c r="DG132" i="51"/>
  <c r="AL132" i="51"/>
  <c r="AK132" i="51"/>
  <c r="BK132" i="51" s="1"/>
  <c r="GB131" i="51"/>
  <c r="FD131" i="51"/>
  <c r="FE131" i="51" s="1"/>
  <c r="EG131" i="51"/>
  <c r="DG131" i="51"/>
  <c r="BK131" i="51"/>
  <c r="AK131" i="51"/>
  <c r="AL131" i="51" s="1"/>
  <c r="GB130" i="51"/>
  <c r="FD130" i="51"/>
  <c r="FE130" i="51" s="1"/>
  <c r="EG130" i="51"/>
  <c r="DG130" i="51"/>
  <c r="AL130" i="51"/>
  <c r="AK130" i="51"/>
  <c r="BK130" i="51" s="1"/>
  <c r="GB129" i="51"/>
  <c r="FD129" i="51"/>
  <c r="FE129" i="51" s="1"/>
  <c r="EG129" i="51"/>
  <c r="DG129" i="51"/>
  <c r="AK129" i="51"/>
  <c r="GC128" i="51"/>
  <c r="GB128" i="51"/>
  <c r="FE128" i="51"/>
  <c r="FD128" i="51"/>
  <c r="EG128" i="51"/>
  <c r="DG128" i="51"/>
  <c r="AK128" i="51"/>
  <c r="BK128" i="51" s="1"/>
  <c r="GB127" i="51"/>
  <c r="GC127" i="51" s="1"/>
  <c r="FD127" i="51"/>
  <c r="FE127" i="51" s="1"/>
  <c r="EG127" i="51"/>
  <c r="DG127" i="51"/>
  <c r="AK127" i="51"/>
  <c r="GC126" i="51"/>
  <c r="GB126" i="51"/>
  <c r="FD126" i="51"/>
  <c r="FE126" i="51" s="1"/>
  <c r="EW126" i="51"/>
  <c r="EG126" i="51"/>
  <c r="DG126" i="51"/>
  <c r="AK126" i="51"/>
  <c r="BK126" i="51" s="1"/>
  <c r="GB125" i="51"/>
  <c r="FD125" i="51"/>
  <c r="FE125" i="51" s="1"/>
  <c r="EG125" i="51"/>
  <c r="DG125" i="51"/>
  <c r="AK125" i="51"/>
  <c r="BK125" i="51" s="1"/>
  <c r="GB124" i="51"/>
  <c r="FD124" i="51"/>
  <c r="FE124" i="51" s="1"/>
  <c r="EW124" i="51"/>
  <c r="EG124" i="51"/>
  <c r="DG124" i="51"/>
  <c r="BK124" i="51"/>
  <c r="AK124" i="51"/>
  <c r="AL124" i="51" s="1"/>
  <c r="GB123" i="51"/>
  <c r="FD123" i="51"/>
  <c r="FE123" i="51" s="1"/>
  <c r="EG123" i="51"/>
  <c r="DG123" i="51"/>
  <c r="AK123" i="51"/>
  <c r="GB122" i="51"/>
  <c r="FD122" i="51"/>
  <c r="FE122" i="51" s="1"/>
  <c r="EG122" i="51"/>
  <c r="DG122" i="51"/>
  <c r="AL122" i="51"/>
  <c r="AK122" i="51"/>
  <c r="BK122" i="51" s="1"/>
  <c r="GB121" i="51"/>
  <c r="FD121" i="51"/>
  <c r="FE121" i="51" s="1"/>
  <c r="EG121" i="51"/>
  <c r="DG121" i="51"/>
  <c r="AK121" i="51"/>
  <c r="GB120" i="51"/>
  <c r="FD120" i="51"/>
  <c r="FE120" i="51" s="1"/>
  <c r="EG120" i="51"/>
  <c r="DG120" i="51"/>
  <c r="AK120" i="51"/>
  <c r="GC119" i="51"/>
  <c r="GB119" i="51"/>
  <c r="FE119" i="51"/>
  <c r="FD119" i="51"/>
  <c r="EG119" i="51"/>
  <c r="DG119" i="51"/>
  <c r="AK119" i="51"/>
  <c r="BK119" i="51" s="1"/>
  <c r="GB118" i="51"/>
  <c r="FD118" i="51"/>
  <c r="FE118" i="51" s="1"/>
  <c r="EG118" i="51"/>
  <c r="DG118" i="51"/>
  <c r="AK118" i="51"/>
  <c r="BK118" i="51" s="1"/>
  <c r="GB117" i="51"/>
  <c r="GC117" i="51" s="1"/>
  <c r="FD117" i="51"/>
  <c r="FE117" i="51" s="1"/>
  <c r="EG117" i="51"/>
  <c r="DG117" i="51"/>
  <c r="AK117" i="51"/>
  <c r="AL117" i="51" s="1"/>
  <c r="GB116" i="51"/>
  <c r="FD116" i="51"/>
  <c r="FE116" i="51" s="1"/>
  <c r="EG116" i="51"/>
  <c r="DG116" i="51"/>
  <c r="AK116" i="51"/>
  <c r="GB115" i="51"/>
  <c r="FD115" i="51"/>
  <c r="FE115" i="51" s="1"/>
  <c r="EG115" i="51"/>
  <c r="DG115" i="51"/>
  <c r="AL115" i="51"/>
  <c r="AK115" i="51"/>
  <c r="BK115" i="51" s="1"/>
  <c r="GC114" i="51"/>
  <c r="GB114" i="51"/>
  <c r="FE114" i="51"/>
  <c r="FD114" i="51"/>
  <c r="EG114" i="51"/>
  <c r="DG114" i="51"/>
  <c r="AL114" i="51"/>
  <c r="AK114" i="51"/>
  <c r="BK114" i="51" s="1"/>
  <c r="GB113" i="51"/>
  <c r="FD113" i="51"/>
  <c r="FE113" i="51" s="1"/>
  <c r="EG113" i="51"/>
  <c r="DG113" i="51"/>
  <c r="AL113" i="51"/>
  <c r="AK113" i="51"/>
  <c r="BK113" i="51" s="1"/>
  <c r="GC112" i="51"/>
  <c r="GB112" i="51"/>
  <c r="FE112" i="51"/>
  <c r="FD112" i="51"/>
  <c r="EG112" i="51"/>
  <c r="DG112" i="51"/>
  <c r="BK112" i="51"/>
  <c r="AK112" i="51"/>
  <c r="AL112" i="51" s="1"/>
  <c r="GB111" i="51"/>
  <c r="GC111" i="51" s="1"/>
  <c r="FD111" i="51"/>
  <c r="FE111" i="51" s="1"/>
  <c r="EG111" i="51"/>
  <c r="DG111" i="51"/>
  <c r="AK111" i="51"/>
  <c r="AL111" i="51" s="1"/>
  <c r="GB110" i="51"/>
  <c r="GC110" i="51" s="1"/>
  <c r="FE110" i="51"/>
  <c r="FD110" i="51"/>
  <c r="EG110" i="51"/>
  <c r="DG110" i="51"/>
  <c r="BK110" i="51"/>
  <c r="AK110" i="51"/>
  <c r="AL110" i="51" s="1"/>
  <c r="GB109" i="51"/>
  <c r="FD109" i="51"/>
  <c r="GC109" i="51" s="1"/>
  <c r="EG109" i="51"/>
  <c r="DG109" i="51"/>
  <c r="AK109" i="51"/>
  <c r="AL109" i="51" s="1"/>
  <c r="GB108" i="51"/>
  <c r="GC108" i="51" s="1"/>
  <c r="FE108" i="51"/>
  <c r="FD108" i="51"/>
  <c r="EG108" i="51"/>
  <c r="DG108" i="51"/>
  <c r="AK108" i="51"/>
  <c r="BK108" i="51" s="1"/>
  <c r="GB107" i="51"/>
  <c r="GC107" i="51" s="1"/>
  <c r="FE107" i="51"/>
  <c r="FD107" i="51"/>
  <c r="EG107" i="51"/>
  <c r="DG107" i="51"/>
  <c r="AK107" i="51"/>
  <c r="AL107" i="51" s="1"/>
  <c r="GB106" i="51"/>
  <c r="GC106" i="51" s="1"/>
  <c r="FD106" i="51"/>
  <c r="FE106" i="51" s="1"/>
  <c r="EG106" i="51"/>
  <c r="DG106" i="51"/>
  <c r="AK106" i="51"/>
  <c r="BK106" i="51" s="1"/>
  <c r="GB105" i="51"/>
  <c r="FE105" i="51"/>
  <c r="FD105" i="51"/>
  <c r="EG105" i="51"/>
  <c r="DG105" i="51"/>
  <c r="AK105" i="51"/>
  <c r="GB104" i="51"/>
  <c r="GC104" i="51" s="1"/>
  <c r="FD104" i="51"/>
  <c r="FE104" i="51" s="1"/>
  <c r="EG104" i="51"/>
  <c r="DG104" i="51"/>
  <c r="AK104" i="51"/>
  <c r="BK104" i="51" s="1"/>
  <c r="GB103" i="51"/>
  <c r="FD103" i="51"/>
  <c r="FE103" i="51" s="1"/>
  <c r="EG103" i="51"/>
  <c r="DG103" i="51"/>
  <c r="AK103" i="51"/>
  <c r="BK103" i="51" s="1"/>
  <c r="GB102" i="51"/>
  <c r="FE102" i="51"/>
  <c r="FD102" i="51"/>
  <c r="GC102" i="51" s="1"/>
  <c r="EG102" i="51"/>
  <c r="DG102" i="51"/>
  <c r="BK102" i="51"/>
  <c r="AK102" i="51"/>
  <c r="AL102" i="51" s="1"/>
  <c r="GB101" i="51"/>
  <c r="FE101" i="51"/>
  <c r="FD101" i="51"/>
  <c r="GC101" i="51" s="1"/>
  <c r="EG101" i="51"/>
  <c r="DG101" i="51"/>
  <c r="BK101" i="51"/>
  <c r="AK101" i="51"/>
  <c r="AL101" i="51" s="1"/>
  <c r="GB100" i="51"/>
  <c r="FD100" i="51"/>
  <c r="FE100" i="51" s="1"/>
  <c r="EG100" i="51"/>
  <c r="DG100" i="51"/>
  <c r="AK100" i="51"/>
  <c r="BK100" i="51" s="1"/>
  <c r="GB99" i="51"/>
  <c r="GC99" i="51" s="1"/>
  <c r="FD99" i="51"/>
  <c r="FE99" i="51" s="1"/>
  <c r="EG99" i="51"/>
  <c r="DG99" i="51"/>
  <c r="AL99" i="51"/>
  <c r="AK99" i="51"/>
  <c r="BK99" i="51" s="1"/>
  <c r="GC98" i="51"/>
  <c r="GB98" i="51"/>
  <c r="FE98" i="51"/>
  <c r="FD98" i="51"/>
  <c r="EG98" i="51"/>
  <c r="DG98" i="51"/>
  <c r="AK98" i="51"/>
  <c r="GB97" i="51"/>
  <c r="GC97" i="51" s="1"/>
  <c r="FD97" i="51"/>
  <c r="FE97" i="51" s="1"/>
  <c r="EG97" i="51"/>
  <c r="DG97" i="51"/>
  <c r="AL97" i="51"/>
  <c r="AK97" i="51"/>
  <c r="BK97" i="51" s="1"/>
  <c r="GB96" i="51"/>
  <c r="GC96" i="51" s="1"/>
  <c r="FD96" i="51"/>
  <c r="FE96" i="51" s="1"/>
  <c r="EG96" i="51"/>
  <c r="DG96" i="51"/>
  <c r="AK96" i="51"/>
  <c r="AL96" i="51" s="1"/>
  <c r="GB95" i="51"/>
  <c r="FD95" i="51"/>
  <c r="FE95" i="51" s="1"/>
  <c r="EG95" i="51"/>
  <c r="DG95" i="51"/>
  <c r="AK95" i="51"/>
  <c r="BK95" i="51" s="1"/>
  <c r="GB94" i="51"/>
  <c r="GC94" i="51" s="1"/>
  <c r="FD94" i="51"/>
  <c r="FE94" i="51" s="1"/>
  <c r="EG94" i="51"/>
  <c r="DG94" i="51"/>
  <c r="AK94" i="51"/>
  <c r="AL94" i="51" s="1"/>
  <c r="GC93" i="51"/>
  <c r="GB93" i="51"/>
  <c r="FE93" i="51"/>
  <c r="FD93" i="51"/>
  <c r="EG93" i="51"/>
  <c r="DG93" i="51"/>
  <c r="AK93" i="51"/>
  <c r="BK93" i="51" s="1"/>
  <c r="GB92" i="51"/>
  <c r="GC92" i="51" s="1"/>
  <c r="FE92" i="51"/>
  <c r="FD92" i="51"/>
  <c r="EG92" i="51"/>
  <c r="DG92" i="51"/>
  <c r="AL92" i="51"/>
  <c r="AK92" i="51"/>
  <c r="BK92" i="51" s="1"/>
  <c r="GB91" i="51"/>
  <c r="FD91" i="51"/>
  <c r="FE91" i="51" s="1"/>
  <c r="EG91" i="51"/>
  <c r="DG91" i="51"/>
  <c r="AK91" i="51"/>
  <c r="BK91" i="51" s="1"/>
  <c r="GB90" i="51"/>
  <c r="GC90" i="51" s="1"/>
  <c r="FD90" i="51"/>
  <c r="FE90" i="51" s="1"/>
  <c r="EG90" i="51"/>
  <c r="DG90" i="51"/>
  <c r="AK90" i="51"/>
  <c r="AL90" i="51" s="1"/>
  <c r="GC89" i="51"/>
  <c r="GB89" i="51"/>
  <c r="FE89" i="51"/>
  <c r="FD89" i="51"/>
  <c r="EG89" i="51"/>
  <c r="DG89" i="51"/>
  <c r="AK89" i="51"/>
  <c r="BK89" i="51" s="1"/>
  <c r="GB88" i="51"/>
  <c r="GC88" i="51" s="1"/>
  <c r="FE88" i="51"/>
  <c r="FD88" i="51"/>
  <c r="EG88" i="51"/>
  <c r="DG88" i="51"/>
  <c r="AK88" i="51"/>
  <c r="BK88" i="51" s="1"/>
  <c r="GB87" i="51"/>
  <c r="GC87" i="51" s="1"/>
  <c r="FD87" i="51"/>
  <c r="FE87" i="51" s="1"/>
  <c r="EG87" i="51"/>
  <c r="DG87" i="51"/>
  <c r="AL87" i="51"/>
  <c r="AK87" i="51"/>
  <c r="BK87" i="51" s="1"/>
  <c r="GC86" i="51"/>
  <c r="GB86" i="51"/>
  <c r="FE86" i="51"/>
  <c r="FD86" i="51"/>
  <c r="EG86" i="51"/>
  <c r="DG86" i="51"/>
  <c r="BK86" i="51"/>
  <c r="AK86" i="51"/>
  <c r="AL86" i="51" s="1"/>
  <c r="GB85" i="51"/>
  <c r="FD85" i="51"/>
  <c r="FE85" i="51" s="1"/>
  <c r="EG85" i="51"/>
  <c r="DG85" i="51"/>
  <c r="AK85" i="51"/>
  <c r="AL85" i="51" s="1"/>
  <c r="GB84" i="51"/>
  <c r="GC84" i="51" s="1"/>
  <c r="FD84" i="51"/>
  <c r="FE84" i="51" s="1"/>
  <c r="EG84" i="51"/>
  <c r="DG84" i="51"/>
  <c r="BK84" i="51"/>
  <c r="AL84" i="51"/>
  <c r="AK84" i="51"/>
  <c r="GB83" i="51"/>
  <c r="GC83" i="51" s="1"/>
  <c r="FD83" i="51"/>
  <c r="FE83" i="51" s="1"/>
  <c r="EG83" i="51"/>
  <c r="DG83" i="51"/>
  <c r="AK83" i="51"/>
  <c r="GB82" i="51"/>
  <c r="GC82" i="51" s="1"/>
  <c r="FD82" i="51"/>
  <c r="FE82" i="51" s="1"/>
  <c r="EG82" i="51"/>
  <c r="DG82" i="51"/>
  <c r="AK82" i="51"/>
  <c r="BK82" i="51" s="1"/>
  <c r="GB81" i="51"/>
  <c r="GC81" i="51" s="1"/>
  <c r="FE81" i="51"/>
  <c r="FD81" i="51"/>
  <c r="EG81" i="51"/>
  <c r="DG81" i="51"/>
  <c r="BK81" i="51"/>
  <c r="AL81" i="51"/>
  <c r="AK81" i="51"/>
  <c r="GB80" i="51"/>
  <c r="FD80" i="51"/>
  <c r="FE80" i="51" s="1"/>
  <c r="EG80" i="51"/>
  <c r="DG80" i="51"/>
  <c r="AK80" i="51"/>
  <c r="BK80" i="51" s="1"/>
  <c r="GB79" i="51"/>
  <c r="GC79" i="51" s="1"/>
  <c r="FD79" i="51"/>
  <c r="FE79" i="51" s="1"/>
  <c r="EG79" i="51"/>
  <c r="DG79" i="51"/>
  <c r="AK79" i="51"/>
  <c r="BK79" i="51" s="1"/>
  <c r="GB78" i="51"/>
  <c r="FD78" i="51"/>
  <c r="GC78" i="51" s="1"/>
  <c r="EG78" i="51"/>
  <c r="DG78" i="51"/>
  <c r="AK78" i="51"/>
  <c r="AL78" i="51" s="1"/>
  <c r="GB77" i="51"/>
  <c r="FD77" i="51"/>
  <c r="FE77" i="51" s="1"/>
  <c r="EG77" i="51"/>
  <c r="DG77" i="51"/>
  <c r="AK77" i="51"/>
  <c r="AL77" i="51" s="1"/>
  <c r="GB76" i="51"/>
  <c r="FD76" i="51"/>
  <c r="FE76" i="51" s="1"/>
  <c r="EG76" i="51"/>
  <c r="DG76" i="51"/>
  <c r="AL76" i="51"/>
  <c r="AK76" i="51"/>
  <c r="BK76" i="51" s="1"/>
  <c r="GB75" i="51"/>
  <c r="GC75" i="51" s="1"/>
  <c r="FD75" i="51"/>
  <c r="FE75" i="51" s="1"/>
  <c r="EG75" i="51"/>
  <c r="DG75" i="51"/>
  <c r="AK75" i="51"/>
  <c r="AL75" i="51" s="1"/>
  <c r="GB74" i="51"/>
  <c r="FD74" i="51"/>
  <c r="EG74" i="51"/>
  <c r="DG74" i="51"/>
  <c r="AK74" i="51"/>
  <c r="AL74" i="51" s="1"/>
  <c r="GB73" i="51"/>
  <c r="GC73" i="51" s="1"/>
  <c r="FE73" i="51"/>
  <c r="FD73" i="51"/>
  <c r="EG73" i="51"/>
  <c r="DG73" i="51"/>
  <c r="BK73" i="51"/>
  <c r="AK73" i="51"/>
  <c r="AL73" i="51" s="1"/>
  <c r="GB72" i="51"/>
  <c r="FD72" i="51"/>
  <c r="FE72" i="51" s="1"/>
  <c r="EG72" i="51"/>
  <c r="DG72" i="51"/>
  <c r="AL72" i="51"/>
  <c r="AK72" i="51"/>
  <c r="BK72" i="51" s="1"/>
  <c r="GB71" i="51"/>
  <c r="GC71" i="51" s="1"/>
  <c r="FD71" i="51"/>
  <c r="FE71" i="51" s="1"/>
  <c r="EG71" i="51"/>
  <c r="DG71" i="51"/>
  <c r="AK71" i="51"/>
  <c r="BK71" i="51" s="1"/>
  <c r="GB70" i="51"/>
  <c r="GC70" i="51" s="1"/>
  <c r="FD70" i="51"/>
  <c r="FE70" i="51" s="1"/>
  <c r="EG70" i="51"/>
  <c r="DG70" i="51"/>
  <c r="AK70" i="51"/>
  <c r="BK70" i="51" s="1"/>
  <c r="GB69" i="51"/>
  <c r="GC69" i="51" s="1"/>
  <c r="FD69" i="51"/>
  <c r="FE69" i="51" s="1"/>
  <c r="EG69" i="51"/>
  <c r="DG69" i="51"/>
  <c r="AK69" i="51"/>
  <c r="BK69" i="51" s="1"/>
  <c r="GB68" i="51"/>
  <c r="GC68" i="51" s="1"/>
  <c r="FD68" i="51"/>
  <c r="FE68" i="51" s="1"/>
  <c r="EG68" i="51"/>
  <c r="DG68" i="51"/>
  <c r="AL68" i="51"/>
  <c r="AK68" i="51"/>
  <c r="BK68" i="51" s="1"/>
  <c r="GB67" i="51"/>
  <c r="GC67" i="51" s="1"/>
  <c r="FD67" i="51"/>
  <c r="FE67" i="51" s="1"/>
  <c r="EG67" i="51"/>
  <c r="DG67" i="51"/>
  <c r="AK67" i="51"/>
  <c r="AL67" i="51" s="1"/>
  <c r="GB66" i="51"/>
  <c r="FD66" i="51"/>
  <c r="GC66" i="51" s="1"/>
  <c r="EW66" i="51"/>
  <c r="EW181" i="51" s="1"/>
  <c r="EG66" i="51"/>
  <c r="DG66" i="51"/>
  <c r="AK66" i="51"/>
  <c r="BK66" i="51" s="1"/>
  <c r="GB65" i="51"/>
  <c r="FE65" i="51"/>
  <c r="FD65" i="51"/>
  <c r="EG65" i="51"/>
  <c r="DG65" i="51"/>
  <c r="BK65" i="51"/>
  <c r="AK65" i="51"/>
  <c r="AL65" i="51" s="1"/>
  <c r="GB64" i="51"/>
  <c r="GC64" i="51" s="1"/>
  <c r="FD64" i="51"/>
  <c r="FE64" i="51" s="1"/>
  <c r="EG64" i="51"/>
  <c r="DG64" i="51"/>
  <c r="AK64" i="51"/>
  <c r="GB63" i="51"/>
  <c r="FD63" i="51"/>
  <c r="FE63" i="51" s="1"/>
  <c r="EG63" i="51"/>
  <c r="DG63" i="51"/>
  <c r="AK63" i="51"/>
  <c r="BK63" i="51" s="1"/>
  <c r="GC62" i="51"/>
  <c r="GB62" i="51"/>
  <c r="FE62" i="51"/>
  <c r="FD62" i="51"/>
  <c r="EG62" i="51"/>
  <c r="DG62" i="51"/>
  <c r="AK62" i="51"/>
  <c r="GB61" i="51"/>
  <c r="FD61" i="51"/>
  <c r="FE61" i="51" s="1"/>
  <c r="EG61" i="51"/>
  <c r="DG61" i="51"/>
  <c r="AK61" i="51"/>
  <c r="BK61" i="51" s="1"/>
  <c r="GB60" i="51"/>
  <c r="GC60" i="51" s="1"/>
  <c r="FD60" i="51"/>
  <c r="FE60" i="51" s="1"/>
  <c r="EG60" i="51"/>
  <c r="DG60" i="51"/>
  <c r="AK60" i="51"/>
  <c r="AL60" i="51" s="1"/>
  <c r="GB59" i="51"/>
  <c r="GC59" i="51" s="1"/>
  <c r="FD59" i="51"/>
  <c r="FE59" i="51" s="1"/>
  <c r="EG59" i="51"/>
  <c r="DG59" i="51"/>
  <c r="AK59" i="51"/>
  <c r="GB58" i="51"/>
  <c r="GC58" i="51" s="1"/>
  <c r="FD58" i="51"/>
  <c r="FE58" i="51" s="1"/>
  <c r="EG58" i="51"/>
  <c r="DG58" i="51"/>
  <c r="AK58" i="51"/>
  <c r="BK58" i="51" s="1"/>
  <c r="GB57" i="51"/>
  <c r="FD57" i="51"/>
  <c r="FE57" i="51" s="1"/>
  <c r="EG57" i="51"/>
  <c r="DG57" i="51"/>
  <c r="AL57" i="51"/>
  <c r="AK57" i="51"/>
  <c r="BK57" i="51" s="1"/>
  <c r="GB56" i="51"/>
  <c r="FD56" i="51"/>
  <c r="FE56" i="51" s="1"/>
  <c r="EG56" i="51"/>
  <c r="DG56" i="51"/>
  <c r="AK56" i="51"/>
  <c r="GC55" i="51"/>
  <c r="GB55" i="51"/>
  <c r="FE55" i="51"/>
  <c r="FD55" i="51"/>
  <c r="EG55" i="51"/>
  <c r="DG55" i="51"/>
  <c r="AK55" i="51"/>
  <c r="AL55" i="51" s="1"/>
  <c r="GB54" i="51"/>
  <c r="GC54" i="51" s="1"/>
  <c r="FD54" i="51"/>
  <c r="FE54" i="51" s="1"/>
  <c r="EG54" i="51"/>
  <c r="DG54" i="51"/>
  <c r="AK54" i="51"/>
  <c r="AL54" i="51" s="1"/>
  <c r="GB53" i="51"/>
  <c r="FE53" i="51"/>
  <c r="FD53" i="51"/>
  <c r="EG53" i="51"/>
  <c r="DG53" i="51"/>
  <c r="BK53" i="51"/>
  <c r="AK53" i="51"/>
  <c r="AL53" i="51" s="1"/>
  <c r="GB52" i="51"/>
  <c r="GC52" i="51" s="1"/>
  <c r="FD52" i="51"/>
  <c r="FE52" i="51" s="1"/>
  <c r="EG52" i="51"/>
  <c r="DG52" i="51"/>
  <c r="AL52" i="51"/>
  <c r="AK52" i="51"/>
  <c r="BK52" i="51" s="1"/>
  <c r="GB51" i="51"/>
  <c r="GC51" i="51" s="1"/>
  <c r="FD51" i="51"/>
  <c r="FE51" i="51" s="1"/>
  <c r="EG51" i="51"/>
  <c r="DG51" i="51"/>
  <c r="AK51" i="51"/>
  <c r="GB50" i="51"/>
  <c r="GC50" i="51" s="1"/>
  <c r="FD50" i="51"/>
  <c r="FE50" i="51" s="1"/>
  <c r="EG50" i="51"/>
  <c r="DG50" i="51"/>
  <c r="BK50" i="51"/>
  <c r="AL50" i="51"/>
  <c r="AK50" i="51"/>
  <c r="GB49" i="51"/>
  <c r="GC49" i="51" s="1"/>
  <c r="FE49" i="51"/>
  <c r="FD49" i="51"/>
  <c r="EG49" i="51"/>
  <c r="DG49" i="51"/>
  <c r="AL49" i="51"/>
  <c r="AK49" i="51"/>
  <c r="BK49" i="51" s="1"/>
  <c r="F46" i="51"/>
  <c r="F45" i="51"/>
  <c r="F44" i="51"/>
  <c r="F43" i="51"/>
  <c r="F42" i="51"/>
  <c r="F16" i="51" s="1"/>
  <c r="E41" i="51"/>
  <c r="F28" i="51" s="1"/>
  <c r="E40" i="51"/>
  <c r="FE182" i="51" s="1"/>
  <c r="E39" i="51"/>
  <c r="EG182" i="51" s="1"/>
  <c r="E38" i="51"/>
  <c r="E36" i="51"/>
  <c r="BK182" i="51" s="1"/>
  <c r="E35" i="51"/>
  <c r="AL182" i="51" s="1"/>
  <c r="E28" i="51"/>
  <c r="E27" i="51"/>
  <c r="E26" i="51"/>
  <c r="F26" i="51" s="1"/>
  <c r="E25" i="51"/>
  <c r="E23" i="51"/>
  <c r="E22" i="51"/>
  <c r="F22" i="51" s="1"/>
  <c r="D15" i="51"/>
  <c r="E15" i="51" s="1"/>
  <c r="D14" i="51"/>
  <c r="D13" i="51"/>
  <c r="E13" i="51" s="1"/>
  <c r="F39" i="51" s="1"/>
  <c r="D12" i="51"/>
  <c r="E12" i="51" s="1"/>
  <c r="DZ11" i="51"/>
  <c r="DX11" i="51"/>
  <c r="CX11" i="51"/>
  <c r="CZ11" i="51" s="1"/>
  <c r="BB11" i="51"/>
  <c r="BD11" i="51" s="1"/>
  <c r="D11" i="51"/>
  <c r="D10" i="51"/>
  <c r="D8" i="51"/>
  <c r="E8" i="51" s="1"/>
  <c r="DA6" i="51"/>
  <c r="CX6" i="51"/>
  <c r="DX5" i="51"/>
  <c r="DZ5" i="51" s="1"/>
  <c r="CX5" i="51"/>
  <c r="CZ5" i="51" s="1"/>
  <c r="BB5" i="51"/>
  <c r="BB6" i="51" s="1"/>
  <c r="AE5" i="51"/>
  <c r="DZ4" i="51"/>
  <c r="CZ4" i="51"/>
  <c r="BD4" i="51"/>
  <c r="AD4" i="51"/>
  <c r="AE4" i="51" s="1"/>
  <c r="I3" i="51"/>
  <c r="DZ2" i="51"/>
  <c r="DZ6" i="51" s="1"/>
  <c r="CX2" i="51"/>
  <c r="CZ2" i="51" s="1"/>
  <c r="BD2" i="51"/>
  <c r="HI49" i="51" l="1"/>
  <c r="HG181" i="51"/>
  <c r="HI182" i="51" s="1"/>
  <c r="HI181" i="51"/>
  <c r="HD126" i="51"/>
  <c r="HE126" i="51" s="1"/>
  <c r="HD62" i="51"/>
  <c r="HE62" i="51" s="1"/>
  <c r="HD180" i="51"/>
  <c r="HE180" i="51" s="1"/>
  <c r="HD172" i="51"/>
  <c r="HE172" i="51" s="1"/>
  <c r="HD164" i="51"/>
  <c r="HE164" i="51" s="1"/>
  <c r="HD156" i="51"/>
  <c r="HE156" i="51" s="1"/>
  <c r="HD148" i="51"/>
  <c r="HE148" i="51" s="1"/>
  <c r="HD140" i="51"/>
  <c r="HE140" i="51" s="1"/>
  <c r="HD132" i="51"/>
  <c r="HE132" i="51" s="1"/>
  <c r="HD124" i="51"/>
  <c r="HE124" i="51" s="1"/>
  <c r="HD116" i="51"/>
  <c r="HE116" i="51" s="1"/>
  <c r="HD108" i="51"/>
  <c r="HE108" i="51" s="1"/>
  <c r="HD100" i="51"/>
  <c r="HE100" i="51" s="1"/>
  <c r="HD92" i="51"/>
  <c r="HE92" i="51" s="1"/>
  <c r="HD84" i="51"/>
  <c r="HE84" i="51" s="1"/>
  <c r="HD76" i="51"/>
  <c r="HE76" i="51" s="1"/>
  <c r="HD68" i="51"/>
  <c r="HE68" i="51" s="1"/>
  <c r="HD60" i="51"/>
  <c r="HE60" i="51" s="1"/>
  <c r="HD52" i="51"/>
  <c r="HE52" i="51" s="1"/>
  <c r="HC174" i="51"/>
  <c r="HD174" i="51" s="1"/>
  <c r="HE174" i="51" s="1"/>
  <c r="HC166" i="51"/>
  <c r="HD166" i="51" s="1"/>
  <c r="HE166" i="51" s="1"/>
  <c r="HC158" i="51"/>
  <c r="HD158" i="51" s="1"/>
  <c r="HE158" i="51" s="1"/>
  <c r="HC150" i="51"/>
  <c r="HD150" i="51" s="1"/>
  <c r="HE150" i="51" s="1"/>
  <c r="HC142" i="51"/>
  <c r="HD142" i="51" s="1"/>
  <c r="HE142" i="51" s="1"/>
  <c r="HC134" i="51"/>
  <c r="HD134" i="51" s="1"/>
  <c r="HE134" i="51" s="1"/>
  <c r="HC126" i="51"/>
  <c r="HC118" i="51"/>
  <c r="HD118" i="51" s="1"/>
  <c r="HE118" i="51" s="1"/>
  <c r="HC110" i="51"/>
  <c r="HD110" i="51" s="1"/>
  <c r="HE110" i="51" s="1"/>
  <c r="HC102" i="51"/>
  <c r="HD102" i="51" s="1"/>
  <c r="HE102" i="51" s="1"/>
  <c r="HC94" i="51"/>
  <c r="HD94" i="51" s="1"/>
  <c r="HE94" i="51" s="1"/>
  <c r="HC86" i="51"/>
  <c r="HD86" i="51" s="1"/>
  <c r="HE86" i="51" s="1"/>
  <c r="HC78" i="51"/>
  <c r="HD78" i="51" s="1"/>
  <c r="HE78" i="51" s="1"/>
  <c r="HC70" i="51"/>
  <c r="HD70" i="51" s="1"/>
  <c r="HE70" i="51" s="1"/>
  <c r="HC62" i="51"/>
  <c r="HC54" i="51"/>
  <c r="HD54" i="51" s="1"/>
  <c r="HD179" i="51"/>
  <c r="HE179" i="51" s="1"/>
  <c r="HD171" i="51"/>
  <c r="HE171" i="51" s="1"/>
  <c r="HD163" i="51"/>
  <c r="HE163" i="51" s="1"/>
  <c r="HD155" i="51"/>
  <c r="HE155" i="51" s="1"/>
  <c r="HD147" i="51"/>
  <c r="HE147" i="51" s="1"/>
  <c r="HD139" i="51"/>
  <c r="HE139" i="51" s="1"/>
  <c r="HD131" i="51"/>
  <c r="HE131" i="51" s="1"/>
  <c r="HD123" i="51"/>
  <c r="HE123" i="51" s="1"/>
  <c r="HD115" i="51"/>
  <c r="HE115" i="51" s="1"/>
  <c r="HD107" i="51"/>
  <c r="HE107" i="51" s="1"/>
  <c r="HD99" i="51"/>
  <c r="HE99" i="51" s="1"/>
  <c r="HD91" i="51"/>
  <c r="HE91" i="51" s="1"/>
  <c r="HD83" i="51"/>
  <c r="HE83" i="51" s="1"/>
  <c r="HD75" i="51"/>
  <c r="HE75" i="51" s="1"/>
  <c r="HD67" i="51"/>
  <c r="HE67" i="51" s="1"/>
  <c r="HD59" i="51"/>
  <c r="HE59" i="51" s="1"/>
  <c r="HD51" i="51"/>
  <c r="HE51" i="51" s="1"/>
  <c r="HD177" i="51"/>
  <c r="HE177" i="51" s="1"/>
  <c r="HD169" i="51"/>
  <c r="HE169" i="51" s="1"/>
  <c r="HD161" i="51"/>
  <c r="HE161" i="51" s="1"/>
  <c r="HD153" i="51"/>
  <c r="HE153" i="51" s="1"/>
  <c r="HD145" i="51"/>
  <c r="HE145" i="51" s="1"/>
  <c r="HD137" i="51"/>
  <c r="HE137" i="51" s="1"/>
  <c r="HD129" i="51"/>
  <c r="HE129" i="51" s="1"/>
  <c r="HD121" i="51"/>
  <c r="HE121" i="51" s="1"/>
  <c r="HD113" i="51"/>
  <c r="HE113" i="51" s="1"/>
  <c r="HD105" i="51"/>
  <c r="HE105" i="51" s="1"/>
  <c r="HD97" i="51"/>
  <c r="HE97" i="51" s="1"/>
  <c r="HD89" i="51"/>
  <c r="HE89" i="51" s="1"/>
  <c r="HD81" i="51"/>
  <c r="HE81" i="51" s="1"/>
  <c r="HD73" i="51"/>
  <c r="HE73" i="51" s="1"/>
  <c r="HD65" i="51"/>
  <c r="HE65" i="51" s="1"/>
  <c r="HB181" i="51"/>
  <c r="HC57" i="51"/>
  <c r="HD57" i="51" s="1"/>
  <c r="HE57" i="51" s="1"/>
  <c r="GC56" i="51"/>
  <c r="BK60" i="51"/>
  <c r="BK75" i="51"/>
  <c r="BK55" i="51"/>
  <c r="BK67" i="51"/>
  <c r="GC91" i="51"/>
  <c r="GC122" i="51"/>
  <c r="GC138" i="51"/>
  <c r="GC142" i="51"/>
  <c r="GC143" i="51"/>
  <c r="GC155" i="51"/>
  <c r="GC175" i="51"/>
  <c r="BK107" i="51"/>
  <c r="GC151" i="51"/>
  <c r="BK117" i="51"/>
  <c r="GC129" i="51"/>
  <c r="BK77" i="51"/>
  <c r="AL103" i="51"/>
  <c r="BK111" i="51"/>
  <c r="AK182" i="51"/>
  <c r="DG181" i="51"/>
  <c r="AL91" i="51"/>
  <c r="GC95" i="51"/>
  <c r="GC105" i="51"/>
  <c r="AL108" i="51"/>
  <c r="BK109" i="51"/>
  <c r="GC116" i="51"/>
  <c r="GC120" i="51"/>
  <c r="AL133" i="51"/>
  <c r="GC135" i="51"/>
  <c r="AL138" i="51"/>
  <c r="GC157" i="51"/>
  <c r="GC168" i="51"/>
  <c r="GC176" i="51"/>
  <c r="EG181" i="51"/>
  <c r="GC72" i="51"/>
  <c r="CZ6" i="51"/>
  <c r="DB6" i="51" s="1"/>
  <c r="E11" i="51"/>
  <c r="I11" i="51" s="1"/>
  <c r="E14" i="51"/>
  <c r="GC61" i="51"/>
  <c r="BK74" i="51"/>
  <c r="AL79" i="51"/>
  <c r="AL88" i="51"/>
  <c r="BK96" i="51"/>
  <c r="GC103" i="51"/>
  <c r="GC124" i="51"/>
  <c r="AL136" i="51"/>
  <c r="BK147" i="51"/>
  <c r="AL154" i="51"/>
  <c r="GC144" i="51"/>
  <c r="GC177" i="51"/>
  <c r="F27" i="51"/>
  <c r="GC57" i="51"/>
  <c r="GC145" i="51"/>
  <c r="GC115" i="51"/>
  <c r="GC169" i="51"/>
  <c r="GC53" i="51"/>
  <c r="GC65" i="51"/>
  <c r="GC76" i="51"/>
  <c r="BK78" i="51"/>
  <c r="BK85" i="51"/>
  <c r="AL95" i="51"/>
  <c r="AL104" i="51"/>
  <c r="AL125" i="51"/>
  <c r="GC139" i="51"/>
  <c r="GC149" i="51"/>
  <c r="FE160" i="51"/>
  <c r="GC172" i="51"/>
  <c r="GC180" i="51"/>
  <c r="EH182" i="51"/>
  <c r="EH165" i="51"/>
  <c r="EI165" i="51" s="1"/>
  <c r="EH164" i="51"/>
  <c r="EH162" i="51"/>
  <c r="EI162" i="51" s="1"/>
  <c r="EH161" i="51"/>
  <c r="EI161" i="51" s="1"/>
  <c r="EH160" i="51"/>
  <c r="EH159" i="51"/>
  <c r="EH158" i="51"/>
  <c r="EI158" i="51" s="1"/>
  <c r="EH163" i="51"/>
  <c r="EI163" i="51" s="1"/>
  <c r="EH155" i="51"/>
  <c r="EH156" i="51"/>
  <c r="EI156" i="51" s="1"/>
  <c r="EH152" i="51"/>
  <c r="EH149" i="51"/>
  <c r="EI149" i="51" s="1"/>
  <c r="EH141" i="51"/>
  <c r="EI141" i="51" s="1"/>
  <c r="EH148" i="51"/>
  <c r="EH157" i="51"/>
  <c r="EI157" i="51" s="1"/>
  <c r="EH151" i="51"/>
  <c r="EH147" i="51"/>
  <c r="EH146" i="51"/>
  <c r="EI146" i="51" s="1"/>
  <c r="EH145" i="51"/>
  <c r="EI145" i="51" s="1"/>
  <c r="EH153" i="51"/>
  <c r="EI153" i="51" s="1"/>
  <c r="EH135" i="51"/>
  <c r="EH150" i="51"/>
  <c r="EI150" i="51" s="1"/>
  <c r="EH144" i="51"/>
  <c r="EI144" i="51" s="1"/>
  <c r="EH143" i="51"/>
  <c r="EI143" i="51" s="1"/>
  <c r="EH142" i="51"/>
  <c r="EI142" i="51" s="1"/>
  <c r="EH140" i="51"/>
  <c r="EH131" i="51"/>
  <c r="EI131" i="51" s="1"/>
  <c r="EH154" i="51"/>
  <c r="EH139" i="51"/>
  <c r="EH137" i="51"/>
  <c r="EI137" i="51" s="1"/>
  <c r="EH134" i="51"/>
  <c r="EI134" i="51" s="1"/>
  <c r="EH133" i="51"/>
  <c r="EI133" i="51" s="1"/>
  <c r="EH132" i="51"/>
  <c r="EI132" i="51" s="1"/>
  <c r="EH130" i="51"/>
  <c r="EH129" i="51"/>
  <c r="EI129" i="51" s="1"/>
  <c r="EH124" i="51"/>
  <c r="EI124" i="51" s="1"/>
  <c r="EH123" i="51"/>
  <c r="EH128" i="51"/>
  <c r="EH121" i="51"/>
  <c r="EI121" i="51" s="1"/>
  <c r="EH138" i="51"/>
  <c r="EH125" i="51"/>
  <c r="EI125" i="51" s="1"/>
  <c r="EH117" i="51"/>
  <c r="EI117" i="51" s="1"/>
  <c r="EH116" i="51"/>
  <c r="EI116" i="51" s="1"/>
  <c r="EH127" i="51"/>
  <c r="EH126" i="51"/>
  <c r="EH122" i="51"/>
  <c r="EI122" i="51" s="1"/>
  <c r="EH120" i="51"/>
  <c r="EI120" i="51" s="1"/>
  <c r="EH114" i="51"/>
  <c r="EI114" i="51" s="1"/>
  <c r="EH119" i="51"/>
  <c r="EH118" i="51"/>
  <c r="EH111" i="51"/>
  <c r="EI111" i="51" s="1"/>
  <c r="EH109" i="51"/>
  <c r="EI109" i="51" s="1"/>
  <c r="EH101" i="51"/>
  <c r="EI101" i="51" s="1"/>
  <c r="EH108" i="51"/>
  <c r="EH136" i="51"/>
  <c r="EI136" i="51" s="1"/>
  <c r="EH107" i="51"/>
  <c r="EI107" i="51" s="1"/>
  <c r="EH106" i="51"/>
  <c r="EI106" i="51" s="1"/>
  <c r="EH98" i="51"/>
  <c r="EH105" i="51"/>
  <c r="EH113" i="51"/>
  <c r="EI113" i="51" s="1"/>
  <c r="EH102" i="51"/>
  <c r="EI102" i="51" s="1"/>
  <c r="EH100" i="51"/>
  <c r="EH90" i="51"/>
  <c r="EI90" i="51" s="1"/>
  <c r="EH103" i="51"/>
  <c r="EH97" i="51"/>
  <c r="EH96" i="51"/>
  <c r="EH115" i="51"/>
  <c r="EH110" i="51"/>
  <c r="EH94" i="51"/>
  <c r="EI94" i="51" s="1"/>
  <c r="EH86" i="51"/>
  <c r="EI86" i="51" s="1"/>
  <c r="EH104" i="51"/>
  <c r="EI104" i="51" s="1"/>
  <c r="EH85" i="51"/>
  <c r="EI85" i="51" s="1"/>
  <c r="EH95" i="51"/>
  <c r="EI95" i="51" s="1"/>
  <c r="EH93" i="51"/>
  <c r="EH92" i="51"/>
  <c r="EI92" i="51" s="1"/>
  <c r="EH91" i="51"/>
  <c r="EI91" i="51" s="1"/>
  <c r="EH89" i="51"/>
  <c r="EH88" i="51"/>
  <c r="EI88" i="51" s="1"/>
  <c r="EH87" i="51"/>
  <c r="EI87" i="51" s="1"/>
  <c r="EH84" i="51"/>
  <c r="EI84" i="51" s="1"/>
  <c r="EH83" i="51"/>
  <c r="EI83" i="51" s="1"/>
  <c r="EH112" i="51"/>
  <c r="EI112" i="51" s="1"/>
  <c r="EH99" i="51"/>
  <c r="EI99" i="51" s="1"/>
  <c r="EH74" i="51"/>
  <c r="EH59" i="51"/>
  <c r="EI59" i="51" s="1"/>
  <c r="EH73" i="51"/>
  <c r="EH82" i="51"/>
  <c r="EI82" i="51" s="1"/>
  <c r="EH79" i="51"/>
  <c r="EI79" i="51" s="1"/>
  <c r="EH72" i="51"/>
  <c r="EI72" i="51" s="1"/>
  <c r="EH81" i="51"/>
  <c r="EH80" i="51"/>
  <c r="EI80" i="51" s="1"/>
  <c r="EH71" i="51"/>
  <c r="EH64" i="51"/>
  <c r="EI64" i="51" s="1"/>
  <c r="EH56" i="51"/>
  <c r="EI56" i="51" s="1"/>
  <c r="EH70" i="51"/>
  <c r="EI70" i="51" s="1"/>
  <c r="EH78" i="51"/>
  <c r="EI78" i="51" s="1"/>
  <c r="EH77" i="51"/>
  <c r="EH76" i="51"/>
  <c r="EI76" i="51" s="1"/>
  <c r="EH75" i="51"/>
  <c r="EI75" i="51" s="1"/>
  <c r="EH51" i="51"/>
  <c r="EI51" i="51" s="1"/>
  <c r="EH68" i="51"/>
  <c r="EI68" i="51" s="1"/>
  <c r="EH67" i="51"/>
  <c r="EI67" i="51" s="1"/>
  <c r="EH69" i="51"/>
  <c r="EI69" i="51" s="1"/>
  <c r="EH66" i="51"/>
  <c r="EH65" i="51"/>
  <c r="EI65" i="51" s="1"/>
  <c r="EH63" i="51"/>
  <c r="EH54" i="51"/>
  <c r="EI54" i="51" s="1"/>
  <c r="EH49" i="51"/>
  <c r="EH61" i="51"/>
  <c r="EI61" i="51" s="1"/>
  <c r="EH57" i="51"/>
  <c r="EI57" i="51" s="1"/>
  <c r="F13" i="51"/>
  <c r="EH60" i="51"/>
  <c r="EI60" i="51" s="1"/>
  <c r="EH53" i="51"/>
  <c r="EH58" i="51"/>
  <c r="EI58" i="51" s="1"/>
  <c r="EH55" i="51"/>
  <c r="EI55" i="51" s="1"/>
  <c r="EH52" i="51"/>
  <c r="EI52" i="51" s="1"/>
  <c r="EH62" i="51"/>
  <c r="EI62" i="51" s="1"/>
  <c r="EH50" i="51"/>
  <c r="F40" i="51"/>
  <c r="CP165" i="51"/>
  <c r="CP182" i="51"/>
  <c r="CP185" i="51" s="1"/>
  <c r="CP163" i="51"/>
  <c r="CP162" i="51"/>
  <c r="CP160" i="51"/>
  <c r="CP164" i="51"/>
  <c r="CP159" i="51"/>
  <c r="CP161" i="51"/>
  <c r="CP158" i="51"/>
  <c r="CP156" i="51"/>
  <c r="CP154" i="51"/>
  <c r="CP143" i="51"/>
  <c r="CP150" i="51"/>
  <c r="CP151" i="51"/>
  <c r="CP149" i="51"/>
  <c r="CP148" i="51"/>
  <c r="CP153" i="51"/>
  <c r="CP152" i="51"/>
  <c r="CP147" i="51"/>
  <c r="CP157" i="51"/>
  <c r="CP155" i="51"/>
  <c r="CP144" i="51"/>
  <c r="CP142" i="51"/>
  <c r="CP137" i="51"/>
  <c r="CP129" i="51"/>
  <c r="CP146" i="51"/>
  <c r="CP133" i="51"/>
  <c r="CP139" i="51"/>
  <c r="CP141" i="51"/>
  <c r="CP135" i="51"/>
  <c r="CP134" i="51"/>
  <c r="CP138" i="51"/>
  <c r="CP128" i="51"/>
  <c r="CP125" i="51"/>
  <c r="CP118" i="51"/>
  <c r="CP130" i="51"/>
  <c r="CP136" i="51"/>
  <c r="CP132" i="51"/>
  <c r="CP123" i="51"/>
  <c r="CP145" i="51"/>
  <c r="CP140" i="51"/>
  <c r="CP126" i="51"/>
  <c r="CP120" i="51"/>
  <c r="CP110" i="51"/>
  <c r="CP127" i="51"/>
  <c r="CP124" i="51"/>
  <c r="CP119" i="51"/>
  <c r="CP116" i="51"/>
  <c r="CP131" i="51"/>
  <c r="CP113" i="51"/>
  <c r="CP121" i="51"/>
  <c r="CP115" i="51"/>
  <c r="CP103" i="51"/>
  <c r="CP114" i="51"/>
  <c r="CP109" i="51"/>
  <c r="CP108" i="51"/>
  <c r="CP100" i="51"/>
  <c r="CP112" i="51"/>
  <c r="CP107" i="51"/>
  <c r="CP117" i="51"/>
  <c r="CP122" i="51"/>
  <c r="CP92" i="51"/>
  <c r="CP98" i="51"/>
  <c r="CP97" i="51"/>
  <c r="CP96" i="51"/>
  <c r="CP88" i="51"/>
  <c r="CP102" i="51"/>
  <c r="CP95" i="51"/>
  <c r="CP94" i="51"/>
  <c r="CP93" i="51"/>
  <c r="CP91" i="51"/>
  <c r="CP90" i="51"/>
  <c r="CP89" i="51"/>
  <c r="CP87" i="51"/>
  <c r="CP80" i="51"/>
  <c r="CP86" i="51"/>
  <c r="CP85" i="51"/>
  <c r="CP77" i="51"/>
  <c r="CP111" i="51"/>
  <c r="CP105" i="51"/>
  <c r="CP101" i="51"/>
  <c r="CP104" i="51"/>
  <c r="CP106" i="51"/>
  <c r="CP82" i="51"/>
  <c r="CP79" i="51"/>
  <c r="CP68" i="51"/>
  <c r="CP61" i="51"/>
  <c r="CP84" i="51"/>
  <c r="CP83" i="51"/>
  <c r="CP75" i="51"/>
  <c r="CP81" i="51"/>
  <c r="CP74" i="51"/>
  <c r="CP73" i="51"/>
  <c r="CP66" i="51"/>
  <c r="CP58" i="51"/>
  <c r="CQ58" i="51" s="1"/>
  <c r="CP72" i="51"/>
  <c r="CP99" i="51"/>
  <c r="CP78" i="51"/>
  <c r="CP76" i="51"/>
  <c r="CP71" i="51"/>
  <c r="CP69" i="51"/>
  <c r="CP67" i="51"/>
  <c r="CP53" i="51"/>
  <c r="CP63" i="51"/>
  <c r="CP60" i="51"/>
  <c r="CP65" i="51"/>
  <c r="CP64" i="51"/>
  <c r="CP59" i="51"/>
  <c r="CP57" i="51"/>
  <c r="CP62" i="51"/>
  <c r="CP70" i="51"/>
  <c r="CP49" i="51"/>
  <c r="CP56" i="51"/>
  <c r="CP50" i="51"/>
  <c r="CP54" i="51"/>
  <c r="CP52" i="51"/>
  <c r="CP51" i="51"/>
  <c r="CP55" i="51"/>
  <c r="DZ7" i="51"/>
  <c r="F41" i="51"/>
  <c r="F36" i="51"/>
  <c r="BK54" i="51"/>
  <c r="BD5" i="51"/>
  <c r="BD6" i="51" s="1"/>
  <c r="CQ164" i="51" s="1"/>
  <c r="CQ54" i="51"/>
  <c r="BK56" i="51"/>
  <c r="AL56" i="51"/>
  <c r="AC2" i="51"/>
  <c r="BK62" i="51"/>
  <c r="AL62" i="51"/>
  <c r="AL51" i="51"/>
  <c r="BK51" i="51"/>
  <c r="EI63" i="51"/>
  <c r="H22" i="51"/>
  <c r="F23" i="51"/>
  <c r="AL59" i="51"/>
  <c r="BK59" i="51"/>
  <c r="CQ182" i="51"/>
  <c r="CQ162" i="51"/>
  <c r="BS182" i="51"/>
  <c r="CQ157" i="51"/>
  <c r="CQ150" i="51"/>
  <c r="CQ143" i="51"/>
  <c r="CQ140" i="51"/>
  <c r="CQ144" i="51"/>
  <c r="CQ122" i="51"/>
  <c r="CQ117" i="51"/>
  <c r="CQ129" i="51"/>
  <c r="CQ110" i="51"/>
  <c r="CQ119" i="51"/>
  <c r="CQ85" i="51"/>
  <c r="CQ101" i="51"/>
  <c r="CQ81" i="51"/>
  <c r="CQ90" i="51"/>
  <c r="CQ52" i="51"/>
  <c r="DQ182" i="51"/>
  <c r="EO182" i="51"/>
  <c r="F35" i="51"/>
  <c r="AK181" i="51"/>
  <c r="EI50" i="51"/>
  <c r="EI53" i="51"/>
  <c r="GC63" i="51"/>
  <c r="EI66" i="51"/>
  <c r="GB181" i="51"/>
  <c r="GC182" i="51" s="1"/>
  <c r="EI73" i="51"/>
  <c r="GC74" i="51"/>
  <c r="FE74" i="51"/>
  <c r="BK64" i="51"/>
  <c r="AL64" i="51"/>
  <c r="EI71" i="51"/>
  <c r="EI81" i="51"/>
  <c r="AL61" i="51"/>
  <c r="FE66" i="51"/>
  <c r="AL58" i="51"/>
  <c r="AL63" i="51"/>
  <c r="AL66" i="51"/>
  <c r="FD181" i="51"/>
  <c r="EI74" i="51"/>
  <c r="AL69" i="51"/>
  <c r="EI77" i="51"/>
  <c r="EI100" i="51"/>
  <c r="AL70" i="51"/>
  <c r="EI96" i="51"/>
  <c r="AL71" i="51"/>
  <c r="FE78" i="51"/>
  <c r="GC80" i="51"/>
  <c r="AL100" i="51"/>
  <c r="GC77" i="51"/>
  <c r="BK83" i="51"/>
  <c r="AL83" i="51"/>
  <c r="AL80" i="51"/>
  <c r="AL82" i="51"/>
  <c r="GC85" i="51"/>
  <c r="BK105" i="51"/>
  <c r="AL105" i="51"/>
  <c r="AL98" i="51"/>
  <c r="BK98" i="51"/>
  <c r="EI89" i="51"/>
  <c r="EI93" i="51"/>
  <c r="FE109" i="51"/>
  <c r="EI98" i="51"/>
  <c r="EI103" i="51"/>
  <c r="AL89" i="51"/>
  <c r="BK90" i="51"/>
  <c r="AL93" i="51"/>
  <c r="BK94" i="51"/>
  <c r="EI105" i="51"/>
  <c r="AL116" i="51"/>
  <c r="BK116" i="51"/>
  <c r="EI115" i="51"/>
  <c r="EI97" i="51"/>
  <c r="GC100" i="51"/>
  <c r="EI108" i="51"/>
  <c r="EI110" i="51"/>
  <c r="GC113" i="51"/>
  <c r="BK120" i="51"/>
  <c r="AL120" i="51"/>
  <c r="AL106" i="51"/>
  <c r="EI118" i="51"/>
  <c r="EI126" i="51"/>
  <c r="EI119" i="51"/>
  <c r="BK123" i="51"/>
  <c r="AL123" i="51"/>
  <c r="GC121" i="51"/>
  <c r="EI123" i="51"/>
  <c r="GC118" i="51"/>
  <c r="AL118" i="51"/>
  <c r="AL119" i="51"/>
  <c r="BK121" i="51"/>
  <c r="AL121" i="51"/>
  <c r="EI127" i="51"/>
  <c r="AL126" i="51"/>
  <c r="BK127" i="51"/>
  <c r="AL127" i="51"/>
  <c r="BK129" i="51"/>
  <c r="AL129" i="51"/>
  <c r="GC123" i="51"/>
  <c r="GC125" i="51"/>
  <c r="EI130" i="51"/>
  <c r="EI128" i="51"/>
  <c r="EI135" i="51"/>
  <c r="BK134" i="51"/>
  <c r="AL134" i="51"/>
  <c r="GC134" i="51"/>
  <c r="FE134" i="51"/>
  <c r="EI139" i="51"/>
  <c r="GC130" i="51"/>
  <c r="AL128" i="51"/>
  <c r="GC131" i="51"/>
  <c r="BK137" i="51"/>
  <c r="AL137" i="51"/>
  <c r="EI138" i="51"/>
  <c r="BK144" i="51"/>
  <c r="AL144" i="51"/>
  <c r="EI147" i="51"/>
  <c r="BK135" i="51"/>
  <c r="AL145" i="51"/>
  <c r="BK145" i="51"/>
  <c r="EI148" i="51"/>
  <c r="GC148" i="51"/>
  <c r="FE148" i="51"/>
  <c r="EI151" i="51"/>
  <c r="EI140" i="51"/>
  <c r="BK151" i="51"/>
  <c r="AL151" i="51"/>
  <c r="EI159" i="51"/>
  <c r="EI152" i="51"/>
  <c r="BK155" i="51"/>
  <c r="AL155" i="51"/>
  <c r="FE156" i="51"/>
  <c r="GC154" i="51"/>
  <c r="EI154" i="51"/>
  <c r="EI155" i="51"/>
  <c r="BK157" i="51"/>
  <c r="EI160" i="51"/>
  <c r="FE157" i="51"/>
  <c r="BK160" i="51"/>
  <c r="AL165" i="51"/>
  <c r="BK165" i="51"/>
  <c r="AL158" i="51"/>
  <c r="BK164" i="51"/>
  <c r="AL164" i="51"/>
  <c r="GC165" i="51"/>
  <c r="EI164" i="51"/>
  <c r="HE54" i="51" l="1"/>
  <c r="HE181" i="51" s="1"/>
  <c r="HG182" i="51" s="1"/>
  <c r="HD181" i="51"/>
  <c r="HE182" i="51" s="1"/>
  <c r="HC181" i="51"/>
  <c r="HD182" i="51" s="1"/>
  <c r="CQ69" i="51"/>
  <c r="CQ57" i="51"/>
  <c r="CQ76" i="51"/>
  <c r="CQ95" i="51"/>
  <c r="CQ102" i="51"/>
  <c r="CQ128" i="51"/>
  <c r="CQ139" i="51"/>
  <c r="CQ151" i="51"/>
  <c r="CR151" i="51" s="1"/>
  <c r="CQ165" i="51"/>
  <c r="CQ72" i="51"/>
  <c r="CQ108" i="51"/>
  <c r="CQ55" i="51"/>
  <c r="CQ74" i="51"/>
  <c r="CQ105" i="51"/>
  <c r="CQ91" i="51"/>
  <c r="CQ115" i="51"/>
  <c r="CR115" i="51" s="1"/>
  <c r="CQ124" i="51"/>
  <c r="CQ141" i="51"/>
  <c r="CQ159" i="51"/>
  <c r="CQ51" i="51"/>
  <c r="F38" i="51"/>
  <c r="CQ62" i="51"/>
  <c r="CQ93" i="51"/>
  <c r="CQ94" i="51"/>
  <c r="CR94" i="51" s="1"/>
  <c r="CQ98" i="51"/>
  <c r="CQ106" i="51"/>
  <c r="CQ118" i="51"/>
  <c r="CQ130" i="51"/>
  <c r="CQ155" i="51"/>
  <c r="CQ160" i="51"/>
  <c r="CQ53" i="51"/>
  <c r="CQ89" i="51"/>
  <c r="CQ56" i="51"/>
  <c r="CQ68" i="51"/>
  <c r="CQ60" i="51"/>
  <c r="CQ86" i="51"/>
  <c r="CQ111" i="51"/>
  <c r="CQ127" i="51"/>
  <c r="CQ134" i="51"/>
  <c r="CQ147" i="51"/>
  <c r="CR147" i="51" s="1"/>
  <c r="CQ59" i="51"/>
  <c r="CQ82" i="51"/>
  <c r="CQ80" i="51"/>
  <c r="CQ79" i="51"/>
  <c r="CQ99" i="51"/>
  <c r="CQ120" i="51"/>
  <c r="CQ135" i="51"/>
  <c r="CR135" i="51" s="1"/>
  <c r="CQ154" i="51"/>
  <c r="CQ158" i="51"/>
  <c r="CQ78" i="51"/>
  <c r="CQ112" i="51"/>
  <c r="CQ146" i="51"/>
  <c r="CQ49" i="51"/>
  <c r="CQ61" i="51"/>
  <c r="CQ77" i="51"/>
  <c r="CR77" i="51" s="1"/>
  <c r="CQ96" i="51"/>
  <c r="CQ92" i="51"/>
  <c r="CQ114" i="51"/>
  <c r="CQ123" i="51"/>
  <c r="CQ138" i="51"/>
  <c r="CQ149" i="51"/>
  <c r="EK98" i="51"/>
  <c r="EJ98" i="51"/>
  <c r="EL98" i="51" s="1"/>
  <c r="EJ53" i="51"/>
  <c r="EL53" i="51" s="1"/>
  <c r="EJ63" i="51"/>
  <c r="EL63" i="51" s="1"/>
  <c r="FF179" i="51"/>
  <c r="FG179" i="51" s="1"/>
  <c r="FF175" i="51"/>
  <c r="FG175" i="51" s="1"/>
  <c r="FF171" i="51"/>
  <c r="FG171" i="51" s="1"/>
  <c r="FF167" i="51"/>
  <c r="FG167" i="51" s="1"/>
  <c r="FF180" i="51"/>
  <c r="FG180" i="51" s="1"/>
  <c r="FF176" i="51"/>
  <c r="FG176" i="51" s="1"/>
  <c r="FF172" i="51"/>
  <c r="FG172" i="51" s="1"/>
  <c r="FF168" i="51"/>
  <c r="FG168" i="51" s="1"/>
  <c r="FF177" i="51"/>
  <c r="FG177" i="51" s="1"/>
  <c r="FF173" i="51"/>
  <c r="FG173" i="51" s="1"/>
  <c r="FF169" i="51"/>
  <c r="FG169" i="51" s="1"/>
  <c r="FF165" i="51"/>
  <c r="FG165" i="51" s="1"/>
  <c r="FF182" i="51"/>
  <c r="FF178" i="51"/>
  <c r="FG178" i="51" s="1"/>
  <c r="FF174" i="51"/>
  <c r="FG174" i="51" s="1"/>
  <c r="FF170" i="51"/>
  <c r="FG170" i="51" s="1"/>
  <c r="FF157" i="51"/>
  <c r="FF164" i="51"/>
  <c r="FG164" i="51" s="1"/>
  <c r="FF166" i="51"/>
  <c r="FG166" i="51" s="1"/>
  <c r="FF163" i="51"/>
  <c r="FG163" i="51" s="1"/>
  <c r="FF161" i="51"/>
  <c r="FG161" i="51" s="1"/>
  <c r="FF158" i="51"/>
  <c r="FG158" i="51" s="1"/>
  <c r="FF155" i="51"/>
  <c r="FG155" i="51" s="1"/>
  <c r="FF154" i="51"/>
  <c r="FG154" i="51" s="1"/>
  <c r="FF162" i="51"/>
  <c r="FG162" i="51" s="1"/>
  <c r="FF156" i="51"/>
  <c r="FG156" i="51" s="1"/>
  <c r="FF151" i="51"/>
  <c r="FG151" i="51" s="1"/>
  <c r="FF159" i="51"/>
  <c r="FG159" i="51" s="1"/>
  <c r="FF160" i="51"/>
  <c r="FG160" i="51" s="1"/>
  <c r="FF145" i="51"/>
  <c r="FG145" i="51" s="1"/>
  <c r="FF153" i="51"/>
  <c r="FG153" i="51" s="1"/>
  <c r="FF150" i="51"/>
  <c r="FG150" i="51" s="1"/>
  <c r="FF149" i="51"/>
  <c r="FG149" i="51" s="1"/>
  <c r="FF141" i="51"/>
  <c r="FG141" i="51" s="1"/>
  <c r="FF148" i="51"/>
  <c r="FG148" i="51" s="1"/>
  <c r="FF152" i="51"/>
  <c r="FG152" i="51" s="1"/>
  <c r="FF147" i="51"/>
  <c r="FG147" i="51" s="1"/>
  <c r="FF143" i="51"/>
  <c r="FG143" i="51" s="1"/>
  <c r="FF131" i="51"/>
  <c r="FG131" i="51" s="1"/>
  <c r="FF140" i="51"/>
  <c r="FG140" i="51" s="1"/>
  <c r="FF137" i="51"/>
  <c r="FG137" i="51" s="1"/>
  <c r="FF139" i="51"/>
  <c r="FG139" i="51" s="1"/>
  <c r="FF136" i="51"/>
  <c r="FG136" i="51" s="1"/>
  <c r="FF135" i="51"/>
  <c r="FG135" i="51" s="1"/>
  <c r="FF128" i="51"/>
  <c r="FG128" i="51" s="1"/>
  <c r="FF142" i="51"/>
  <c r="FG142" i="51" s="1"/>
  <c r="FF138" i="51"/>
  <c r="FG138" i="51" s="1"/>
  <c r="FF133" i="51"/>
  <c r="FG133" i="51" s="1"/>
  <c r="FF134" i="51"/>
  <c r="FF130" i="51"/>
  <c r="FG130" i="51" s="1"/>
  <c r="FF126" i="51"/>
  <c r="FG126" i="51" s="1"/>
  <c r="FF120" i="51"/>
  <c r="FG120" i="51" s="1"/>
  <c r="FF146" i="51"/>
  <c r="FG146" i="51" s="1"/>
  <c r="FF132" i="51"/>
  <c r="FG132" i="51" s="1"/>
  <c r="FF129" i="51"/>
  <c r="FG129" i="51" s="1"/>
  <c r="FF127" i="51"/>
  <c r="FG127" i="51" s="1"/>
  <c r="FF125" i="51"/>
  <c r="FG125" i="51" s="1"/>
  <c r="FF124" i="51"/>
  <c r="FG124" i="51" s="1"/>
  <c r="FF122" i="51"/>
  <c r="FG122" i="51" s="1"/>
  <c r="FF112" i="51"/>
  <c r="FG112" i="51" s="1"/>
  <c r="FF118" i="51"/>
  <c r="FG118" i="51" s="1"/>
  <c r="FF121" i="51"/>
  <c r="FG121" i="51" s="1"/>
  <c r="FF123" i="51"/>
  <c r="FG123" i="51" s="1"/>
  <c r="FF115" i="51"/>
  <c r="FG115" i="51" s="1"/>
  <c r="FF114" i="51"/>
  <c r="FG114" i="51" s="1"/>
  <c r="FF105" i="51"/>
  <c r="FG105" i="51" s="1"/>
  <c r="FF104" i="51"/>
  <c r="FG104" i="51" s="1"/>
  <c r="FF117" i="51"/>
  <c r="FG117" i="51" s="1"/>
  <c r="FF116" i="51"/>
  <c r="FG116" i="51" s="1"/>
  <c r="FF103" i="51"/>
  <c r="FG103" i="51" s="1"/>
  <c r="FF144" i="51"/>
  <c r="FG144" i="51" s="1"/>
  <c r="FF102" i="51"/>
  <c r="FG102" i="51" s="1"/>
  <c r="FF119" i="51"/>
  <c r="FG119" i="51" s="1"/>
  <c r="FF109" i="51"/>
  <c r="FG109" i="51" s="1"/>
  <c r="FF106" i="51"/>
  <c r="FG106" i="51" s="1"/>
  <c r="FF101" i="51"/>
  <c r="FG101" i="51" s="1"/>
  <c r="FF98" i="51"/>
  <c r="FG98" i="51" s="1"/>
  <c r="FF97" i="51"/>
  <c r="FG97" i="51" s="1"/>
  <c r="FF94" i="51"/>
  <c r="FG94" i="51" s="1"/>
  <c r="FF86" i="51"/>
  <c r="FG86" i="51" s="1"/>
  <c r="FF113" i="51"/>
  <c r="FG113" i="51" s="1"/>
  <c r="FF108" i="51"/>
  <c r="FG108" i="51" s="1"/>
  <c r="FF107" i="51"/>
  <c r="FG107" i="51" s="1"/>
  <c r="FF90" i="51"/>
  <c r="FG90" i="51" s="1"/>
  <c r="FF110" i="51"/>
  <c r="FG110" i="51" s="1"/>
  <c r="FF96" i="51"/>
  <c r="FG96" i="51" s="1"/>
  <c r="FF92" i="51"/>
  <c r="FG92" i="51" s="1"/>
  <c r="FF88" i="51"/>
  <c r="FG88" i="51" s="1"/>
  <c r="FF82" i="51"/>
  <c r="FG82" i="51" s="1"/>
  <c r="FF95" i="51"/>
  <c r="FG95" i="51" s="1"/>
  <c r="FF93" i="51"/>
  <c r="FG93" i="51" s="1"/>
  <c r="FF91" i="51"/>
  <c r="FG91" i="51" s="1"/>
  <c r="FF89" i="51"/>
  <c r="FG89" i="51" s="1"/>
  <c r="FF87" i="51"/>
  <c r="FG87" i="51" s="1"/>
  <c r="FF100" i="51"/>
  <c r="FG100" i="51" s="1"/>
  <c r="FF79" i="51"/>
  <c r="FG79" i="51" s="1"/>
  <c r="FF111" i="51"/>
  <c r="FG111" i="51" s="1"/>
  <c r="FF70" i="51"/>
  <c r="FG70" i="51" s="1"/>
  <c r="FF63" i="51"/>
  <c r="FG63" i="51" s="1"/>
  <c r="FF55" i="51"/>
  <c r="FG55" i="51" s="1"/>
  <c r="FF81" i="51"/>
  <c r="FG81" i="51" s="1"/>
  <c r="FF69" i="51"/>
  <c r="FG69" i="51" s="1"/>
  <c r="FF80" i="51"/>
  <c r="FG80" i="51" s="1"/>
  <c r="FF78" i="51"/>
  <c r="FG78" i="51" s="1"/>
  <c r="FF77" i="51"/>
  <c r="FG77" i="51" s="1"/>
  <c r="FF76" i="51"/>
  <c r="FG76" i="51" s="1"/>
  <c r="FF68" i="51"/>
  <c r="FG68" i="51" s="1"/>
  <c r="FF83" i="51"/>
  <c r="FG83" i="51" s="1"/>
  <c r="FF67" i="51"/>
  <c r="FG67" i="51" s="1"/>
  <c r="FF60" i="51"/>
  <c r="FG60" i="51" s="1"/>
  <c r="FF84" i="51"/>
  <c r="FG84" i="51" s="1"/>
  <c r="FF75" i="51"/>
  <c r="FG75" i="51" s="1"/>
  <c r="FF74" i="51"/>
  <c r="FF85" i="51"/>
  <c r="FG85" i="51" s="1"/>
  <c r="FF73" i="51"/>
  <c r="FG73" i="51" s="1"/>
  <c r="FF99" i="51"/>
  <c r="FG99" i="51" s="1"/>
  <c r="FF71" i="51"/>
  <c r="FG71" i="51" s="1"/>
  <c r="FF72" i="51"/>
  <c r="FG72" i="51" s="1"/>
  <c r="FF66" i="51"/>
  <c r="FF65" i="51"/>
  <c r="FG65" i="51" s="1"/>
  <c r="FF57" i="51"/>
  <c r="FG57" i="51" s="1"/>
  <c r="FF62" i="51"/>
  <c r="FG62" i="51" s="1"/>
  <c r="FF58" i="51"/>
  <c r="FG58" i="51" s="1"/>
  <c r="FF61" i="51"/>
  <c r="FG61" i="51" s="1"/>
  <c r="FF50" i="51"/>
  <c r="FG50" i="51" s="1"/>
  <c r="FF51" i="51"/>
  <c r="FG51" i="51" s="1"/>
  <c r="FF54" i="51"/>
  <c r="FG54" i="51" s="1"/>
  <c r="FF56" i="51"/>
  <c r="FG56" i="51" s="1"/>
  <c r="FF59" i="51"/>
  <c r="FG59" i="51" s="1"/>
  <c r="F14" i="51"/>
  <c r="FF52" i="51"/>
  <c r="FG52" i="51" s="1"/>
  <c r="FF64" i="51"/>
  <c r="FG64" i="51" s="1"/>
  <c r="FF53" i="51"/>
  <c r="FG53" i="51" s="1"/>
  <c r="FF49" i="51"/>
  <c r="EJ148" i="51"/>
  <c r="EL148" i="51" s="1"/>
  <c r="EJ147" i="51"/>
  <c r="EL147" i="51" s="1"/>
  <c r="EJ78" i="51"/>
  <c r="EL78" i="51" s="1"/>
  <c r="EJ128" i="51"/>
  <c r="EL128" i="51" s="1"/>
  <c r="EJ133" i="51"/>
  <c r="EL133" i="51" s="1"/>
  <c r="EK120" i="51"/>
  <c r="EJ120" i="51"/>
  <c r="EL120" i="51" s="1"/>
  <c r="EJ138" i="51"/>
  <c r="EL138" i="51" s="1"/>
  <c r="EJ126" i="51"/>
  <c r="EL126" i="51" s="1"/>
  <c r="EJ115" i="51"/>
  <c r="EL115" i="51" s="1"/>
  <c r="EJ105" i="51"/>
  <c r="EL105" i="51" s="1"/>
  <c r="EJ104" i="51"/>
  <c r="EL104" i="51" s="1"/>
  <c r="EJ100" i="51"/>
  <c r="EL100" i="51" s="1"/>
  <c r="EK51" i="51"/>
  <c r="EJ51" i="51"/>
  <c r="EL51" i="51" s="1"/>
  <c r="EJ154" i="51"/>
  <c r="EL154" i="51" s="1"/>
  <c r="EJ140" i="51"/>
  <c r="EL140" i="51" s="1"/>
  <c r="FE181" i="51"/>
  <c r="CR78" i="51"/>
  <c r="CR75" i="51"/>
  <c r="CQ75" i="51"/>
  <c r="CQ104" i="51"/>
  <c r="CR104" i="51" s="1"/>
  <c r="CR87" i="51"/>
  <c r="CQ87" i="51"/>
  <c r="CR112" i="51"/>
  <c r="CQ126" i="51"/>
  <c r="CR126" i="51" s="1"/>
  <c r="CR146" i="51"/>
  <c r="CQ152" i="51"/>
  <c r="CR152" i="51" s="1"/>
  <c r="CR156" i="51"/>
  <c r="CQ156" i="51"/>
  <c r="EJ55" i="51"/>
  <c r="EL55" i="51" s="1"/>
  <c r="EJ54" i="51"/>
  <c r="EL54" i="51" s="1"/>
  <c r="EK75" i="51"/>
  <c r="EJ75" i="51"/>
  <c r="EL75" i="51" s="1"/>
  <c r="EJ80" i="51"/>
  <c r="EL80" i="51" s="1"/>
  <c r="EJ99" i="51"/>
  <c r="EL99" i="51" s="1"/>
  <c r="EJ92" i="51"/>
  <c r="EL92" i="51" s="1"/>
  <c r="EK92" i="51"/>
  <c r="EJ111" i="51"/>
  <c r="EL111" i="51" s="1"/>
  <c r="EJ116" i="51"/>
  <c r="EL116" i="51" s="1"/>
  <c r="EJ129" i="51"/>
  <c r="EL129" i="51" s="1"/>
  <c r="EJ131" i="51"/>
  <c r="EL131" i="51" s="1"/>
  <c r="EK145" i="51"/>
  <c r="EJ145" i="51"/>
  <c r="EL145" i="51" s="1"/>
  <c r="EJ162" i="51"/>
  <c r="EL162" i="51" s="1"/>
  <c r="EJ130" i="51"/>
  <c r="EL130" i="51" s="1"/>
  <c r="EJ144" i="51"/>
  <c r="EL144" i="51" s="1"/>
  <c r="EJ118" i="51"/>
  <c r="EL118" i="51" s="1"/>
  <c r="EJ89" i="51"/>
  <c r="EL89" i="51" s="1"/>
  <c r="AL181" i="51"/>
  <c r="GC181" i="51"/>
  <c r="EK58" i="51"/>
  <c r="EJ58" i="51"/>
  <c r="EL58" i="51" s="1"/>
  <c r="EJ163" i="51"/>
  <c r="EL163" i="51" s="1"/>
  <c r="EK152" i="51"/>
  <c r="EJ152" i="51"/>
  <c r="EL152" i="51" s="1"/>
  <c r="EJ103" i="51"/>
  <c r="EL103" i="51" s="1"/>
  <c r="EJ77" i="51"/>
  <c r="EL77" i="51" s="1"/>
  <c r="EJ81" i="51"/>
  <c r="EL81" i="51" s="1"/>
  <c r="BK181" i="51"/>
  <c r="EJ83" i="51"/>
  <c r="EL83" i="51" s="1"/>
  <c r="EK160" i="51"/>
  <c r="EJ160" i="51"/>
  <c r="EL160" i="51" s="1"/>
  <c r="EJ155" i="51"/>
  <c r="EL155" i="51" s="1"/>
  <c r="EJ151" i="51"/>
  <c r="EL151" i="51" s="1"/>
  <c r="FG134" i="51"/>
  <c r="EJ135" i="51"/>
  <c r="EL135" i="51" s="1"/>
  <c r="EJ134" i="51"/>
  <c r="EL134" i="51" s="1"/>
  <c r="EJ110" i="51"/>
  <c r="EL110" i="51" s="1"/>
  <c r="EJ85" i="51"/>
  <c r="EL85" i="51" s="1"/>
  <c r="FG66" i="51"/>
  <c r="CQ71" i="51"/>
  <c r="CQ65" i="51"/>
  <c r="CR65" i="51" s="1"/>
  <c r="CQ67" i="51"/>
  <c r="CQ100" i="51"/>
  <c r="CR100" i="51" s="1"/>
  <c r="CQ116" i="51"/>
  <c r="CQ107" i="51"/>
  <c r="CR107" i="51" s="1"/>
  <c r="CQ133" i="51"/>
  <c r="CQ121" i="51"/>
  <c r="CQ131" i="51"/>
  <c r="CQ136" i="51"/>
  <c r="CQ148" i="51"/>
  <c r="CQ153" i="51"/>
  <c r="CQ163" i="51"/>
  <c r="EJ69" i="51"/>
  <c r="EL69" i="51" s="1"/>
  <c r="CQ50" i="51"/>
  <c r="CR54" i="51"/>
  <c r="CR76" i="51"/>
  <c r="CR81" i="51"/>
  <c r="CR106" i="51"/>
  <c r="CR80" i="51"/>
  <c r="CR102" i="51"/>
  <c r="CR121" i="51"/>
  <c r="CR120" i="51"/>
  <c r="CR118" i="51"/>
  <c r="CR133" i="51"/>
  <c r="CR154" i="51"/>
  <c r="CR163" i="51"/>
  <c r="EJ52" i="51"/>
  <c r="EL52" i="51" s="1"/>
  <c r="EH181" i="51"/>
  <c r="EI182" i="51" s="1"/>
  <c r="EI49" i="51"/>
  <c r="EK91" i="51"/>
  <c r="EJ91" i="51"/>
  <c r="EL91" i="51" s="1"/>
  <c r="EJ113" i="51"/>
  <c r="EL113" i="51" s="1"/>
  <c r="EJ109" i="51"/>
  <c r="EL109" i="51" s="1"/>
  <c r="EJ124" i="51"/>
  <c r="EL124" i="51" s="1"/>
  <c r="EJ153" i="51"/>
  <c r="EL153" i="51" s="1"/>
  <c r="EJ149" i="51"/>
  <c r="EL149" i="51" s="1"/>
  <c r="EJ161" i="51"/>
  <c r="EL161" i="51" s="1"/>
  <c r="EJ70" i="51"/>
  <c r="EL70" i="51" s="1"/>
  <c r="AM164" i="51"/>
  <c r="AN164" i="51" s="1"/>
  <c r="AM182" i="51"/>
  <c r="AM160" i="51"/>
  <c r="AN160" i="51" s="1"/>
  <c r="AM163" i="51"/>
  <c r="AN163" i="51" s="1"/>
  <c r="AM158" i="51"/>
  <c r="AN158" i="51" s="1"/>
  <c r="AM157" i="51"/>
  <c r="AN157" i="51" s="1"/>
  <c r="AM165" i="51"/>
  <c r="AN165" i="51" s="1"/>
  <c r="AM162" i="51"/>
  <c r="AN162" i="51" s="1"/>
  <c r="AM161" i="51"/>
  <c r="AN161" i="51" s="1"/>
  <c r="AM156" i="51"/>
  <c r="AN156" i="51" s="1"/>
  <c r="AM155" i="51"/>
  <c r="AN155" i="51" s="1"/>
  <c r="AM154" i="51"/>
  <c r="AN154" i="51" s="1"/>
  <c r="AM159" i="51"/>
  <c r="AN159" i="51" s="1"/>
  <c r="AM148" i="51"/>
  <c r="AN148" i="51" s="1"/>
  <c r="AM140" i="51"/>
  <c r="AN140" i="51" s="1"/>
  <c r="AM147" i="51"/>
  <c r="AN147" i="51" s="1"/>
  <c r="AM146" i="51"/>
  <c r="AN146" i="51" s="1"/>
  <c r="AM153" i="51"/>
  <c r="AN153" i="51" s="1"/>
  <c r="AM152" i="51"/>
  <c r="AN152" i="51" s="1"/>
  <c r="AM144" i="51"/>
  <c r="AM151" i="51"/>
  <c r="AN151" i="51" s="1"/>
  <c r="AM150" i="51"/>
  <c r="AN150" i="51" s="1"/>
  <c r="AM145" i="51"/>
  <c r="AN145" i="51" s="1"/>
  <c r="AM143" i="51"/>
  <c r="AN143" i="51" s="1"/>
  <c r="AM134" i="51"/>
  <c r="AN134" i="51" s="1"/>
  <c r="AM149" i="51"/>
  <c r="AN149" i="51" s="1"/>
  <c r="AM139" i="51"/>
  <c r="AN139" i="51" s="1"/>
  <c r="AM138" i="51"/>
  <c r="AN138" i="51" s="1"/>
  <c r="AM130" i="51"/>
  <c r="AN130" i="51" s="1"/>
  <c r="AM135" i="51"/>
  <c r="AN135" i="51" s="1"/>
  <c r="AM142" i="51"/>
  <c r="AN142" i="51" s="1"/>
  <c r="AM136" i="51"/>
  <c r="AN136" i="51" s="1"/>
  <c r="AM128" i="51"/>
  <c r="AN128" i="51" s="1"/>
  <c r="AM141" i="51"/>
  <c r="AN141" i="51" s="1"/>
  <c r="AM123" i="51"/>
  <c r="AN123" i="51" s="1"/>
  <c r="AM133" i="51"/>
  <c r="AN133" i="51" s="1"/>
  <c r="AM131" i="51"/>
  <c r="AN131" i="51" s="1"/>
  <c r="AM129" i="51"/>
  <c r="AN129" i="51" s="1"/>
  <c r="AM127" i="51"/>
  <c r="AN127" i="51" s="1"/>
  <c r="AM120" i="51"/>
  <c r="AN120" i="51" s="1"/>
  <c r="AM137" i="51"/>
  <c r="AN137" i="51" s="1"/>
  <c r="AM132" i="51"/>
  <c r="AN132" i="51" s="1"/>
  <c r="AM125" i="51"/>
  <c r="AN125" i="51" s="1"/>
  <c r="AM124" i="51"/>
  <c r="AN124" i="51" s="1"/>
  <c r="AM116" i="51"/>
  <c r="AM126" i="51"/>
  <c r="AN126" i="51" s="1"/>
  <c r="AM115" i="51"/>
  <c r="AN115" i="51" s="1"/>
  <c r="AM110" i="51"/>
  <c r="AN110" i="51" s="1"/>
  <c r="AM108" i="51"/>
  <c r="AN108" i="51" s="1"/>
  <c r="AM100" i="51"/>
  <c r="AN100" i="51" s="1"/>
  <c r="AM119" i="51"/>
  <c r="AM107" i="51"/>
  <c r="AN107" i="51" s="1"/>
  <c r="AM106" i="51"/>
  <c r="AM122" i="51"/>
  <c r="AN122" i="51" s="1"/>
  <c r="AM118" i="51"/>
  <c r="AM105" i="51"/>
  <c r="AN105" i="51" s="1"/>
  <c r="AM121" i="51"/>
  <c r="AN121" i="51" s="1"/>
  <c r="AM113" i="51"/>
  <c r="AN113" i="51" s="1"/>
  <c r="AM112" i="51"/>
  <c r="AN112" i="51" s="1"/>
  <c r="AM104" i="51"/>
  <c r="AN104" i="51" s="1"/>
  <c r="AM117" i="51"/>
  <c r="AN117" i="51" s="1"/>
  <c r="AM109" i="51"/>
  <c r="AN109" i="51" s="1"/>
  <c r="AM103" i="51"/>
  <c r="AN103" i="51" s="1"/>
  <c r="AM97" i="51"/>
  <c r="AN97" i="51" s="1"/>
  <c r="AM89" i="51"/>
  <c r="AN89" i="51" s="1"/>
  <c r="AM111" i="51"/>
  <c r="AN111" i="51" s="1"/>
  <c r="AM114" i="51"/>
  <c r="AN114" i="51" s="1"/>
  <c r="AM99" i="51"/>
  <c r="AN99" i="51" s="1"/>
  <c r="AM93" i="51"/>
  <c r="AM95" i="51"/>
  <c r="AN95" i="51" s="1"/>
  <c r="AM94" i="51"/>
  <c r="AN94" i="51" s="1"/>
  <c r="AM92" i="51"/>
  <c r="AN92" i="51" s="1"/>
  <c r="AM91" i="51"/>
  <c r="AN91" i="51" s="1"/>
  <c r="AM90" i="51"/>
  <c r="AN90" i="51" s="1"/>
  <c r="AM88" i="51"/>
  <c r="AN88" i="51" s="1"/>
  <c r="AM87" i="51"/>
  <c r="AN87" i="51" s="1"/>
  <c r="AM85" i="51"/>
  <c r="AN85" i="51" s="1"/>
  <c r="AM101" i="51"/>
  <c r="AN101" i="51" s="1"/>
  <c r="AM96" i="51"/>
  <c r="AN96" i="51" s="1"/>
  <c r="AM98" i="51"/>
  <c r="AN98" i="51" s="1"/>
  <c r="AM82" i="51"/>
  <c r="AN82" i="51" s="1"/>
  <c r="AM80" i="51"/>
  <c r="AM79" i="51"/>
  <c r="AN79" i="51" s="1"/>
  <c r="AM76" i="51"/>
  <c r="AN76" i="51" s="1"/>
  <c r="AM73" i="51"/>
  <c r="AN73" i="51" s="1"/>
  <c r="AM66" i="51"/>
  <c r="AN66" i="51" s="1"/>
  <c r="AM58" i="51"/>
  <c r="AN58" i="51" s="1"/>
  <c r="AM84" i="51"/>
  <c r="AN84" i="51" s="1"/>
  <c r="AM83" i="51"/>
  <c r="AN83" i="51" s="1"/>
  <c r="AM81" i="51"/>
  <c r="AN81" i="51" s="1"/>
  <c r="AM72" i="51"/>
  <c r="AN72" i="51" s="1"/>
  <c r="AM86" i="51"/>
  <c r="AN86" i="51" s="1"/>
  <c r="AM71" i="51"/>
  <c r="AN71" i="51" s="1"/>
  <c r="AM70" i="51"/>
  <c r="AN70" i="51" s="1"/>
  <c r="AM63" i="51"/>
  <c r="AN63" i="51" s="1"/>
  <c r="AM102" i="51"/>
  <c r="AN102" i="51" s="1"/>
  <c r="AM69" i="51"/>
  <c r="AN69" i="51" s="1"/>
  <c r="AM78" i="51"/>
  <c r="AN78" i="51" s="1"/>
  <c r="AM77" i="51"/>
  <c r="AN77" i="51" s="1"/>
  <c r="AM74" i="51"/>
  <c r="AN74" i="51" s="1"/>
  <c r="AM75" i="51"/>
  <c r="AN75" i="51" s="1"/>
  <c r="AM67" i="51"/>
  <c r="AN67" i="51" s="1"/>
  <c r="AM50" i="51"/>
  <c r="AN50" i="51" s="1"/>
  <c r="AM61" i="51"/>
  <c r="AN61" i="51" s="1"/>
  <c r="AM60" i="51"/>
  <c r="AN60" i="51" s="1"/>
  <c r="AM65" i="51"/>
  <c r="AN65" i="51" s="1"/>
  <c r="AM64" i="51"/>
  <c r="AN64" i="51" s="1"/>
  <c r="AM62" i="51"/>
  <c r="AN62" i="51" s="1"/>
  <c r="AM59" i="51"/>
  <c r="AM53" i="51"/>
  <c r="AN53" i="51" s="1"/>
  <c r="AM57" i="51"/>
  <c r="AN57" i="51" s="1"/>
  <c r="F8" i="51"/>
  <c r="AM68" i="51"/>
  <c r="AN68" i="51" s="1"/>
  <c r="AM56" i="51"/>
  <c r="AN56" i="51" s="1"/>
  <c r="AM55" i="51"/>
  <c r="AN55" i="51" s="1"/>
  <c r="AM54" i="51"/>
  <c r="AN54" i="51" s="1"/>
  <c r="AM52" i="51"/>
  <c r="AN52" i="51" s="1"/>
  <c r="AM51" i="51"/>
  <c r="AM49" i="51"/>
  <c r="CR56" i="51"/>
  <c r="CR60" i="51"/>
  <c r="CR99" i="51"/>
  <c r="CR101" i="51"/>
  <c r="CR89" i="51"/>
  <c r="CR96" i="51"/>
  <c r="CR131" i="51"/>
  <c r="CR140" i="51"/>
  <c r="CR128" i="51"/>
  <c r="CR129" i="51"/>
  <c r="CR153" i="51"/>
  <c r="CR158" i="51"/>
  <c r="CR165" i="51"/>
  <c r="EJ76" i="51"/>
  <c r="EL76" i="51" s="1"/>
  <c r="EK112" i="51"/>
  <c r="EJ112" i="51"/>
  <c r="EL112" i="51" s="1"/>
  <c r="EJ117" i="51"/>
  <c r="EL117" i="51" s="1"/>
  <c r="EJ146" i="51"/>
  <c r="EL146" i="51" s="1"/>
  <c r="EJ156" i="51"/>
  <c r="EL156" i="51" s="1"/>
  <c r="CP181" i="51"/>
  <c r="CR49" i="51"/>
  <c r="CR72" i="51"/>
  <c r="CR105" i="51"/>
  <c r="CR90" i="51"/>
  <c r="CR108" i="51"/>
  <c r="CR116" i="51"/>
  <c r="CR145" i="51"/>
  <c r="CR138" i="51"/>
  <c r="CR148" i="51"/>
  <c r="EJ65" i="51"/>
  <c r="EL65" i="51" s="1"/>
  <c r="EJ72" i="51"/>
  <c r="EL72" i="51" s="1"/>
  <c r="EJ95" i="51"/>
  <c r="EL95" i="51" s="1"/>
  <c r="EK106" i="51"/>
  <c r="EJ106" i="51"/>
  <c r="EL106" i="51" s="1"/>
  <c r="EJ125" i="51"/>
  <c r="EL125" i="51" s="1"/>
  <c r="EJ132" i="51"/>
  <c r="EL132" i="51" s="1"/>
  <c r="EJ142" i="51"/>
  <c r="EL142" i="51" s="1"/>
  <c r="EJ165" i="51"/>
  <c r="EL165" i="51" s="1"/>
  <c r="AN106" i="51"/>
  <c r="EJ96" i="51"/>
  <c r="EL96" i="51" s="1"/>
  <c r="FG74" i="51"/>
  <c r="CQ63" i="51"/>
  <c r="CR63" i="51" s="1"/>
  <c r="CQ145" i="51"/>
  <c r="CQ161" i="51"/>
  <c r="CR161" i="51" s="1"/>
  <c r="AN59" i="51"/>
  <c r="AC6" i="51"/>
  <c r="AE2" i="51"/>
  <c r="CR53" i="51"/>
  <c r="CR58" i="51"/>
  <c r="CR61" i="51"/>
  <c r="CR111" i="51"/>
  <c r="CR91" i="51"/>
  <c r="CR98" i="51"/>
  <c r="CR119" i="51"/>
  <c r="CR123" i="51"/>
  <c r="CR134" i="51"/>
  <c r="CR149" i="51"/>
  <c r="CR159" i="51"/>
  <c r="EJ60" i="51"/>
  <c r="EL60" i="51" s="1"/>
  <c r="EJ79" i="51"/>
  <c r="EL79" i="51" s="1"/>
  <c r="EJ84" i="51"/>
  <c r="EL84" i="51" s="1"/>
  <c r="EJ107" i="51"/>
  <c r="EL107" i="51" s="1"/>
  <c r="EJ114" i="51"/>
  <c r="EL114" i="51" s="1"/>
  <c r="EJ143" i="51"/>
  <c r="EL143" i="51" s="1"/>
  <c r="EJ164" i="51"/>
  <c r="EL164" i="51" s="1"/>
  <c r="FG157" i="51"/>
  <c r="EJ159" i="51"/>
  <c r="EL159" i="51" s="1"/>
  <c r="AN144" i="51"/>
  <c r="AN119" i="51"/>
  <c r="AN93" i="51"/>
  <c r="AN80" i="51"/>
  <c r="EJ82" i="51"/>
  <c r="EL82" i="51" s="1"/>
  <c r="EJ74" i="51"/>
  <c r="EL74" i="51" s="1"/>
  <c r="EJ71" i="51"/>
  <c r="EL71" i="51" s="1"/>
  <c r="EK66" i="51"/>
  <c r="EJ66" i="51"/>
  <c r="EL66" i="51" s="1"/>
  <c r="EJ50" i="51"/>
  <c r="EL50" i="51" s="1"/>
  <c r="CQ64" i="51"/>
  <c r="CR64" i="51" s="1"/>
  <c r="CQ66" i="51"/>
  <c r="CR66" i="51" s="1"/>
  <c r="CQ70" i="51"/>
  <c r="CR70" i="51" s="1"/>
  <c r="CQ73" i="51"/>
  <c r="CR73" i="51" s="1"/>
  <c r="CQ83" i="51"/>
  <c r="CR83" i="51" s="1"/>
  <c r="CQ88" i="51"/>
  <c r="CR88" i="51" s="1"/>
  <c r="CQ103" i="51"/>
  <c r="CQ113" i="51"/>
  <c r="CR113" i="51" s="1"/>
  <c r="CQ109" i="51"/>
  <c r="CR109" i="51" s="1"/>
  <c r="CQ125" i="51"/>
  <c r="CR125" i="51" s="1"/>
  <c r="CQ132" i="51"/>
  <c r="CR132" i="51" s="1"/>
  <c r="CQ142" i="51"/>
  <c r="CR142" i="51" s="1"/>
  <c r="H23" i="51"/>
  <c r="AN51" i="51"/>
  <c r="GD177" i="51"/>
  <c r="GE177" i="51" s="1"/>
  <c r="GD173" i="51"/>
  <c r="GE173" i="51" s="1"/>
  <c r="GD169" i="51"/>
  <c r="GE169" i="51" s="1"/>
  <c r="GD165" i="51"/>
  <c r="GE165" i="51" s="1"/>
  <c r="GD182" i="51"/>
  <c r="GD164" i="51"/>
  <c r="GE164" i="51" s="1"/>
  <c r="GD178" i="51"/>
  <c r="GE178" i="51" s="1"/>
  <c r="GD174" i="51"/>
  <c r="GE174" i="51" s="1"/>
  <c r="GD170" i="51"/>
  <c r="GE170" i="51" s="1"/>
  <c r="GD166" i="51"/>
  <c r="GE166" i="51" s="1"/>
  <c r="GD162" i="51"/>
  <c r="GE162" i="51" s="1"/>
  <c r="GD179" i="51"/>
  <c r="GE179" i="51" s="1"/>
  <c r="GD161" i="51"/>
  <c r="GE161" i="51" s="1"/>
  <c r="GD168" i="51"/>
  <c r="GE168" i="51" s="1"/>
  <c r="GD172" i="51"/>
  <c r="GE172" i="51" s="1"/>
  <c r="GD171" i="51"/>
  <c r="GE171" i="51" s="1"/>
  <c r="GD163" i="51"/>
  <c r="GE163" i="51" s="1"/>
  <c r="GD158" i="51"/>
  <c r="GE158" i="51" s="1"/>
  <c r="GD180" i="51"/>
  <c r="GE180" i="51" s="1"/>
  <c r="GD160" i="51"/>
  <c r="GE160" i="51" s="1"/>
  <c r="GD159" i="51"/>
  <c r="GE159" i="51" s="1"/>
  <c r="GD167" i="51"/>
  <c r="GE167" i="51" s="1"/>
  <c r="GD157" i="51"/>
  <c r="GE157" i="51" s="1"/>
  <c r="GD156" i="51"/>
  <c r="GE156" i="51" s="1"/>
  <c r="GD175" i="51"/>
  <c r="GE175" i="51" s="1"/>
  <c r="GD176" i="51"/>
  <c r="GE176" i="51" s="1"/>
  <c r="GD153" i="51"/>
  <c r="GE153" i="51" s="1"/>
  <c r="GD155" i="51"/>
  <c r="GE155" i="51" s="1"/>
  <c r="GD150" i="51"/>
  <c r="GE150" i="51" s="1"/>
  <c r="GD142" i="51"/>
  <c r="GE142" i="51" s="1"/>
  <c r="GD149" i="51"/>
  <c r="GE149" i="51" s="1"/>
  <c r="GD154" i="51"/>
  <c r="GE154" i="51" s="1"/>
  <c r="GD148" i="51"/>
  <c r="GE148" i="51" s="1"/>
  <c r="GD147" i="51"/>
  <c r="GE147" i="51" s="1"/>
  <c r="GD146" i="51"/>
  <c r="GE146" i="51" s="1"/>
  <c r="GD152" i="51"/>
  <c r="GE152" i="51" s="1"/>
  <c r="GD151" i="51"/>
  <c r="GE151" i="51" s="1"/>
  <c r="GD144" i="51"/>
  <c r="GE144" i="51" s="1"/>
  <c r="GD143" i="51"/>
  <c r="GE143" i="51" s="1"/>
  <c r="GD136" i="51"/>
  <c r="GE136" i="51" s="1"/>
  <c r="GD128" i="51"/>
  <c r="GE128" i="51" s="1"/>
  <c r="GD145" i="51"/>
  <c r="GE145" i="51" s="1"/>
  <c r="GD141" i="51"/>
  <c r="GE141" i="51" s="1"/>
  <c r="GD132" i="51"/>
  <c r="GE132" i="51" s="1"/>
  <c r="GD138" i="51"/>
  <c r="GE138" i="51" s="1"/>
  <c r="GD134" i="51"/>
  <c r="GE134" i="51" s="1"/>
  <c r="GD133" i="51"/>
  <c r="GE133" i="51" s="1"/>
  <c r="GD135" i="51"/>
  <c r="GE135" i="51" s="1"/>
  <c r="GD140" i="51"/>
  <c r="GE140" i="51" s="1"/>
  <c r="GD139" i="51"/>
  <c r="GE139" i="51" s="1"/>
  <c r="GD130" i="51"/>
  <c r="GE130" i="51" s="1"/>
  <c r="GD127" i="51"/>
  <c r="GE127" i="51" s="1"/>
  <c r="GD124" i="51"/>
  <c r="GE124" i="51" s="1"/>
  <c r="GD117" i="51"/>
  <c r="GE117" i="51" s="1"/>
  <c r="GD137" i="51"/>
  <c r="GE137" i="51" s="1"/>
  <c r="GD129" i="51"/>
  <c r="GE129" i="51" s="1"/>
  <c r="GD122" i="51"/>
  <c r="GE122" i="51" s="1"/>
  <c r="GD131" i="51"/>
  <c r="GE131" i="51" s="1"/>
  <c r="GD125" i="51"/>
  <c r="GE125" i="51" s="1"/>
  <c r="GD123" i="51"/>
  <c r="GE123" i="51" s="1"/>
  <c r="GD119" i="51"/>
  <c r="GE119" i="51" s="1"/>
  <c r="GD109" i="51"/>
  <c r="GE109" i="51" s="1"/>
  <c r="GD121" i="51"/>
  <c r="GE121" i="51" s="1"/>
  <c r="GD118" i="51"/>
  <c r="GE118" i="51" s="1"/>
  <c r="GD115" i="51"/>
  <c r="GE115" i="51" s="1"/>
  <c r="GD126" i="51"/>
  <c r="GE126" i="51" s="1"/>
  <c r="GD112" i="51"/>
  <c r="GE112" i="51" s="1"/>
  <c r="GD102" i="51"/>
  <c r="GE102" i="51" s="1"/>
  <c r="GD114" i="51"/>
  <c r="GE114" i="51" s="1"/>
  <c r="GD108" i="51"/>
  <c r="GE108" i="51" s="1"/>
  <c r="GD107" i="51"/>
  <c r="GE107" i="51" s="1"/>
  <c r="GD99" i="51"/>
  <c r="GE99" i="51" s="1"/>
  <c r="GD106" i="51"/>
  <c r="GE106" i="51" s="1"/>
  <c r="GD120" i="51"/>
  <c r="GE120" i="51" s="1"/>
  <c r="GD113" i="51"/>
  <c r="GE113" i="51" s="1"/>
  <c r="GD91" i="51"/>
  <c r="GE91" i="51" s="1"/>
  <c r="GD111" i="51"/>
  <c r="GE111" i="51" s="1"/>
  <c r="GD104" i="51"/>
  <c r="GE104" i="51" s="1"/>
  <c r="GD116" i="51"/>
  <c r="GE116" i="51" s="1"/>
  <c r="GD105" i="51"/>
  <c r="GE105" i="51" s="1"/>
  <c r="GD95" i="51"/>
  <c r="GE95" i="51" s="1"/>
  <c r="GD87" i="51"/>
  <c r="GE87" i="51" s="1"/>
  <c r="GD110" i="51"/>
  <c r="GE110" i="51" s="1"/>
  <c r="GD97" i="51"/>
  <c r="GE97" i="51" s="1"/>
  <c r="GD93" i="51"/>
  <c r="GE93" i="51" s="1"/>
  <c r="GD92" i="51"/>
  <c r="GE92" i="51" s="1"/>
  <c r="GD89" i="51"/>
  <c r="GE89" i="51" s="1"/>
  <c r="GD88" i="51"/>
  <c r="GE88" i="51" s="1"/>
  <c r="GD79" i="51"/>
  <c r="GE79" i="51" s="1"/>
  <c r="GD96" i="51"/>
  <c r="GE96" i="51" s="1"/>
  <c r="GD94" i="51"/>
  <c r="GE94" i="51" s="1"/>
  <c r="GD90" i="51"/>
  <c r="GE90" i="51" s="1"/>
  <c r="GD86" i="51"/>
  <c r="GE86" i="51" s="1"/>
  <c r="GD85" i="51"/>
  <c r="GE85" i="51" s="1"/>
  <c r="GD103" i="51"/>
  <c r="GE103" i="51" s="1"/>
  <c r="GD101" i="51"/>
  <c r="GE101" i="51" s="1"/>
  <c r="GD84" i="51"/>
  <c r="GE84" i="51" s="1"/>
  <c r="GD76" i="51"/>
  <c r="GE76" i="51" s="1"/>
  <c r="GD98" i="51"/>
  <c r="GE98" i="51" s="1"/>
  <c r="GD81" i="51"/>
  <c r="GE81" i="51" s="1"/>
  <c r="GD67" i="51"/>
  <c r="GE67" i="51" s="1"/>
  <c r="GD60" i="51"/>
  <c r="GE60" i="51" s="1"/>
  <c r="GD82" i="51"/>
  <c r="GE82" i="51" s="1"/>
  <c r="GD78" i="51"/>
  <c r="GE78" i="51" s="1"/>
  <c r="GD77" i="51"/>
  <c r="GE77" i="51" s="1"/>
  <c r="GD74" i="51"/>
  <c r="GE74" i="51" s="1"/>
  <c r="GD83" i="51"/>
  <c r="GE83" i="51" s="1"/>
  <c r="GD80" i="51"/>
  <c r="GD75" i="51"/>
  <c r="GE75" i="51" s="1"/>
  <c r="GD73" i="51"/>
  <c r="GE73" i="51" s="1"/>
  <c r="GD100" i="51"/>
  <c r="GE100" i="51" s="1"/>
  <c r="GD72" i="51"/>
  <c r="GE72" i="51" s="1"/>
  <c r="GD65" i="51"/>
  <c r="GE65" i="51" s="1"/>
  <c r="GD57" i="51"/>
  <c r="GE57" i="51" s="1"/>
  <c r="GD71" i="51"/>
  <c r="GE71" i="51" s="1"/>
  <c r="GD70" i="51"/>
  <c r="GE70" i="51" s="1"/>
  <c r="GD68" i="51"/>
  <c r="GE68" i="51" s="1"/>
  <c r="GD66" i="51"/>
  <c r="GE66" i="51" s="1"/>
  <c r="GD52" i="51"/>
  <c r="GE52" i="51" s="1"/>
  <c r="GD62" i="51"/>
  <c r="GE62" i="51" s="1"/>
  <c r="GD69" i="51"/>
  <c r="GE69" i="51" s="1"/>
  <c r="GD63" i="51"/>
  <c r="GE63" i="51" s="1"/>
  <c r="GD59" i="51"/>
  <c r="GE59" i="51" s="1"/>
  <c r="GD58" i="51"/>
  <c r="GE58" i="51" s="1"/>
  <c r="GD64" i="51"/>
  <c r="GE64" i="51" s="1"/>
  <c r="GD61" i="51"/>
  <c r="GE61" i="51" s="1"/>
  <c r="GD55" i="51"/>
  <c r="GE55" i="51" s="1"/>
  <c r="F15" i="51"/>
  <c r="GD56" i="51"/>
  <c r="GE56" i="51" s="1"/>
  <c r="GD51" i="51"/>
  <c r="GE51" i="51" s="1"/>
  <c r="GD49" i="51"/>
  <c r="GD54" i="51"/>
  <c r="GE54" i="51" s="1"/>
  <c r="GD53" i="51"/>
  <c r="GE53" i="51" s="1"/>
  <c r="GD50" i="51"/>
  <c r="GE50" i="51" s="1"/>
  <c r="CR55" i="51"/>
  <c r="CR62" i="51"/>
  <c r="CR67" i="51"/>
  <c r="CR68" i="51"/>
  <c r="CR93" i="51"/>
  <c r="CR92" i="51"/>
  <c r="CR114" i="51"/>
  <c r="CR124" i="51"/>
  <c r="CR144" i="51"/>
  <c r="CR164" i="51"/>
  <c r="EJ87" i="51"/>
  <c r="EL87" i="51" s="1"/>
  <c r="EJ90" i="51"/>
  <c r="EL90" i="51" s="1"/>
  <c r="EJ136" i="51"/>
  <c r="EL136" i="51" s="1"/>
  <c r="EJ157" i="51"/>
  <c r="EL157" i="51" s="1"/>
  <c r="EK158" i="51"/>
  <c r="EJ158" i="51"/>
  <c r="EL158" i="51" s="1"/>
  <c r="EJ139" i="51"/>
  <c r="EL139" i="51" s="1"/>
  <c r="EJ127" i="51"/>
  <c r="EL127" i="51" s="1"/>
  <c r="AN118" i="51"/>
  <c r="EJ123" i="51"/>
  <c r="EL123" i="51" s="1"/>
  <c r="EJ119" i="51"/>
  <c r="EL119" i="51" s="1"/>
  <c r="EK119" i="51"/>
  <c r="EK121" i="51"/>
  <c r="EJ121" i="51"/>
  <c r="EL121" i="51" s="1"/>
  <c r="EJ108" i="51"/>
  <c r="EL108" i="51" s="1"/>
  <c r="EK97" i="51"/>
  <c r="EJ97" i="51"/>
  <c r="EL97" i="51" s="1"/>
  <c r="AN116" i="51"/>
  <c r="BM90" i="51"/>
  <c r="EJ93" i="51"/>
  <c r="EL93" i="51" s="1"/>
  <c r="GE80" i="51"/>
  <c r="EJ73" i="51"/>
  <c r="EL73" i="51" s="1"/>
  <c r="EK73" i="51"/>
  <c r="CQ84" i="51"/>
  <c r="CR84" i="51" s="1"/>
  <c r="BR182" i="51"/>
  <c r="BD7" i="51"/>
  <c r="BT182" i="51" s="1"/>
  <c r="CR51" i="51"/>
  <c r="CR57" i="51"/>
  <c r="CR69" i="51"/>
  <c r="CR79" i="51"/>
  <c r="CR85" i="51"/>
  <c r="CR122" i="51"/>
  <c r="CR103" i="51"/>
  <c r="CR127" i="51"/>
  <c r="CR136" i="51"/>
  <c r="CR141" i="51"/>
  <c r="CR155" i="51"/>
  <c r="CR150" i="51"/>
  <c r="CR160" i="51"/>
  <c r="EJ57" i="51"/>
  <c r="EL57" i="51" s="1"/>
  <c r="EJ67" i="51"/>
  <c r="EL67" i="51" s="1"/>
  <c r="EJ56" i="51"/>
  <c r="EL56" i="51" s="1"/>
  <c r="EJ88" i="51"/>
  <c r="EL88" i="51" s="1"/>
  <c r="EJ86" i="51"/>
  <c r="EL86" i="51" s="1"/>
  <c r="EJ122" i="51"/>
  <c r="EL122" i="51" s="1"/>
  <c r="EK122" i="51"/>
  <c r="EJ137" i="51"/>
  <c r="EL137" i="51" s="1"/>
  <c r="EJ150" i="51"/>
  <c r="EL150" i="51" s="1"/>
  <c r="CQ97" i="51"/>
  <c r="CR97" i="51" s="1"/>
  <c r="CQ137" i="51"/>
  <c r="CR137" i="51" s="1"/>
  <c r="BL165" i="51"/>
  <c r="BM165" i="51" s="1"/>
  <c r="BL182" i="51"/>
  <c r="BL157" i="51"/>
  <c r="BM157" i="51" s="1"/>
  <c r="BL164" i="51"/>
  <c r="BM164" i="51" s="1"/>
  <c r="BL162" i="51"/>
  <c r="BM162" i="51" s="1"/>
  <c r="BL163" i="51"/>
  <c r="BM163" i="51" s="1"/>
  <c r="BL161" i="51"/>
  <c r="BM161" i="51" s="1"/>
  <c r="BL155" i="51"/>
  <c r="BM155" i="51" s="1"/>
  <c r="BL160" i="51"/>
  <c r="BM160" i="51" s="1"/>
  <c r="BL151" i="51"/>
  <c r="BM151" i="51" s="1"/>
  <c r="BL159" i="51"/>
  <c r="BM159" i="51" s="1"/>
  <c r="BL158" i="51"/>
  <c r="BM158" i="51" s="1"/>
  <c r="BL156" i="51"/>
  <c r="BM156" i="51" s="1"/>
  <c r="BL145" i="51"/>
  <c r="BM145" i="51" s="1"/>
  <c r="BL154" i="51"/>
  <c r="BM154" i="51" s="1"/>
  <c r="BL150" i="51"/>
  <c r="BM150" i="51" s="1"/>
  <c r="BL153" i="51"/>
  <c r="BM153" i="51" s="1"/>
  <c r="BL152" i="51"/>
  <c r="BM152" i="51" s="1"/>
  <c r="BL149" i="51"/>
  <c r="BM149" i="51" s="1"/>
  <c r="BL141" i="51"/>
  <c r="BM141" i="51" s="1"/>
  <c r="BL148" i="51"/>
  <c r="BM148" i="51" s="1"/>
  <c r="BL143" i="51"/>
  <c r="BM143" i="51" s="1"/>
  <c r="BL142" i="51"/>
  <c r="BM142" i="51" s="1"/>
  <c r="BL140" i="51"/>
  <c r="BM140" i="51" s="1"/>
  <c r="BL139" i="51"/>
  <c r="BM139" i="51" s="1"/>
  <c r="BL131" i="51"/>
  <c r="BM131" i="51" s="1"/>
  <c r="BL137" i="51"/>
  <c r="BM137" i="51" s="1"/>
  <c r="BL135" i="51"/>
  <c r="BM135" i="51" s="1"/>
  <c r="BL144" i="51"/>
  <c r="BM144" i="51" s="1"/>
  <c r="BL134" i="51"/>
  <c r="BM134" i="51" s="1"/>
  <c r="BL130" i="51"/>
  <c r="BM130" i="51" s="1"/>
  <c r="BL128" i="51"/>
  <c r="BM128" i="51" s="1"/>
  <c r="BL136" i="51"/>
  <c r="BM136" i="51" s="1"/>
  <c r="BL138" i="51"/>
  <c r="BM138" i="51" s="1"/>
  <c r="BL147" i="51"/>
  <c r="BM147" i="51" s="1"/>
  <c r="BL120" i="51"/>
  <c r="BM120" i="51" s="1"/>
  <c r="BL132" i="51"/>
  <c r="BM132" i="51" s="1"/>
  <c r="BL126" i="51"/>
  <c r="BM126" i="51" s="1"/>
  <c r="BL125" i="51"/>
  <c r="BM125" i="51" s="1"/>
  <c r="BL129" i="51"/>
  <c r="BM129" i="51" s="1"/>
  <c r="BL133" i="51"/>
  <c r="BM133" i="51" s="1"/>
  <c r="BL127" i="51"/>
  <c r="BM127" i="51" s="1"/>
  <c r="BL124" i="51"/>
  <c r="BM124" i="51" s="1"/>
  <c r="BL123" i="51"/>
  <c r="BM123" i="51" s="1"/>
  <c r="BL118" i="51"/>
  <c r="BM118" i="51" s="1"/>
  <c r="BL112" i="51"/>
  <c r="BM112" i="51" s="1"/>
  <c r="BL146" i="51"/>
  <c r="BM146" i="51" s="1"/>
  <c r="BL117" i="51"/>
  <c r="BM117" i="51" s="1"/>
  <c r="BL115" i="51"/>
  <c r="BM115" i="51" s="1"/>
  <c r="BL122" i="51"/>
  <c r="BM122" i="51" s="1"/>
  <c r="BL114" i="51"/>
  <c r="BM114" i="51" s="1"/>
  <c r="BL105" i="51"/>
  <c r="BM105" i="51" s="1"/>
  <c r="BL116" i="51"/>
  <c r="BM116" i="51" s="1"/>
  <c r="BL121" i="51"/>
  <c r="BM121" i="51" s="1"/>
  <c r="BL103" i="51"/>
  <c r="BM103" i="51" s="1"/>
  <c r="BL102" i="51"/>
  <c r="BM102" i="51" s="1"/>
  <c r="BL113" i="51"/>
  <c r="BM113" i="51" s="1"/>
  <c r="BL111" i="51"/>
  <c r="BM111" i="51" s="1"/>
  <c r="BL109" i="51"/>
  <c r="BM109" i="51" s="1"/>
  <c r="BL119" i="51"/>
  <c r="BM119" i="51" s="1"/>
  <c r="BL108" i="51"/>
  <c r="BM108" i="51" s="1"/>
  <c r="BL94" i="51"/>
  <c r="BM94" i="51" s="1"/>
  <c r="BL107" i="51"/>
  <c r="BM107" i="51" s="1"/>
  <c r="BL104" i="51"/>
  <c r="BM104" i="51" s="1"/>
  <c r="BL99" i="51"/>
  <c r="BM99" i="51" s="1"/>
  <c r="BL110" i="51"/>
  <c r="BM110" i="51" s="1"/>
  <c r="BL106" i="51"/>
  <c r="BM106" i="51" s="1"/>
  <c r="BL98" i="51"/>
  <c r="BM98" i="51" s="1"/>
  <c r="BL90" i="51"/>
  <c r="BL95" i="51"/>
  <c r="BM95" i="51" s="1"/>
  <c r="BL92" i="51"/>
  <c r="BM92" i="51" s="1"/>
  <c r="BL91" i="51"/>
  <c r="BM91" i="51" s="1"/>
  <c r="BL88" i="51"/>
  <c r="BM88" i="51" s="1"/>
  <c r="BL87" i="51"/>
  <c r="BM87" i="51" s="1"/>
  <c r="BL82" i="51"/>
  <c r="BM82" i="51" s="1"/>
  <c r="BL100" i="51"/>
  <c r="BM100" i="51" s="1"/>
  <c r="BL97" i="51"/>
  <c r="BM97" i="51" s="1"/>
  <c r="BL96" i="51"/>
  <c r="BM96" i="51" s="1"/>
  <c r="BL79" i="51"/>
  <c r="BM79" i="51" s="1"/>
  <c r="BL101" i="51"/>
  <c r="BM101" i="51" s="1"/>
  <c r="BL93" i="51"/>
  <c r="BM93" i="51" s="1"/>
  <c r="BL80" i="51"/>
  <c r="BM80" i="51" s="1"/>
  <c r="BL70" i="51"/>
  <c r="BM70" i="51" s="1"/>
  <c r="BL63" i="51"/>
  <c r="BM63" i="51" s="1"/>
  <c r="BL89" i="51"/>
  <c r="BM89" i="51" s="1"/>
  <c r="BL84" i="51"/>
  <c r="BM84" i="51" s="1"/>
  <c r="BL83" i="51"/>
  <c r="BM83" i="51" s="1"/>
  <c r="BL81" i="51"/>
  <c r="BM81" i="51" s="1"/>
  <c r="BL69" i="51"/>
  <c r="BM69" i="51" s="1"/>
  <c r="BL85" i="51"/>
  <c r="BM85" i="51" s="1"/>
  <c r="BL68" i="51"/>
  <c r="BM68" i="51" s="1"/>
  <c r="BL86" i="51"/>
  <c r="BM86" i="51" s="1"/>
  <c r="BL75" i="51"/>
  <c r="BM75" i="51" s="1"/>
  <c r="BL67" i="51"/>
  <c r="BM67" i="51" s="1"/>
  <c r="BL60" i="51"/>
  <c r="BM60" i="51" s="1"/>
  <c r="BL74" i="51"/>
  <c r="BM74" i="51" s="1"/>
  <c r="BL78" i="51"/>
  <c r="BM78" i="51" s="1"/>
  <c r="BL77" i="51"/>
  <c r="BM77" i="51" s="1"/>
  <c r="BL73" i="51"/>
  <c r="BM73" i="51" s="1"/>
  <c r="BL71" i="51"/>
  <c r="BM71" i="51" s="1"/>
  <c r="BL76" i="51"/>
  <c r="BM76" i="51" s="1"/>
  <c r="BL66" i="51"/>
  <c r="BM66" i="51" s="1"/>
  <c r="BL58" i="51"/>
  <c r="BM58" i="51" s="1"/>
  <c r="BL72" i="51"/>
  <c r="BM72" i="51" s="1"/>
  <c r="BL61" i="51"/>
  <c r="BM61" i="51" s="1"/>
  <c r="BL59" i="51"/>
  <c r="BM59" i="51" s="1"/>
  <c r="BL65" i="51"/>
  <c r="BM65" i="51" s="1"/>
  <c r="BL64" i="51"/>
  <c r="BM64" i="51" s="1"/>
  <c r="BL62" i="51"/>
  <c r="BM62" i="51" s="1"/>
  <c r="BL57" i="51"/>
  <c r="BM57" i="51" s="1"/>
  <c r="BL50" i="51"/>
  <c r="BM50" i="51" s="1"/>
  <c r="BL56" i="51"/>
  <c r="BM56" i="51" s="1"/>
  <c r="BL49" i="51"/>
  <c r="BL53" i="51"/>
  <c r="BM53" i="51" s="1"/>
  <c r="BL55" i="51"/>
  <c r="BM55" i="51" s="1"/>
  <c r="BL54" i="51"/>
  <c r="BM54" i="51" s="1"/>
  <c r="F10" i="51"/>
  <c r="BL52" i="51"/>
  <c r="BM52" i="51" s="1"/>
  <c r="BL51" i="51"/>
  <c r="BM51" i="51" s="1"/>
  <c r="CR52" i="51"/>
  <c r="CR59" i="51"/>
  <c r="CR71" i="51"/>
  <c r="CR74" i="51"/>
  <c r="CR82" i="51"/>
  <c r="CR86" i="51"/>
  <c r="CR95" i="51"/>
  <c r="CR117" i="51"/>
  <c r="CR110" i="51"/>
  <c r="CR130" i="51"/>
  <c r="CR139" i="51"/>
  <c r="CR157" i="51"/>
  <c r="CR143" i="51"/>
  <c r="CR162" i="51"/>
  <c r="EJ62" i="51"/>
  <c r="EL62" i="51" s="1"/>
  <c r="EJ61" i="51"/>
  <c r="EL61" i="51" s="1"/>
  <c r="EJ68" i="51"/>
  <c r="EL68" i="51" s="1"/>
  <c r="EJ64" i="51"/>
  <c r="EL64" i="51" s="1"/>
  <c r="EJ59" i="51"/>
  <c r="EL59" i="51" s="1"/>
  <c r="EK94" i="51"/>
  <c r="EJ94" i="51"/>
  <c r="EL94" i="51" s="1"/>
  <c r="EJ102" i="51"/>
  <c r="EL102" i="51" s="1"/>
  <c r="EK102" i="51"/>
  <c r="EJ101" i="51"/>
  <c r="EL101" i="51" s="1"/>
  <c r="EK101" i="51"/>
  <c r="EJ141" i="51"/>
  <c r="EL141" i="51" s="1"/>
  <c r="EK137" i="51" l="1"/>
  <c r="EK57" i="51"/>
  <c r="EK108" i="51"/>
  <c r="EK123" i="51"/>
  <c r="EK90" i="51"/>
  <c r="EK114" i="51"/>
  <c r="EK156" i="51"/>
  <c r="EK144" i="51"/>
  <c r="EK111" i="51"/>
  <c r="EK54" i="51"/>
  <c r="EK61" i="51"/>
  <c r="EK87" i="51"/>
  <c r="EK84" i="51"/>
  <c r="EK125" i="51"/>
  <c r="EK134" i="51"/>
  <c r="EK103" i="51"/>
  <c r="EK118" i="51"/>
  <c r="EK128" i="51"/>
  <c r="EK63" i="51"/>
  <c r="DH182" i="51"/>
  <c r="DH156" i="51"/>
  <c r="DI156" i="51" s="1"/>
  <c r="DJ156" i="51" s="1"/>
  <c r="DL156" i="51" s="1"/>
  <c r="DH150" i="51"/>
  <c r="DI150" i="51" s="1"/>
  <c r="DJ150" i="51" s="1"/>
  <c r="DL150" i="51" s="1"/>
  <c r="DH147" i="51"/>
  <c r="DI147" i="51" s="1"/>
  <c r="DJ147" i="51" s="1"/>
  <c r="DL147" i="51" s="1"/>
  <c r="DH121" i="51"/>
  <c r="DI121" i="51" s="1"/>
  <c r="DH135" i="51"/>
  <c r="DI135" i="51" s="1"/>
  <c r="DJ135" i="51" s="1"/>
  <c r="DL135" i="51" s="1"/>
  <c r="DH122" i="51"/>
  <c r="DI122" i="51" s="1"/>
  <c r="DH105" i="51"/>
  <c r="DI105" i="51" s="1"/>
  <c r="DJ105" i="51" s="1"/>
  <c r="DL105" i="51" s="1"/>
  <c r="DH100" i="51"/>
  <c r="DI100" i="51" s="1"/>
  <c r="DH96" i="51"/>
  <c r="DI96" i="51" s="1"/>
  <c r="DJ96" i="51" s="1"/>
  <c r="DL96" i="51" s="1"/>
  <c r="DH89" i="51"/>
  <c r="DI89" i="51" s="1"/>
  <c r="DJ89" i="51" s="1"/>
  <c r="DL89" i="51" s="1"/>
  <c r="DH70" i="51"/>
  <c r="DI70" i="51" s="1"/>
  <c r="DJ70" i="51" s="1"/>
  <c r="DL70" i="51" s="1"/>
  <c r="DH75" i="51"/>
  <c r="DI75" i="51" s="1"/>
  <c r="DH57" i="51"/>
  <c r="DI57" i="51" s="1"/>
  <c r="DJ57" i="51" s="1"/>
  <c r="DL57" i="51" s="1"/>
  <c r="DH51" i="51"/>
  <c r="DI51" i="51" s="1"/>
  <c r="DH165" i="51"/>
  <c r="DI165" i="51" s="1"/>
  <c r="DH160" i="51"/>
  <c r="DI160" i="51" s="1"/>
  <c r="DH142" i="51"/>
  <c r="DI142" i="51" s="1"/>
  <c r="DH137" i="51"/>
  <c r="DI137" i="51" s="1"/>
  <c r="DH141" i="51"/>
  <c r="DI141" i="51" s="1"/>
  <c r="DJ141" i="51" s="1"/>
  <c r="DL141" i="51" s="1"/>
  <c r="DH130" i="51"/>
  <c r="DI130" i="51" s="1"/>
  <c r="DJ130" i="51" s="1"/>
  <c r="DL130" i="51" s="1"/>
  <c r="DH119" i="51"/>
  <c r="DI119" i="51" s="1"/>
  <c r="DH104" i="51"/>
  <c r="DI104" i="51" s="1"/>
  <c r="DJ104" i="51" s="1"/>
  <c r="DL104" i="51" s="1"/>
  <c r="DH101" i="51"/>
  <c r="DI101" i="51" s="1"/>
  <c r="DJ101" i="51" s="1"/>
  <c r="DL101" i="51" s="1"/>
  <c r="DH99" i="51"/>
  <c r="DI99" i="51" s="1"/>
  <c r="DJ99" i="51" s="1"/>
  <c r="DL99" i="51" s="1"/>
  <c r="DH88" i="51"/>
  <c r="DI88" i="51" s="1"/>
  <c r="DH69" i="51"/>
  <c r="DI69" i="51" s="1"/>
  <c r="DH84" i="51"/>
  <c r="DI84" i="51" s="1"/>
  <c r="DH73" i="51"/>
  <c r="DI73" i="51" s="1"/>
  <c r="DH50" i="51"/>
  <c r="DI50" i="51" s="1"/>
  <c r="DH164" i="51"/>
  <c r="DI164" i="51" s="1"/>
  <c r="DJ164" i="51" s="1"/>
  <c r="DL164" i="51" s="1"/>
  <c r="DH159" i="51"/>
  <c r="DI159" i="51" s="1"/>
  <c r="DH151" i="51"/>
  <c r="DI151" i="51" s="1"/>
  <c r="DH144" i="51"/>
  <c r="DI144" i="51" s="1"/>
  <c r="DJ144" i="51" s="1"/>
  <c r="DL144" i="51" s="1"/>
  <c r="DH129" i="51"/>
  <c r="DI129" i="51" s="1"/>
  <c r="DJ129" i="51" s="1"/>
  <c r="DL129" i="51" s="1"/>
  <c r="DH124" i="51"/>
  <c r="DI124" i="51" s="1"/>
  <c r="DJ124" i="51" s="1"/>
  <c r="DL124" i="51" s="1"/>
  <c r="DH116" i="51"/>
  <c r="DI116" i="51" s="1"/>
  <c r="DH103" i="51"/>
  <c r="DI103" i="51" s="1"/>
  <c r="DH108" i="51"/>
  <c r="DI108" i="51" s="1"/>
  <c r="DH97" i="51"/>
  <c r="DI97" i="51" s="1"/>
  <c r="DJ97" i="51" s="1"/>
  <c r="DL97" i="51" s="1"/>
  <c r="DH78" i="51"/>
  <c r="DI78" i="51" s="1"/>
  <c r="DH85" i="51"/>
  <c r="DI85" i="51" s="1"/>
  <c r="DH81" i="51"/>
  <c r="DI81" i="51" s="1"/>
  <c r="DJ81" i="51" s="1"/>
  <c r="DL81" i="51" s="1"/>
  <c r="DH67" i="51"/>
  <c r="DI67" i="51" s="1"/>
  <c r="DH53" i="51"/>
  <c r="DI53" i="51" s="1"/>
  <c r="DJ53" i="51" s="1"/>
  <c r="DL53" i="51" s="1"/>
  <c r="DH163" i="51"/>
  <c r="DI163" i="51" s="1"/>
  <c r="DJ163" i="51" s="1"/>
  <c r="DL163" i="51" s="1"/>
  <c r="DH161" i="51"/>
  <c r="DI161" i="51" s="1"/>
  <c r="DJ161" i="51" s="1"/>
  <c r="DL161" i="51" s="1"/>
  <c r="DH149" i="51"/>
  <c r="DI149" i="51" s="1"/>
  <c r="DJ149" i="51" s="1"/>
  <c r="DL149" i="51" s="1"/>
  <c r="DH143" i="51"/>
  <c r="DI143" i="51" s="1"/>
  <c r="DH126" i="51"/>
  <c r="DI126" i="51" s="1"/>
  <c r="DJ126" i="51" s="1"/>
  <c r="DL126" i="51" s="1"/>
  <c r="DH114" i="51"/>
  <c r="DI114" i="51" s="1"/>
  <c r="DH112" i="51"/>
  <c r="DI112" i="51" s="1"/>
  <c r="DJ112" i="51" s="1"/>
  <c r="DL112" i="51" s="1"/>
  <c r="DH117" i="51"/>
  <c r="DI117" i="51" s="1"/>
  <c r="DH91" i="51"/>
  <c r="DI91" i="51" s="1"/>
  <c r="DJ91" i="51" s="1"/>
  <c r="DL91" i="51" s="1"/>
  <c r="DH80" i="51"/>
  <c r="DI80" i="51" s="1"/>
  <c r="DJ80" i="51" s="1"/>
  <c r="DL80" i="51" s="1"/>
  <c r="DH77" i="51"/>
  <c r="DI77" i="51" s="1"/>
  <c r="DH68" i="51"/>
  <c r="DI68" i="51" s="1"/>
  <c r="DH74" i="51"/>
  <c r="DI74" i="51" s="1"/>
  <c r="DJ74" i="51" s="1"/>
  <c r="DL74" i="51" s="1"/>
  <c r="DH66" i="51"/>
  <c r="DI66" i="51" s="1"/>
  <c r="DH54" i="51"/>
  <c r="DI54" i="51" s="1"/>
  <c r="DJ54" i="51" s="1"/>
  <c r="DL54" i="51" s="1"/>
  <c r="DH158" i="51"/>
  <c r="DI158" i="51" s="1"/>
  <c r="DJ158" i="51" s="1"/>
  <c r="DL158" i="51" s="1"/>
  <c r="DH152" i="51"/>
  <c r="DI152" i="51" s="1"/>
  <c r="DJ152" i="51" s="1"/>
  <c r="DL152" i="51" s="1"/>
  <c r="DH148" i="51"/>
  <c r="DI148" i="51" s="1"/>
  <c r="DJ148" i="51" s="1"/>
  <c r="DL148" i="51" s="1"/>
  <c r="DH136" i="51"/>
  <c r="DI136" i="51" s="1"/>
  <c r="DJ136" i="51" s="1"/>
  <c r="DL136" i="51" s="1"/>
  <c r="DH133" i="51"/>
  <c r="DI133" i="51" s="1"/>
  <c r="DH113" i="51"/>
  <c r="DI113" i="51" s="1"/>
  <c r="DJ113" i="51" s="1"/>
  <c r="DL113" i="51" s="1"/>
  <c r="DH106" i="51"/>
  <c r="DI106" i="51" s="1"/>
  <c r="DH107" i="51"/>
  <c r="DI107" i="51" s="1"/>
  <c r="DJ107" i="51" s="1"/>
  <c r="DL107" i="51" s="1"/>
  <c r="DH115" i="51"/>
  <c r="DI115" i="51" s="1"/>
  <c r="DJ115" i="51" s="1"/>
  <c r="DL115" i="51" s="1"/>
  <c r="DH94" i="51"/>
  <c r="DI94" i="51" s="1"/>
  <c r="DJ94" i="51" s="1"/>
  <c r="DL94" i="51" s="1"/>
  <c r="DH71" i="51"/>
  <c r="DI71" i="51" s="1"/>
  <c r="DH61" i="51"/>
  <c r="DI61" i="51" s="1"/>
  <c r="DH72" i="51"/>
  <c r="DI72" i="51" s="1"/>
  <c r="DJ72" i="51" s="1"/>
  <c r="DL72" i="51" s="1"/>
  <c r="DH63" i="51"/>
  <c r="DI63" i="51" s="1"/>
  <c r="DH52" i="51"/>
  <c r="DI52" i="51" s="1"/>
  <c r="DJ52" i="51" s="1"/>
  <c r="DL52" i="51" s="1"/>
  <c r="F25" i="51"/>
  <c r="DH162" i="51"/>
  <c r="DI162" i="51" s="1"/>
  <c r="DH153" i="51"/>
  <c r="DI153" i="51" s="1"/>
  <c r="DJ153" i="51" s="1"/>
  <c r="DL153" i="51" s="1"/>
  <c r="DH132" i="51"/>
  <c r="DI132" i="51" s="1"/>
  <c r="DH154" i="51"/>
  <c r="DI154" i="51" s="1"/>
  <c r="DH131" i="51"/>
  <c r="DI131" i="51" s="1"/>
  <c r="DH128" i="51"/>
  <c r="DI128" i="51" s="1"/>
  <c r="DJ128" i="51" s="1"/>
  <c r="DL128" i="51" s="1"/>
  <c r="DH120" i="51"/>
  <c r="DI120" i="51" s="1"/>
  <c r="DJ120" i="51" s="1"/>
  <c r="DL120" i="51" s="1"/>
  <c r="DH95" i="51"/>
  <c r="DI95" i="51" s="1"/>
  <c r="DJ95" i="51" s="1"/>
  <c r="DL95" i="51" s="1"/>
  <c r="DH109" i="51"/>
  <c r="DI109" i="51" s="1"/>
  <c r="DH93" i="51"/>
  <c r="DI93" i="51" s="1"/>
  <c r="DJ93" i="51" s="1"/>
  <c r="DL93" i="51" s="1"/>
  <c r="DH64" i="51"/>
  <c r="DI64" i="51" s="1"/>
  <c r="DJ64" i="51" s="1"/>
  <c r="DL64" i="51" s="1"/>
  <c r="DH86" i="51"/>
  <c r="DI86" i="51" s="1"/>
  <c r="DJ86" i="51" s="1"/>
  <c r="DL86" i="51" s="1"/>
  <c r="DH65" i="51"/>
  <c r="DI65" i="51" s="1"/>
  <c r="DH60" i="51"/>
  <c r="DI60" i="51" s="1"/>
  <c r="DJ60" i="51" s="1"/>
  <c r="DL60" i="51" s="1"/>
  <c r="DH49" i="51"/>
  <c r="DH157" i="51"/>
  <c r="DI157" i="51" s="1"/>
  <c r="DJ157" i="51" s="1"/>
  <c r="DL157" i="51" s="1"/>
  <c r="DH146" i="51"/>
  <c r="DI146" i="51" s="1"/>
  <c r="DJ146" i="51" s="1"/>
  <c r="DL146" i="51" s="1"/>
  <c r="DH139" i="51"/>
  <c r="DI139" i="51" s="1"/>
  <c r="DH140" i="51"/>
  <c r="DI140" i="51" s="1"/>
  <c r="DJ140" i="51" s="1"/>
  <c r="DL140" i="51" s="1"/>
  <c r="DH125" i="51"/>
  <c r="DI125" i="51" s="1"/>
  <c r="DH134" i="51"/>
  <c r="DI134" i="51" s="1"/>
  <c r="DH111" i="51"/>
  <c r="DI111" i="51" s="1"/>
  <c r="DJ111" i="51" s="1"/>
  <c r="DL111" i="51" s="1"/>
  <c r="DH87" i="51"/>
  <c r="DI87" i="51" s="1"/>
  <c r="DH98" i="51"/>
  <c r="DI98" i="51" s="1"/>
  <c r="DH92" i="51"/>
  <c r="DI92" i="51" s="1"/>
  <c r="DH56" i="51"/>
  <c r="DI56" i="51" s="1"/>
  <c r="DH82" i="51"/>
  <c r="DI82" i="51" s="1"/>
  <c r="DH62" i="51"/>
  <c r="DI62" i="51" s="1"/>
  <c r="DH58" i="51"/>
  <c r="DI58" i="51" s="1"/>
  <c r="F12" i="51"/>
  <c r="DH155" i="51"/>
  <c r="DI155" i="51" s="1"/>
  <c r="DJ155" i="51" s="1"/>
  <c r="DL155" i="51" s="1"/>
  <c r="DH145" i="51"/>
  <c r="DI145" i="51" s="1"/>
  <c r="DH138" i="51"/>
  <c r="DI138" i="51" s="1"/>
  <c r="DJ138" i="51" s="1"/>
  <c r="DL138" i="51" s="1"/>
  <c r="DH127" i="51"/>
  <c r="DI127" i="51" s="1"/>
  <c r="DJ127" i="51" s="1"/>
  <c r="DL127" i="51" s="1"/>
  <c r="DH118" i="51"/>
  <c r="DI118" i="51" s="1"/>
  <c r="DH123" i="51"/>
  <c r="DI123" i="51" s="1"/>
  <c r="DJ123" i="51" s="1"/>
  <c r="DL123" i="51" s="1"/>
  <c r="DH110" i="51"/>
  <c r="DI110" i="51" s="1"/>
  <c r="DJ110" i="51" s="1"/>
  <c r="DL110" i="51" s="1"/>
  <c r="DH102" i="51"/>
  <c r="DI102" i="51" s="1"/>
  <c r="DH83" i="51"/>
  <c r="DI83" i="51" s="1"/>
  <c r="DJ83" i="51" s="1"/>
  <c r="DL83" i="51" s="1"/>
  <c r="DH90" i="51"/>
  <c r="DI90" i="51" s="1"/>
  <c r="DH76" i="51"/>
  <c r="DI76" i="51" s="1"/>
  <c r="DH79" i="51"/>
  <c r="DI79" i="51" s="1"/>
  <c r="DJ79" i="51" s="1"/>
  <c r="DL79" i="51" s="1"/>
  <c r="DH59" i="51"/>
  <c r="DI59" i="51" s="1"/>
  <c r="DH55" i="51"/>
  <c r="DI55" i="51" s="1"/>
  <c r="EK129" i="51"/>
  <c r="EK74" i="51"/>
  <c r="CQ181" i="51"/>
  <c r="EK85" i="51"/>
  <c r="EK80" i="51"/>
  <c r="EK154" i="51"/>
  <c r="EK138" i="51"/>
  <c r="EK59" i="51"/>
  <c r="EK150" i="51"/>
  <c r="EK56" i="51"/>
  <c r="EK60" i="51"/>
  <c r="EK165" i="51"/>
  <c r="EK72" i="51"/>
  <c r="EK76" i="51"/>
  <c r="EK52" i="51"/>
  <c r="EK130" i="51"/>
  <c r="EK116" i="51"/>
  <c r="BN160" i="51"/>
  <c r="BP160" i="51" s="1"/>
  <c r="BN165" i="51"/>
  <c r="BP165" i="51" s="1"/>
  <c r="BO165" i="51"/>
  <c r="AO127" i="51"/>
  <c r="AQ127" i="51" s="1"/>
  <c r="AS127" i="51" s="1"/>
  <c r="AP127" i="51"/>
  <c r="AT127" i="51"/>
  <c r="AO145" i="51"/>
  <c r="AQ145" i="51" s="1"/>
  <c r="AS145" i="51" s="1"/>
  <c r="AT145" i="51"/>
  <c r="AO165" i="51"/>
  <c r="AQ165" i="51" s="1"/>
  <c r="AS165" i="51" s="1"/>
  <c r="AT165" i="51"/>
  <c r="BN56" i="51"/>
  <c r="BP56" i="51" s="1"/>
  <c r="BN129" i="51"/>
  <c r="BP129" i="51" s="1"/>
  <c r="BN155" i="51"/>
  <c r="BP155" i="51" s="1"/>
  <c r="GK165" i="51"/>
  <c r="GF165" i="51"/>
  <c r="GH165" i="51" s="1"/>
  <c r="GJ165" i="51" s="1"/>
  <c r="AO70" i="51"/>
  <c r="AQ70" i="51" s="1"/>
  <c r="AS70" i="51" s="1"/>
  <c r="AT70" i="51"/>
  <c r="AP66" i="51"/>
  <c r="AO66" i="51"/>
  <c r="AQ66" i="51" s="1"/>
  <c r="AS66" i="51" s="1"/>
  <c r="AT66" i="51"/>
  <c r="AO126" i="51"/>
  <c r="AQ126" i="51" s="1"/>
  <c r="AS126" i="51" s="1"/>
  <c r="AT126" i="51"/>
  <c r="AO129" i="51"/>
  <c r="AQ129" i="51" s="1"/>
  <c r="AS129" i="51" s="1"/>
  <c r="AT129" i="51"/>
  <c r="BN51" i="51"/>
  <c r="BP51" i="51" s="1"/>
  <c r="BN83" i="51"/>
  <c r="BP83" i="51" s="1"/>
  <c r="BO83" i="51"/>
  <c r="GK125" i="51"/>
  <c r="GF125" i="51"/>
  <c r="GH125" i="51" s="1"/>
  <c r="GJ125" i="51" s="1"/>
  <c r="GF130" i="51"/>
  <c r="GH130" i="51" s="1"/>
  <c r="GJ130" i="51" s="1"/>
  <c r="GK130" i="51"/>
  <c r="BN94" i="51"/>
  <c r="BP94" i="51" s="1"/>
  <c r="BN121" i="51"/>
  <c r="BP121" i="51" s="1"/>
  <c r="BN134" i="51"/>
  <c r="BP134" i="51" s="1"/>
  <c r="BO145" i="51"/>
  <c r="BN145" i="51"/>
  <c r="BP145" i="51" s="1"/>
  <c r="GK63" i="51"/>
  <c r="GF63" i="51"/>
  <c r="GH63" i="51" s="1"/>
  <c r="GJ63" i="51" s="1"/>
  <c r="GK74" i="51"/>
  <c r="GF74" i="51"/>
  <c r="GH74" i="51" s="1"/>
  <c r="GJ74" i="51" s="1"/>
  <c r="GK131" i="51"/>
  <c r="GF131" i="51"/>
  <c r="GH131" i="51" s="1"/>
  <c r="GJ131" i="51" s="1"/>
  <c r="BO62" i="51"/>
  <c r="BN62" i="51"/>
  <c r="BP62" i="51" s="1"/>
  <c r="BN116" i="51"/>
  <c r="BP116" i="51" s="1"/>
  <c r="BO116" i="51"/>
  <c r="BN144" i="51"/>
  <c r="BP144" i="51" s="1"/>
  <c r="GK77" i="51"/>
  <c r="GF77" i="51"/>
  <c r="GH77" i="51" s="1"/>
  <c r="GJ77" i="51" s="1"/>
  <c r="GF148" i="51"/>
  <c r="GH148" i="51" s="1"/>
  <c r="GJ148" i="51" s="1"/>
  <c r="GK148" i="51"/>
  <c r="AO64" i="51"/>
  <c r="AQ64" i="51" s="1"/>
  <c r="AS64" i="51" s="1"/>
  <c r="AT64" i="51"/>
  <c r="AO123" i="51"/>
  <c r="AQ123" i="51" s="1"/>
  <c r="AS123" i="51" s="1"/>
  <c r="AT123" i="51"/>
  <c r="AP155" i="51"/>
  <c r="AO155" i="51"/>
  <c r="AQ155" i="51" s="1"/>
  <c r="AS155" i="51" s="1"/>
  <c r="AT155" i="51"/>
  <c r="BO54" i="51"/>
  <c r="BN54" i="51"/>
  <c r="BP54" i="51" s="1"/>
  <c r="BN105" i="51"/>
  <c r="BP105" i="51" s="1"/>
  <c r="BN123" i="51"/>
  <c r="BP123" i="51" s="1"/>
  <c r="BN120" i="51"/>
  <c r="BP120" i="51" s="1"/>
  <c r="BN135" i="51"/>
  <c r="BP135" i="51" s="1"/>
  <c r="BO164" i="51"/>
  <c r="BN164" i="51"/>
  <c r="BP164" i="51" s="1"/>
  <c r="GK118" i="51"/>
  <c r="GF118" i="51"/>
  <c r="GH118" i="51" s="1"/>
  <c r="GJ118" i="51" s="1"/>
  <c r="GK154" i="51"/>
  <c r="GF154" i="51"/>
  <c r="GH154" i="51" s="1"/>
  <c r="GJ154" i="51" s="1"/>
  <c r="AO56" i="51"/>
  <c r="AQ56" i="51" s="1"/>
  <c r="AS56" i="51" s="1"/>
  <c r="AU56" i="51" s="1"/>
  <c r="AT56" i="51"/>
  <c r="AO100" i="51"/>
  <c r="AQ100" i="51" s="1"/>
  <c r="AS100" i="51" s="1"/>
  <c r="AT100" i="51"/>
  <c r="FH148" i="51"/>
  <c r="FJ148" i="51" s="1"/>
  <c r="FL148" i="51" s="1"/>
  <c r="BN137" i="51"/>
  <c r="BP137" i="51" s="1"/>
  <c r="BN157" i="51"/>
  <c r="BP157" i="51" s="1"/>
  <c r="GF100" i="51"/>
  <c r="GH100" i="51" s="1"/>
  <c r="GJ100" i="51" s="1"/>
  <c r="GK100" i="51"/>
  <c r="GK121" i="51"/>
  <c r="GF121" i="51"/>
  <c r="GH121" i="51" s="1"/>
  <c r="GJ121" i="51" s="1"/>
  <c r="AO83" i="51"/>
  <c r="AQ83" i="51" s="1"/>
  <c r="AS83" i="51" s="1"/>
  <c r="AT83" i="51"/>
  <c r="AO82" i="51"/>
  <c r="AQ82" i="51" s="1"/>
  <c r="AS82" i="51" s="1"/>
  <c r="AT82" i="51"/>
  <c r="AO89" i="51"/>
  <c r="AQ89" i="51" s="1"/>
  <c r="AS89" i="51" s="1"/>
  <c r="AT89" i="51"/>
  <c r="AO121" i="51"/>
  <c r="AQ121" i="51" s="1"/>
  <c r="AS121" i="51" s="1"/>
  <c r="AP121" i="51"/>
  <c r="AT121" i="51"/>
  <c r="AO137" i="51"/>
  <c r="AQ137" i="51" s="1"/>
  <c r="AS137" i="51" s="1"/>
  <c r="AT137" i="51"/>
  <c r="AO128" i="51"/>
  <c r="AQ128" i="51" s="1"/>
  <c r="AS128" i="51" s="1"/>
  <c r="AT128" i="51"/>
  <c r="AO134" i="51"/>
  <c r="AQ134" i="51" s="1"/>
  <c r="AS134" i="51" s="1"/>
  <c r="AT134" i="51"/>
  <c r="AO164" i="51"/>
  <c r="AQ164" i="51" s="1"/>
  <c r="AS164" i="51" s="1"/>
  <c r="AU164" i="51" s="1"/>
  <c r="AT164" i="51"/>
  <c r="BO64" i="51"/>
  <c r="BN64" i="51"/>
  <c r="BP64" i="51" s="1"/>
  <c r="BN98" i="51"/>
  <c r="BP98" i="51" s="1"/>
  <c r="BO59" i="51"/>
  <c r="BN59" i="51"/>
  <c r="BP59" i="51" s="1"/>
  <c r="BO127" i="51"/>
  <c r="BN127" i="51"/>
  <c r="BP127" i="51" s="1"/>
  <c r="BO151" i="51"/>
  <c r="BN151" i="51"/>
  <c r="BP151" i="51" s="1"/>
  <c r="GF85" i="51"/>
  <c r="GH85" i="51" s="1"/>
  <c r="GJ85" i="51" s="1"/>
  <c r="GK85" i="51"/>
  <c r="GF134" i="51"/>
  <c r="GH134" i="51" s="1"/>
  <c r="GJ134" i="51" s="1"/>
  <c r="GK134" i="51"/>
  <c r="AO61" i="51"/>
  <c r="AQ61" i="51" s="1"/>
  <c r="AS61" i="51" s="1"/>
  <c r="AU61" i="51" s="1"/>
  <c r="AT61" i="51"/>
  <c r="AO98" i="51"/>
  <c r="AQ98" i="51" s="1"/>
  <c r="AS98" i="51" s="1"/>
  <c r="AT98" i="51"/>
  <c r="AO105" i="51"/>
  <c r="AQ105" i="51" s="1"/>
  <c r="AS105" i="51" s="1"/>
  <c r="AT105" i="51"/>
  <c r="AO120" i="51"/>
  <c r="AQ120" i="51" s="1"/>
  <c r="AS120" i="51" s="1"/>
  <c r="AT120" i="51"/>
  <c r="BN69" i="51"/>
  <c r="BP69" i="51" s="1"/>
  <c r="BN88" i="51"/>
  <c r="BP88" i="51" s="1"/>
  <c r="BN113" i="51"/>
  <c r="BP113" i="51" s="1"/>
  <c r="BN136" i="51"/>
  <c r="BP136" i="51" s="1"/>
  <c r="BO71" i="51"/>
  <c r="BN71" i="51"/>
  <c r="BP71" i="51" s="1"/>
  <c r="BO63" i="51"/>
  <c r="BN63" i="51"/>
  <c r="BP63" i="51" s="1"/>
  <c r="BN100" i="51"/>
  <c r="BP100" i="51" s="1"/>
  <c r="BO119" i="51"/>
  <c r="BN119" i="51"/>
  <c r="BP119" i="51" s="1"/>
  <c r="DK52" i="51"/>
  <c r="BN53" i="51"/>
  <c r="BP53" i="51" s="1"/>
  <c r="BN77" i="51"/>
  <c r="BP77" i="51" s="1"/>
  <c r="BN85" i="51"/>
  <c r="BP85" i="51" s="1"/>
  <c r="BN80" i="51"/>
  <c r="BP80" i="51" s="1"/>
  <c r="BN87" i="51"/>
  <c r="BP87" i="51" s="1"/>
  <c r="BN110" i="51"/>
  <c r="BP110" i="51" s="1"/>
  <c r="BN111" i="51"/>
  <c r="BP111" i="51" s="1"/>
  <c r="BN122" i="51"/>
  <c r="BP122" i="51" s="1"/>
  <c r="BN138" i="51"/>
  <c r="BP138" i="51" s="1"/>
  <c r="BN131" i="51"/>
  <c r="BP131" i="51" s="1"/>
  <c r="BN152" i="51"/>
  <c r="BP152" i="51" s="1"/>
  <c r="EK88" i="51"/>
  <c r="BO90" i="51"/>
  <c r="BN90" i="51"/>
  <c r="BP90" i="51" s="1"/>
  <c r="GK56" i="51"/>
  <c r="GF56" i="51"/>
  <c r="GH56" i="51" s="1"/>
  <c r="GJ56" i="51" s="1"/>
  <c r="GK69" i="51"/>
  <c r="GF69" i="51"/>
  <c r="GH69" i="51" s="1"/>
  <c r="GJ69" i="51" s="1"/>
  <c r="GF65" i="51"/>
  <c r="GH65" i="51" s="1"/>
  <c r="GJ65" i="51" s="1"/>
  <c r="GK65" i="51"/>
  <c r="GF84" i="51"/>
  <c r="GH84" i="51" s="1"/>
  <c r="GJ84" i="51" s="1"/>
  <c r="GK84" i="51"/>
  <c r="GK79" i="51"/>
  <c r="GF79" i="51"/>
  <c r="GH79" i="51" s="1"/>
  <c r="GJ79" i="51" s="1"/>
  <c r="GF95" i="51"/>
  <c r="GH95" i="51" s="1"/>
  <c r="GJ95" i="51" s="1"/>
  <c r="GK95" i="51"/>
  <c r="GF106" i="51"/>
  <c r="GH106" i="51" s="1"/>
  <c r="GJ106" i="51" s="1"/>
  <c r="GK106" i="51"/>
  <c r="GF115" i="51"/>
  <c r="GH115" i="51" s="1"/>
  <c r="GJ115" i="51" s="1"/>
  <c r="GK115" i="51"/>
  <c r="GF122" i="51"/>
  <c r="GH122" i="51" s="1"/>
  <c r="GJ122" i="51" s="1"/>
  <c r="GK122" i="51"/>
  <c r="GF140" i="51"/>
  <c r="GH140" i="51" s="1"/>
  <c r="GJ140" i="51" s="1"/>
  <c r="GK140" i="51"/>
  <c r="GF128" i="51"/>
  <c r="GH128" i="51" s="1"/>
  <c r="GJ128" i="51" s="1"/>
  <c r="GK128" i="51"/>
  <c r="GK175" i="51"/>
  <c r="GF175" i="51"/>
  <c r="GH175" i="51" s="1"/>
  <c r="GJ175" i="51" s="1"/>
  <c r="GK163" i="51"/>
  <c r="GF163" i="51"/>
  <c r="GH163" i="51" s="1"/>
  <c r="GJ163" i="51" s="1"/>
  <c r="GF170" i="51"/>
  <c r="GH170" i="51" s="1"/>
  <c r="GJ170" i="51" s="1"/>
  <c r="GK170" i="51"/>
  <c r="GK177" i="51"/>
  <c r="GF177" i="51"/>
  <c r="GH177" i="51" s="1"/>
  <c r="GJ177" i="51" s="1"/>
  <c r="AP144" i="51"/>
  <c r="AO144" i="51"/>
  <c r="AQ144" i="51" s="1"/>
  <c r="AS144" i="51" s="1"/>
  <c r="AT144" i="51"/>
  <c r="AO63" i="51"/>
  <c r="AQ63" i="51" s="1"/>
  <c r="AS63" i="51" s="1"/>
  <c r="AT63" i="51"/>
  <c r="EK65" i="51"/>
  <c r="CR182" i="51"/>
  <c r="DA7" i="51"/>
  <c r="AO54" i="51"/>
  <c r="AQ54" i="51" s="1"/>
  <c r="AS54" i="51" s="1"/>
  <c r="AU54" i="51" s="1"/>
  <c r="AT54" i="51"/>
  <c r="AO74" i="51"/>
  <c r="AQ74" i="51" s="1"/>
  <c r="AS74" i="51" s="1"/>
  <c r="AT74" i="51"/>
  <c r="AO86" i="51"/>
  <c r="AQ86" i="51" s="1"/>
  <c r="AS86" i="51" s="1"/>
  <c r="AT86" i="51"/>
  <c r="AO76" i="51"/>
  <c r="AQ76" i="51" s="1"/>
  <c r="AS76" i="51" s="1"/>
  <c r="AT76" i="51"/>
  <c r="AO87" i="51"/>
  <c r="AQ87" i="51" s="1"/>
  <c r="AS87" i="51" s="1"/>
  <c r="AU87" i="51" s="1"/>
  <c r="AT87" i="51"/>
  <c r="AO99" i="51"/>
  <c r="AQ99" i="51" s="1"/>
  <c r="AS99" i="51" s="1"/>
  <c r="AT99" i="51"/>
  <c r="AO104" i="51"/>
  <c r="AQ104" i="51" s="1"/>
  <c r="AS104" i="51" s="1"/>
  <c r="AT104" i="51"/>
  <c r="AO107" i="51"/>
  <c r="AQ107" i="51" s="1"/>
  <c r="AS107" i="51" s="1"/>
  <c r="AP107" i="51"/>
  <c r="AT107" i="51"/>
  <c r="AO124" i="51"/>
  <c r="AQ124" i="51" s="1"/>
  <c r="AS124" i="51" s="1"/>
  <c r="AT124" i="51"/>
  <c r="AO133" i="51"/>
  <c r="AQ133" i="51" s="1"/>
  <c r="AS133" i="51" s="1"/>
  <c r="AP133" i="51"/>
  <c r="AT133" i="51"/>
  <c r="AO138" i="51"/>
  <c r="AQ138" i="51" s="1"/>
  <c r="AS138" i="51" s="1"/>
  <c r="AT138" i="51"/>
  <c r="AO154" i="51"/>
  <c r="AQ154" i="51" s="1"/>
  <c r="AS154" i="51" s="1"/>
  <c r="AT154" i="51"/>
  <c r="AP163" i="51"/>
  <c r="AO163" i="51"/>
  <c r="AQ163" i="51" s="1"/>
  <c r="AS163" i="51" s="1"/>
  <c r="AT163" i="51"/>
  <c r="EK153" i="51"/>
  <c r="DK140" i="51"/>
  <c r="DK144" i="51"/>
  <c r="EK162" i="51"/>
  <c r="EK115" i="51"/>
  <c r="FI78" i="51"/>
  <c r="FH78" i="51"/>
  <c r="FJ78" i="51" s="1"/>
  <c r="FL78" i="51" s="1"/>
  <c r="EK147" i="51"/>
  <c r="DK136" i="51"/>
  <c r="FH56" i="51"/>
  <c r="FJ56" i="51" s="1"/>
  <c r="FL56" i="51" s="1"/>
  <c r="FH65" i="51"/>
  <c r="FJ65" i="51" s="1"/>
  <c r="FL65" i="51" s="1"/>
  <c r="FH75" i="51"/>
  <c r="FJ75" i="51" s="1"/>
  <c r="FL75" i="51" s="1"/>
  <c r="FH79" i="51"/>
  <c r="FJ79" i="51" s="1"/>
  <c r="FL79" i="51" s="1"/>
  <c r="FH88" i="51"/>
  <c r="FJ88" i="51" s="1"/>
  <c r="FL88" i="51" s="1"/>
  <c r="FH86" i="51"/>
  <c r="FJ86" i="51" s="1"/>
  <c r="FL86" i="51" s="1"/>
  <c r="FI86" i="51"/>
  <c r="FH102" i="51"/>
  <c r="FJ102" i="51" s="1"/>
  <c r="FL102" i="51" s="1"/>
  <c r="FH115" i="51"/>
  <c r="FJ115" i="51" s="1"/>
  <c r="FL115" i="51" s="1"/>
  <c r="FH127" i="51"/>
  <c r="FJ127" i="51" s="1"/>
  <c r="FL127" i="51" s="1"/>
  <c r="FI127" i="51"/>
  <c r="FH133" i="51"/>
  <c r="FJ133" i="51" s="1"/>
  <c r="FL133" i="51" s="1"/>
  <c r="FH140" i="51"/>
  <c r="FJ140" i="51" s="1"/>
  <c r="FL140" i="51" s="1"/>
  <c r="FH150" i="51"/>
  <c r="FJ150" i="51" s="1"/>
  <c r="FL150" i="51" s="1"/>
  <c r="FH154" i="51"/>
  <c r="FJ154" i="51" s="1"/>
  <c r="FL154" i="51" s="1"/>
  <c r="FI154" i="51"/>
  <c r="FH170" i="51"/>
  <c r="FJ170" i="51" s="1"/>
  <c r="FL170" i="51" s="1"/>
  <c r="FH168" i="51"/>
  <c r="FJ168" i="51" s="1"/>
  <c r="FL168" i="51" s="1"/>
  <c r="BN78" i="51"/>
  <c r="BP78" i="51" s="1"/>
  <c r="AO116" i="51"/>
  <c r="AQ116" i="51" s="1"/>
  <c r="AS116" i="51" s="1"/>
  <c r="AT116" i="51"/>
  <c r="GF62" i="51"/>
  <c r="GH62" i="51" s="1"/>
  <c r="GJ62" i="51" s="1"/>
  <c r="GK62" i="51"/>
  <c r="GF72" i="51"/>
  <c r="GH72" i="51" s="1"/>
  <c r="GJ72" i="51" s="1"/>
  <c r="GK72" i="51"/>
  <c r="GF78" i="51"/>
  <c r="GH78" i="51" s="1"/>
  <c r="GJ78" i="51" s="1"/>
  <c r="GK78" i="51"/>
  <c r="GK101" i="51"/>
  <c r="GF101" i="51"/>
  <c r="GH101" i="51" s="1"/>
  <c r="GJ101" i="51" s="1"/>
  <c r="GK88" i="51"/>
  <c r="GF88" i="51"/>
  <c r="GH88" i="51" s="1"/>
  <c r="GJ88" i="51" s="1"/>
  <c r="GK105" i="51"/>
  <c r="GF105" i="51"/>
  <c r="GH105" i="51" s="1"/>
  <c r="GJ105" i="51" s="1"/>
  <c r="GK99" i="51"/>
  <c r="GF99" i="51"/>
  <c r="GH99" i="51" s="1"/>
  <c r="GJ99" i="51" s="1"/>
  <c r="GK129" i="51"/>
  <c r="GF129" i="51"/>
  <c r="GH129" i="51" s="1"/>
  <c r="GJ129" i="51" s="1"/>
  <c r="GK135" i="51"/>
  <c r="GF135" i="51"/>
  <c r="GH135" i="51" s="1"/>
  <c r="GJ135" i="51" s="1"/>
  <c r="GK136" i="51"/>
  <c r="GF136" i="51"/>
  <c r="GH136" i="51" s="1"/>
  <c r="GJ136" i="51" s="1"/>
  <c r="GF156" i="51"/>
  <c r="GH156" i="51" s="1"/>
  <c r="GJ156" i="51" s="1"/>
  <c r="GK156" i="51"/>
  <c r="GK171" i="51"/>
  <c r="GF171" i="51"/>
  <c r="GH171" i="51" s="1"/>
  <c r="GJ171" i="51" s="1"/>
  <c r="GF174" i="51"/>
  <c r="GH174" i="51" s="1"/>
  <c r="GJ174" i="51" s="1"/>
  <c r="GK174" i="51"/>
  <c r="AO55" i="51"/>
  <c r="AQ55" i="51" s="1"/>
  <c r="AS55" i="51" s="1"/>
  <c r="AT55" i="51"/>
  <c r="AO77" i="51"/>
  <c r="AQ77" i="51" s="1"/>
  <c r="AS77" i="51" s="1"/>
  <c r="AT77" i="51"/>
  <c r="AO72" i="51"/>
  <c r="AQ72" i="51" s="1"/>
  <c r="AS72" i="51" s="1"/>
  <c r="AT72" i="51"/>
  <c r="AO79" i="51"/>
  <c r="AQ79" i="51" s="1"/>
  <c r="AS79" i="51" s="1"/>
  <c r="AU79" i="51" s="1"/>
  <c r="AT79" i="51"/>
  <c r="AO88" i="51"/>
  <c r="AQ88" i="51" s="1"/>
  <c r="AS88" i="51" s="1"/>
  <c r="AT88" i="51"/>
  <c r="AO114" i="51"/>
  <c r="AQ114" i="51" s="1"/>
  <c r="AS114" i="51" s="1"/>
  <c r="AP114" i="51"/>
  <c r="AT114" i="51"/>
  <c r="AO112" i="51"/>
  <c r="AQ112" i="51" s="1"/>
  <c r="AS112" i="51" s="1"/>
  <c r="AU112" i="51" s="1"/>
  <c r="AT112" i="51"/>
  <c r="AO125" i="51"/>
  <c r="AQ125" i="51" s="1"/>
  <c r="AS125" i="51" s="1"/>
  <c r="AT125" i="51"/>
  <c r="AO139" i="51"/>
  <c r="AQ139" i="51" s="1"/>
  <c r="AS139" i="51" s="1"/>
  <c r="AT139" i="51"/>
  <c r="AO152" i="51"/>
  <c r="AQ152" i="51" s="1"/>
  <c r="AS152" i="51" s="1"/>
  <c r="AP152" i="51"/>
  <c r="AT152" i="51"/>
  <c r="AO160" i="51"/>
  <c r="AQ160" i="51" s="1"/>
  <c r="AS160" i="51" s="1"/>
  <c r="AT160" i="51"/>
  <c r="AO71" i="51"/>
  <c r="AQ71" i="51" s="1"/>
  <c r="AS71" i="51" s="1"/>
  <c r="AT71" i="51"/>
  <c r="GF123" i="51"/>
  <c r="GH123" i="51" s="1"/>
  <c r="GJ123" i="51" s="1"/>
  <c r="GK123" i="51"/>
  <c r="AP151" i="51"/>
  <c r="AO151" i="51"/>
  <c r="AQ151" i="51" s="1"/>
  <c r="AS151" i="51" s="1"/>
  <c r="AT151" i="51"/>
  <c r="FH54" i="51"/>
  <c r="FJ54" i="51" s="1"/>
  <c r="FL54" i="51" s="1"/>
  <c r="FH84" i="51"/>
  <c r="FJ84" i="51" s="1"/>
  <c r="FL84" i="51" s="1"/>
  <c r="FH80" i="51"/>
  <c r="FJ80" i="51" s="1"/>
  <c r="FL80" i="51" s="1"/>
  <c r="FI80" i="51"/>
  <c r="FH100" i="51"/>
  <c r="FJ100" i="51" s="1"/>
  <c r="FL100" i="51" s="1"/>
  <c r="FI100" i="51"/>
  <c r="FH92" i="51"/>
  <c r="FJ92" i="51" s="1"/>
  <c r="FL92" i="51" s="1"/>
  <c r="FI92" i="51"/>
  <c r="FH94" i="51"/>
  <c r="FJ94" i="51" s="1"/>
  <c r="FL94" i="51" s="1"/>
  <c r="FH144" i="51"/>
  <c r="FJ144" i="51" s="1"/>
  <c r="FL144" i="51" s="1"/>
  <c r="FI144" i="51"/>
  <c r="FH123" i="51"/>
  <c r="FJ123" i="51" s="1"/>
  <c r="FL123" i="51" s="1"/>
  <c r="FI123" i="51"/>
  <c r="FH129" i="51"/>
  <c r="FJ129" i="51" s="1"/>
  <c r="FL129" i="51" s="1"/>
  <c r="FI129" i="51"/>
  <c r="FH138" i="51"/>
  <c r="FJ138" i="51" s="1"/>
  <c r="FL138" i="51" s="1"/>
  <c r="FH131" i="51"/>
  <c r="FJ131" i="51" s="1"/>
  <c r="FL131" i="51" s="1"/>
  <c r="FH153" i="51"/>
  <c r="FJ153" i="51" s="1"/>
  <c r="FL153" i="51" s="1"/>
  <c r="FH155" i="51"/>
  <c r="FJ155" i="51" s="1"/>
  <c r="FL155" i="51" s="1"/>
  <c r="FH174" i="51"/>
  <c r="FJ174" i="51" s="1"/>
  <c r="FL174" i="51" s="1"/>
  <c r="FH172" i="51"/>
  <c r="FJ172" i="51" s="1"/>
  <c r="FL172" i="51" s="1"/>
  <c r="EK141" i="51"/>
  <c r="EK62" i="51"/>
  <c r="BN72" i="51"/>
  <c r="BP72" i="51" s="1"/>
  <c r="BN74" i="51"/>
  <c r="BP74" i="51" s="1"/>
  <c r="BN81" i="51"/>
  <c r="BP81" i="51" s="1"/>
  <c r="BN101" i="51"/>
  <c r="BP101" i="51" s="1"/>
  <c r="BN91" i="51"/>
  <c r="BP91" i="51" s="1"/>
  <c r="BN104" i="51"/>
  <c r="BP104" i="51" s="1"/>
  <c r="BN102" i="51"/>
  <c r="BP102" i="51" s="1"/>
  <c r="BN117" i="51"/>
  <c r="BP117" i="51" s="1"/>
  <c r="BN128" i="51"/>
  <c r="BP128" i="51" s="1"/>
  <c r="BN140" i="51"/>
  <c r="BP140" i="51" s="1"/>
  <c r="BN150" i="51"/>
  <c r="BP150" i="51" s="1"/>
  <c r="DK153" i="51"/>
  <c r="AP69" i="51"/>
  <c r="AO69" i="51"/>
  <c r="AQ69" i="51" s="1"/>
  <c r="AS69" i="51" s="1"/>
  <c r="AT69" i="51"/>
  <c r="EK139" i="51"/>
  <c r="GK55" i="51"/>
  <c r="GF55" i="51"/>
  <c r="GH55" i="51" s="1"/>
  <c r="GJ55" i="51" s="1"/>
  <c r="GK52" i="51"/>
  <c r="GF52" i="51"/>
  <c r="GH52" i="51" s="1"/>
  <c r="GJ52" i="51" s="1"/>
  <c r="GK82" i="51"/>
  <c r="GF82" i="51"/>
  <c r="GH82" i="51" s="1"/>
  <c r="GJ82" i="51" s="1"/>
  <c r="GK103" i="51"/>
  <c r="GF103" i="51"/>
  <c r="GH103" i="51" s="1"/>
  <c r="GJ103" i="51" s="1"/>
  <c r="GF89" i="51"/>
  <c r="GH89" i="51" s="1"/>
  <c r="GJ89" i="51" s="1"/>
  <c r="GK89" i="51"/>
  <c r="GF116" i="51"/>
  <c r="GH116" i="51" s="1"/>
  <c r="GJ116" i="51" s="1"/>
  <c r="GK116" i="51"/>
  <c r="GF107" i="51"/>
  <c r="GH107" i="51" s="1"/>
  <c r="GJ107" i="51" s="1"/>
  <c r="GK107" i="51"/>
  <c r="GK137" i="51"/>
  <c r="GF137" i="51"/>
  <c r="GH137" i="51" s="1"/>
  <c r="GJ137" i="51" s="1"/>
  <c r="GK133" i="51"/>
  <c r="GF133" i="51"/>
  <c r="GH133" i="51" s="1"/>
  <c r="GJ133" i="51" s="1"/>
  <c r="GK143" i="51"/>
  <c r="GF143" i="51"/>
  <c r="GH143" i="51" s="1"/>
  <c r="GJ143" i="51" s="1"/>
  <c r="GK149" i="51"/>
  <c r="GF149" i="51"/>
  <c r="GH149" i="51" s="1"/>
  <c r="GJ149" i="51" s="1"/>
  <c r="GK157" i="51"/>
  <c r="GF157" i="51"/>
  <c r="GH157" i="51" s="1"/>
  <c r="GJ157" i="51" s="1"/>
  <c r="GK172" i="51"/>
  <c r="GF172" i="51"/>
  <c r="GH172" i="51" s="1"/>
  <c r="GJ172" i="51" s="1"/>
  <c r="GF178" i="51"/>
  <c r="GH178" i="51" s="1"/>
  <c r="GJ178" i="51" s="1"/>
  <c r="GK178" i="51"/>
  <c r="AO51" i="51"/>
  <c r="AQ51" i="51" s="1"/>
  <c r="AS51" i="51" s="1"/>
  <c r="AT51" i="51"/>
  <c r="EK50" i="51"/>
  <c r="AO58" i="51"/>
  <c r="AQ58" i="51" s="1"/>
  <c r="AS58" i="51" s="1"/>
  <c r="AT58" i="51"/>
  <c r="EK82" i="51"/>
  <c r="DK149" i="51"/>
  <c r="EK164" i="51"/>
  <c r="DK123" i="51"/>
  <c r="DK91" i="51"/>
  <c r="DK105" i="51"/>
  <c r="EK146" i="51"/>
  <c r="AP62" i="51"/>
  <c r="AO62" i="51"/>
  <c r="AQ62" i="51" s="1"/>
  <c r="AS62" i="51" s="1"/>
  <c r="AT62" i="51"/>
  <c r="AO65" i="51"/>
  <c r="AQ65" i="51" s="1"/>
  <c r="AS65" i="51" s="1"/>
  <c r="AT65" i="51"/>
  <c r="AO78" i="51"/>
  <c r="AQ78" i="51" s="1"/>
  <c r="AS78" i="51" s="1"/>
  <c r="AT78" i="51"/>
  <c r="AO81" i="51"/>
  <c r="AQ81" i="51" s="1"/>
  <c r="AS81" i="51" s="1"/>
  <c r="AU81" i="51" s="1"/>
  <c r="AT81" i="51"/>
  <c r="AP90" i="51"/>
  <c r="AO90" i="51"/>
  <c r="AQ90" i="51" s="1"/>
  <c r="AS90" i="51" s="1"/>
  <c r="AT90" i="51"/>
  <c r="AO111" i="51"/>
  <c r="AQ111" i="51" s="1"/>
  <c r="AS111" i="51" s="1"/>
  <c r="AT111" i="51"/>
  <c r="AO113" i="51"/>
  <c r="AQ113" i="51" s="1"/>
  <c r="AS113" i="51" s="1"/>
  <c r="AT113" i="51"/>
  <c r="AO132" i="51"/>
  <c r="AQ132" i="51" s="1"/>
  <c r="AS132" i="51" s="1"/>
  <c r="AT132" i="51"/>
  <c r="AO141" i="51"/>
  <c r="AQ141" i="51" s="1"/>
  <c r="AS141" i="51" s="1"/>
  <c r="AT141" i="51"/>
  <c r="AO149" i="51"/>
  <c r="AQ149" i="51" s="1"/>
  <c r="AS149" i="51" s="1"/>
  <c r="AU149" i="51" s="1"/>
  <c r="AT149" i="51"/>
  <c r="AP153" i="51"/>
  <c r="AO153" i="51"/>
  <c r="AQ153" i="51" s="1"/>
  <c r="AS153" i="51" s="1"/>
  <c r="AT153" i="51"/>
  <c r="AO156" i="51"/>
  <c r="AQ156" i="51" s="1"/>
  <c r="AS156" i="51" s="1"/>
  <c r="AP156" i="51"/>
  <c r="AT156" i="51"/>
  <c r="DK126" i="51"/>
  <c r="EK124" i="51"/>
  <c r="EI181" i="51"/>
  <c r="EJ49" i="51"/>
  <c r="DX10" i="51"/>
  <c r="EK49" i="51"/>
  <c r="EK69" i="51"/>
  <c r="FI66" i="51"/>
  <c r="FH66" i="51"/>
  <c r="FJ66" i="51" s="1"/>
  <c r="FL66" i="51" s="1"/>
  <c r="EK151" i="51"/>
  <c r="EK155" i="51"/>
  <c r="EK81" i="51"/>
  <c r="DK113" i="51"/>
  <c r="EK163" i="51"/>
  <c r="DK129" i="51"/>
  <c r="DK53" i="51"/>
  <c r="EK89" i="51"/>
  <c r="DK148" i="51"/>
  <c r="EK140" i="51"/>
  <c r="DK94" i="51"/>
  <c r="DK111" i="51"/>
  <c r="FF181" i="51"/>
  <c r="FG182" i="51" s="1"/>
  <c r="FG49" i="51"/>
  <c r="FH51" i="51"/>
  <c r="FJ51" i="51" s="1"/>
  <c r="FL51" i="51" s="1"/>
  <c r="FI72" i="51"/>
  <c r="FH72" i="51"/>
  <c r="FJ72" i="51" s="1"/>
  <c r="FL72" i="51" s="1"/>
  <c r="FH60" i="51"/>
  <c r="FJ60" i="51" s="1"/>
  <c r="FL60" i="51" s="1"/>
  <c r="FH69" i="51"/>
  <c r="FJ69" i="51" s="1"/>
  <c r="FL69" i="51" s="1"/>
  <c r="FI87" i="51"/>
  <c r="FH87" i="51"/>
  <c r="FJ87" i="51" s="1"/>
  <c r="FL87" i="51" s="1"/>
  <c r="FH96" i="51"/>
  <c r="FJ96" i="51" s="1"/>
  <c r="FL96" i="51" s="1"/>
  <c r="FI97" i="51"/>
  <c r="FH97" i="51"/>
  <c r="FJ97" i="51" s="1"/>
  <c r="FL97" i="51" s="1"/>
  <c r="FH103" i="51"/>
  <c r="FJ103" i="51" s="1"/>
  <c r="FL103" i="51" s="1"/>
  <c r="FI121" i="51"/>
  <c r="FH121" i="51"/>
  <c r="FJ121" i="51" s="1"/>
  <c r="FL121" i="51" s="1"/>
  <c r="FI132" i="51"/>
  <c r="FH132" i="51"/>
  <c r="FJ132" i="51" s="1"/>
  <c r="FL132" i="51" s="1"/>
  <c r="FI142" i="51"/>
  <c r="FH142" i="51"/>
  <c r="FJ142" i="51" s="1"/>
  <c r="FL142" i="51" s="1"/>
  <c r="FH143" i="51"/>
  <c r="FJ143" i="51" s="1"/>
  <c r="FL143" i="51" s="1"/>
  <c r="FH145" i="51"/>
  <c r="FJ145" i="51" s="1"/>
  <c r="FL145" i="51" s="1"/>
  <c r="FH158" i="51"/>
  <c r="FJ158" i="51" s="1"/>
  <c r="FL158" i="51" s="1"/>
  <c r="FH178" i="51"/>
  <c r="FJ178" i="51" s="1"/>
  <c r="FL178" i="51" s="1"/>
  <c r="FH176" i="51"/>
  <c r="FJ176" i="51" s="1"/>
  <c r="FL176" i="51" s="1"/>
  <c r="BN153" i="51"/>
  <c r="BP153" i="51" s="1"/>
  <c r="BN50" i="51"/>
  <c r="BP50" i="51" s="1"/>
  <c r="BN58" i="51"/>
  <c r="BP58" i="51" s="1"/>
  <c r="BN60" i="51"/>
  <c r="BP60" i="51" s="1"/>
  <c r="BN79" i="51"/>
  <c r="BP79" i="51" s="1"/>
  <c r="BN92" i="51"/>
  <c r="BP92" i="51" s="1"/>
  <c r="BN107" i="51"/>
  <c r="BP107" i="51" s="1"/>
  <c r="BN103" i="51"/>
  <c r="BP103" i="51" s="1"/>
  <c r="BO103" i="51"/>
  <c r="BN146" i="51"/>
  <c r="BP146" i="51" s="1"/>
  <c r="BN125" i="51"/>
  <c r="BP125" i="51" s="1"/>
  <c r="BN130" i="51"/>
  <c r="BP130" i="51" s="1"/>
  <c r="BN142" i="51"/>
  <c r="BP142" i="51" s="1"/>
  <c r="BN154" i="51"/>
  <c r="BP154" i="51" s="1"/>
  <c r="BO154" i="51"/>
  <c r="BN161" i="51"/>
  <c r="BP161" i="51" s="1"/>
  <c r="DK89" i="51"/>
  <c r="GF50" i="51"/>
  <c r="GH50" i="51" s="1"/>
  <c r="GJ50" i="51" s="1"/>
  <c r="GK50" i="51"/>
  <c r="GK61" i="51"/>
  <c r="GF61" i="51"/>
  <c r="GH61" i="51" s="1"/>
  <c r="GJ61" i="51" s="1"/>
  <c r="GF66" i="51"/>
  <c r="GH66" i="51" s="1"/>
  <c r="GJ66" i="51" s="1"/>
  <c r="GK66" i="51"/>
  <c r="GF73" i="51"/>
  <c r="GH73" i="51" s="1"/>
  <c r="GJ73" i="51" s="1"/>
  <c r="GK73" i="51"/>
  <c r="GK60" i="51"/>
  <c r="GF60" i="51"/>
  <c r="GH60" i="51" s="1"/>
  <c r="GJ60" i="51" s="1"/>
  <c r="GK92" i="51"/>
  <c r="GF92" i="51"/>
  <c r="GH92" i="51" s="1"/>
  <c r="GJ92" i="51" s="1"/>
  <c r="GK104" i="51"/>
  <c r="GF104" i="51"/>
  <c r="GH104" i="51" s="1"/>
  <c r="GJ104" i="51" s="1"/>
  <c r="GF108" i="51"/>
  <c r="GH108" i="51" s="1"/>
  <c r="GJ108" i="51" s="1"/>
  <c r="GK108" i="51"/>
  <c r="GF109" i="51"/>
  <c r="GH109" i="51" s="1"/>
  <c r="GJ109" i="51" s="1"/>
  <c r="GK109" i="51"/>
  <c r="GK117" i="51"/>
  <c r="GF117" i="51"/>
  <c r="GH117" i="51" s="1"/>
  <c r="GJ117" i="51" s="1"/>
  <c r="GF144" i="51"/>
  <c r="GH144" i="51" s="1"/>
  <c r="GJ144" i="51" s="1"/>
  <c r="GK144" i="51"/>
  <c r="GK142" i="51"/>
  <c r="GF142" i="51"/>
  <c r="GH142" i="51" s="1"/>
  <c r="GJ142" i="51" s="1"/>
  <c r="GK167" i="51"/>
  <c r="GF167" i="51"/>
  <c r="GH167" i="51" s="1"/>
  <c r="GJ167" i="51" s="1"/>
  <c r="GK168" i="51"/>
  <c r="GF168" i="51"/>
  <c r="GH168" i="51" s="1"/>
  <c r="GJ168" i="51" s="1"/>
  <c r="GF164" i="51"/>
  <c r="GH164" i="51" s="1"/>
  <c r="GJ164" i="51" s="1"/>
  <c r="GK164" i="51"/>
  <c r="AO80" i="51"/>
  <c r="AQ80" i="51" s="1"/>
  <c r="AS80" i="51" s="1"/>
  <c r="AU80" i="51" s="1"/>
  <c r="AT80" i="51"/>
  <c r="EK159" i="51"/>
  <c r="DK138" i="51"/>
  <c r="EK143" i="51"/>
  <c r="EK79" i="51"/>
  <c r="AO59" i="51"/>
  <c r="AQ59" i="51" s="1"/>
  <c r="AS59" i="51" s="1"/>
  <c r="AU59" i="51" s="1"/>
  <c r="AT59" i="51"/>
  <c r="EK96" i="51"/>
  <c r="AO106" i="51"/>
  <c r="AQ106" i="51" s="1"/>
  <c r="AS106" i="51" s="1"/>
  <c r="AU106" i="51" s="1"/>
  <c r="AT106" i="51"/>
  <c r="DK104" i="51"/>
  <c r="EK117" i="51"/>
  <c r="AO68" i="51"/>
  <c r="AQ68" i="51" s="1"/>
  <c r="AS68" i="51" s="1"/>
  <c r="AT68" i="51"/>
  <c r="AO60" i="51"/>
  <c r="AQ60" i="51" s="1"/>
  <c r="AS60" i="51" s="1"/>
  <c r="AU60" i="51" s="1"/>
  <c r="AT60" i="51"/>
  <c r="AO91" i="51"/>
  <c r="AQ91" i="51" s="1"/>
  <c r="AS91" i="51" s="1"/>
  <c r="AT91" i="51"/>
  <c r="AO108" i="51"/>
  <c r="AQ108" i="51" s="1"/>
  <c r="AS108" i="51" s="1"/>
  <c r="AT108" i="51"/>
  <c r="AO146" i="51"/>
  <c r="AQ146" i="51" s="1"/>
  <c r="AS146" i="51" s="1"/>
  <c r="AU146" i="51" s="1"/>
  <c r="AT146" i="51"/>
  <c r="AO161" i="51"/>
  <c r="AQ161" i="51" s="1"/>
  <c r="AS161" i="51" s="1"/>
  <c r="AU161" i="51" s="1"/>
  <c r="AT161" i="51"/>
  <c r="CR50" i="51"/>
  <c r="FH109" i="51"/>
  <c r="FJ109" i="51" s="1"/>
  <c r="FL109" i="51" s="1"/>
  <c r="EK133" i="51"/>
  <c r="DK155" i="51"/>
  <c r="EK148" i="51"/>
  <c r="FH53" i="51"/>
  <c r="FJ53" i="51" s="1"/>
  <c r="FL53" i="51" s="1"/>
  <c r="FH50" i="51"/>
  <c r="FJ50" i="51" s="1"/>
  <c r="FL50" i="51" s="1"/>
  <c r="FH71" i="51"/>
  <c r="FJ71" i="51" s="1"/>
  <c r="FL71" i="51" s="1"/>
  <c r="FH67" i="51"/>
  <c r="FJ67" i="51" s="1"/>
  <c r="FL67" i="51" s="1"/>
  <c r="FH81" i="51"/>
  <c r="FJ81" i="51" s="1"/>
  <c r="FL81" i="51" s="1"/>
  <c r="FI81" i="51"/>
  <c r="FH89" i="51"/>
  <c r="FJ89" i="51" s="1"/>
  <c r="FL89" i="51" s="1"/>
  <c r="FI89" i="51"/>
  <c r="FH110" i="51"/>
  <c r="FJ110" i="51" s="1"/>
  <c r="FL110" i="51" s="1"/>
  <c r="FH98" i="51"/>
  <c r="FJ98" i="51" s="1"/>
  <c r="FL98" i="51" s="1"/>
  <c r="FH116" i="51"/>
  <c r="FJ116" i="51" s="1"/>
  <c r="FL116" i="51" s="1"/>
  <c r="FH118" i="51"/>
  <c r="FJ118" i="51" s="1"/>
  <c r="FL118" i="51" s="1"/>
  <c r="FH146" i="51"/>
  <c r="FJ146" i="51" s="1"/>
  <c r="FL146" i="51" s="1"/>
  <c r="FH128" i="51"/>
  <c r="FJ128" i="51" s="1"/>
  <c r="FL128" i="51" s="1"/>
  <c r="FH147" i="51"/>
  <c r="FJ147" i="51" s="1"/>
  <c r="FL147" i="51" s="1"/>
  <c r="FH160" i="51"/>
  <c r="FJ160" i="51" s="1"/>
  <c r="FL160" i="51" s="1"/>
  <c r="FH161" i="51"/>
  <c r="FJ161" i="51" s="1"/>
  <c r="FL161" i="51" s="1"/>
  <c r="FH180" i="51"/>
  <c r="FJ180" i="51" s="1"/>
  <c r="FL180" i="51" s="1"/>
  <c r="FI180" i="51"/>
  <c r="EK53" i="51"/>
  <c r="BN133" i="51"/>
  <c r="BP133" i="51" s="1"/>
  <c r="BN96" i="51"/>
  <c r="BP96" i="51" s="1"/>
  <c r="BO112" i="51"/>
  <c r="BN112" i="51"/>
  <c r="BP112" i="51" s="1"/>
  <c r="BN143" i="51"/>
  <c r="BP143" i="51" s="1"/>
  <c r="BN163" i="51"/>
  <c r="BP163" i="51" s="1"/>
  <c r="GF53" i="51"/>
  <c r="GH53" i="51" s="1"/>
  <c r="GJ53" i="51" s="1"/>
  <c r="GK53" i="51"/>
  <c r="GF75" i="51"/>
  <c r="GH75" i="51" s="1"/>
  <c r="GJ75" i="51" s="1"/>
  <c r="GK75" i="51"/>
  <c r="GF93" i="51"/>
  <c r="GH93" i="51" s="1"/>
  <c r="GJ93" i="51" s="1"/>
  <c r="GK93" i="51"/>
  <c r="GF119" i="51"/>
  <c r="GH119" i="51" s="1"/>
  <c r="GJ119" i="51" s="1"/>
  <c r="GK119" i="51"/>
  <c r="GF138" i="51"/>
  <c r="GH138" i="51" s="1"/>
  <c r="GJ138" i="51" s="1"/>
  <c r="GK138" i="51"/>
  <c r="GK151" i="51"/>
  <c r="GF151" i="51"/>
  <c r="GH151" i="51" s="1"/>
  <c r="GJ151" i="51" s="1"/>
  <c r="GK150" i="51"/>
  <c r="GF150" i="51"/>
  <c r="GH150" i="51" s="1"/>
  <c r="GJ150" i="51" s="1"/>
  <c r="GF159" i="51"/>
  <c r="GH159" i="51" s="1"/>
  <c r="GJ159" i="51" s="1"/>
  <c r="GK159" i="51"/>
  <c r="GK161" i="51"/>
  <c r="GF161" i="51"/>
  <c r="GH161" i="51" s="1"/>
  <c r="GJ161" i="51" s="1"/>
  <c r="AO119" i="51"/>
  <c r="AQ119" i="51" s="1"/>
  <c r="AS119" i="51" s="1"/>
  <c r="AT119" i="51"/>
  <c r="H8" i="51"/>
  <c r="H10" i="51"/>
  <c r="H12" i="51"/>
  <c r="H14" i="51"/>
  <c r="H13" i="51"/>
  <c r="AO102" i="51"/>
  <c r="AQ102" i="51" s="1"/>
  <c r="AS102" i="51" s="1"/>
  <c r="AT102" i="51"/>
  <c r="AO84" i="51"/>
  <c r="AQ84" i="51" s="1"/>
  <c r="AS84" i="51" s="1"/>
  <c r="AU84" i="51" s="1"/>
  <c r="AT84" i="51"/>
  <c r="AP92" i="51"/>
  <c r="AO92" i="51"/>
  <c r="AQ92" i="51" s="1"/>
  <c r="AS92" i="51" s="1"/>
  <c r="AT92" i="51"/>
  <c r="AO97" i="51"/>
  <c r="AQ97" i="51" s="1"/>
  <c r="AS97" i="51" s="1"/>
  <c r="AT97" i="51"/>
  <c r="AO110" i="51"/>
  <c r="AQ110" i="51" s="1"/>
  <c r="AS110" i="51" s="1"/>
  <c r="AT110" i="51"/>
  <c r="AO136" i="51"/>
  <c r="AQ136" i="51" s="1"/>
  <c r="AS136" i="51" s="1"/>
  <c r="AP136" i="51"/>
  <c r="AT136" i="51"/>
  <c r="AO143" i="51"/>
  <c r="AQ143" i="51" s="1"/>
  <c r="AS143" i="51" s="1"/>
  <c r="AU143" i="51" s="1"/>
  <c r="AT143" i="51"/>
  <c r="AO147" i="51"/>
  <c r="AQ147" i="51" s="1"/>
  <c r="AS147" i="51" s="1"/>
  <c r="AT147" i="51"/>
  <c r="AO162" i="51"/>
  <c r="AQ162" i="51" s="1"/>
  <c r="AS162" i="51" s="1"/>
  <c r="AT162" i="51"/>
  <c r="AO158" i="51"/>
  <c r="AQ158" i="51" s="1"/>
  <c r="AS158" i="51" s="1"/>
  <c r="AP158" i="51"/>
  <c r="AT158" i="51"/>
  <c r="FI156" i="51"/>
  <c r="FH156" i="51"/>
  <c r="FJ156" i="51" s="1"/>
  <c r="FL156" i="51" s="1"/>
  <c r="FH64" i="51"/>
  <c r="FJ64" i="51" s="1"/>
  <c r="FL64" i="51" s="1"/>
  <c r="FH61" i="51"/>
  <c r="FJ61" i="51" s="1"/>
  <c r="FL61" i="51" s="1"/>
  <c r="FH99" i="51"/>
  <c r="FJ99" i="51" s="1"/>
  <c r="FL99" i="51" s="1"/>
  <c r="FH83" i="51"/>
  <c r="FJ83" i="51" s="1"/>
  <c r="FL83" i="51" s="1"/>
  <c r="FI55" i="51"/>
  <c r="FH55" i="51"/>
  <c r="FJ55" i="51" s="1"/>
  <c r="FL55" i="51" s="1"/>
  <c r="FH91" i="51"/>
  <c r="FJ91" i="51" s="1"/>
  <c r="FL91" i="51" s="1"/>
  <c r="FH90" i="51"/>
  <c r="FJ90" i="51" s="1"/>
  <c r="FL90" i="51" s="1"/>
  <c r="FI101" i="51"/>
  <c r="FH101" i="51"/>
  <c r="FJ101" i="51" s="1"/>
  <c r="FL101" i="51" s="1"/>
  <c r="FI117" i="51"/>
  <c r="FH117" i="51"/>
  <c r="FJ117" i="51" s="1"/>
  <c r="FL117" i="51" s="1"/>
  <c r="FH112" i="51"/>
  <c r="FJ112" i="51" s="1"/>
  <c r="FL112" i="51" s="1"/>
  <c r="FI120" i="51"/>
  <c r="FH120" i="51"/>
  <c r="FJ120" i="51" s="1"/>
  <c r="FL120" i="51" s="1"/>
  <c r="FI135" i="51"/>
  <c r="FH135" i="51"/>
  <c r="FJ135" i="51" s="1"/>
  <c r="FL135" i="51" s="1"/>
  <c r="FI152" i="51"/>
  <c r="FH152" i="51"/>
  <c r="FJ152" i="51" s="1"/>
  <c r="FL152" i="51" s="1"/>
  <c r="FH159" i="51"/>
  <c r="FJ159" i="51" s="1"/>
  <c r="FL159" i="51" s="1"/>
  <c r="FH163" i="51"/>
  <c r="FJ163" i="51" s="1"/>
  <c r="FL163" i="51" s="1"/>
  <c r="FI165" i="51"/>
  <c r="FH165" i="51"/>
  <c r="FJ165" i="51" s="1"/>
  <c r="FL165" i="51" s="1"/>
  <c r="FI167" i="51"/>
  <c r="FH167" i="51"/>
  <c r="FJ167" i="51" s="1"/>
  <c r="FL167" i="51" s="1"/>
  <c r="BL181" i="51"/>
  <c r="BM182" i="51" s="1"/>
  <c r="BM49" i="51"/>
  <c r="BN93" i="51"/>
  <c r="BP93" i="51" s="1"/>
  <c r="BO99" i="51"/>
  <c r="BN99" i="51"/>
  <c r="BP99" i="51" s="1"/>
  <c r="BO115" i="51"/>
  <c r="BN115" i="51"/>
  <c r="BP115" i="51" s="1"/>
  <c r="BN139" i="51"/>
  <c r="BP139" i="51" s="1"/>
  <c r="BB10" i="51"/>
  <c r="BN52" i="51"/>
  <c r="BP52" i="51" s="1"/>
  <c r="BN57" i="51"/>
  <c r="BP57" i="51" s="1"/>
  <c r="BN66" i="51"/>
  <c r="BP66" i="51" s="1"/>
  <c r="BN67" i="51"/>
  <c r="BP67" i="51" s="1"/>
  <c r="BN84" i="51"/>
  <c r="BP84" i="51" s="1"/>
  <c r="BN95" i="51"/>
  <c r="BP95" i="51" s="1"/>
  <c r="BN126" i="51"/>
  <c r="BP126" i="51" s="1"/>
  <c r="GK64" i="51"/>
  <c r="GF64" i="51"/>
  <c r="GH64" i="51" s="1"/>
  <c r="GJ64" i="51" s="1"/>
  <c r="GK68" i="51"/>
  <c r="GF68" i="51"/>
  <c r="GH68" i="51" s="1"/>
  <c r="GJ68" i="51" s="1"/>
  <c r="GK67" i="51"/>
  <c r="GF67" i="51"/>
  <c r="GH67" i="51" s="1"/>
  <c r="GJ67" i="51" s="1"/>
  <c r="GK86" i="51"/>
  <c r="GF86" i="51"/>
  <c r="GH86" i="51" s="1"/>
  <c r="GJ86" i="51" s="1"/>
  <c r="GK111" i="51"/>
  <c r="GF111" i="51"/>
  <c r="GH111" i="51" s="1"/>
  <c r="GJ111" i="51" s="1"/>
  <c r="GF114" i="51"/>
  <c r="GH114" i="51" s="1"/>
  <c r="GJ114" i="51" s="1"/>
  <c r="GK114" i="51"/>
  <c r="GK124" i="51"/>
  <c r="GF124" i="51"/>
  <c r="GH124" i="51" s="1"/>
  <c r="GJ124" i="51" s="1"/>
  <c r="EK64" i="51"/>
  <c r="BO76" i="51"/>
  <c r="BN76" i="51"/>
  <c r="BP76" i="51" s="1"/>
  <c r="BO75" i="51"/>
  <c r="BN75" i="51"/>
  <c r="BP75" i="51" s="1"/>
  <c r="BN89" i="51"/>
  <c r="BP89" i="51" s="1"/>
  <c r="BO97" i="51"/>
  <c r="BN97" i="51"/>
  <c r="BP97" i="51" s="1"/>
  <c r="BN108" i="51"/>
  <c r="BP108" i="51" s="1"/>
  <c r="BN118" i="51"/>
  <c r="BP118" i="51" s="1"/>
  <c r="BO132" i="51"/>
  <c r="BN132" i="51"/>
  <c r="BP132" i="51" s="1"/>
  <c r="BO148" i="51"/>
  <c r="BN148" i="51"/>
  <c r="BP148" i="51" s="1"/>
  <c r="BN156" i="51"/>
  <c r="BP156" i="51" s="1"/>
  <c r="BN162" i="51"/>
  <c r="BP162" i="51" s="1"/>
  <c r="DK64" i="51"/>
  <c r="EK67" i="51"/>
  <c r="GF80" i="51"/>
  <c r="GH80" i="51" s="1"/>
  <c r="GJ80" i="51" s="1"/>
  <c r="GK80" i="51"/>
  <c r="AO118" i="51"/>
  <c r="AQ118" i="51" s="1"/>
  <c r="AS118" i="51" s="1"/>
  <c r="AT118" i="51"/>
  <c r="DK146" i="51"/>
  <c r="EK157" i="51"/>
  <c r="GK54" i="51"/>
  <c r="GF54" i="51"/>
  <c r="GH54" i="51" s="1"/>
  <c r="GJ54" i="51" s="1"/>
  <c r="GF58" i="51"/>
  <c r="GH58" i="51" s="1"/>
  <c r="GJ58" i="51" s="1"/>
  <c r="GK58" i="51"/>
  <c r="GK70" i="51"/>
  <c r="GF70" i="51"/>
  <c r="GH70" i="51" s="1"/>
  <c r="GJ70" i="51" s="1"/>
  <c r="GK81" i="51"/>
  <c r="GF81" i="51"/>
  <c r="GH81" i="51" s="1"/>
  <c r="GJ81" i="51" s="1"/>
  <c r="GK90" i="51"/>
  <c r="GF90" i="51"/>
  <c r="GH90" i="51" s="1"/>
  <c r="GJ90" i="51" s="1"/>
  <c r="GF97" i="51"/>
  <c r="GH97" i="51" s="1"/>
  <c r="GJ97" i="51" s="1"/>
  <c r="GK97" i="51"/>
  <c r="GK91" i="51"/>
  <c r="GF91" i="51"/>
  <c r="GH91" i="51" s="1"/>
  <c r="GJ91" i="51" s="1"/>
  <c r="GK102" i="51"/>
  <c r="GF102" i="51"/>
  <c r="GH102" i="51" s="1"/>
  <c r="GJ102" i="51" s="1"/>
  <c r="GF127" i="51"/>
  <c r="GH127" i="51" s="1"/>
  <c r="GJ127" i="51" s="1"/>
  <c r="GK127" i="51"/>
  <c r="GF132" i="51"/>
  <c r="GH132" i="51" s="1"/>
  <c r="GJ132" i="51" s="1"/>
  <c r="GK132" i="51"/>
  <c r="GK152" i="51"/>
  <c r="GF152" i="51"/>
  <c r="GH152" i="51" s="1"/>
  <c r="GJ152" i="51" s="1"/>
  <c r="GK155" i="51"/>
  <c r="GF155" i="51"/>
  <c r="GH155" i="51" s="1"/>
  <c r="GJ155" i="51" s="1"/>
  <c r="GF160" i="51"/>
  <c r="GH160" i="51" s="1"/>
  <c r="GJ160" i="51" s="1"/>
  <c r="GK160" i="51"/>
  <c r="GK179" i="51"/>
  <c r="GF179" i="51"/>
  <c r="GH179" i="51" s="1"/>
  <c r="GJ179" i="51" s="1"/>
  <c r="DK110" i="51"/>
  <c r="DK127" i="51"/>
  <c r="DK96" i="51"/>
  <c r="EK142" i="51"/>
  <c r="EK95" i="51"/>
  <c r="DK101" i="51"/>
  <c r="AM181" i="51"/>
  <c r="AN182" i="51" s="1"/>
  <c r="AN49" i="51"/>
  <c r="AP57" i="51"/>
  <c r="AO57" i="51"/>
  <c r="AQ57" i="51" s="1"/>
  <c r="AS57" i="51" s="1"/>
  <c r="AT57" i="51"/>
  <c r="AO50" i="51"/>
  <c r="AQ50" i="51" s="1"/>
  <c r="AS50" i="51" s="1"/>
  <c r="AT50" i="51"/>
  <c r="AP96" i="51"/>
  <c r="AO96" i="51"/>
  <c r="AQ96" i="51" s="1"/>
  <c r="AS96" i="51" s="1"/>
  <c r="AU96" i="51" s="1"/>
  <c r="AT96" i="51"/>
  <c r="AO94" i="51"/>
  <c r="AQ94" i="51" s="1"/>
  <c r="AS94" i="51" s="1"/>
  <c r="AT94" i="51"/>
  <c r="AO103" i="51"/>
  <c r="AQ103" i="51" s="1"/>
  <c r="AS103" i="51" s="1"/>
  <c r="AU103" i="51" s="1"/>
  <c r="AT103" i="51"/>
  <c r="AO115" i="51"/>
  <c r="AT115" i="51"/>
  <c r="AO142" i="51"/>
  <c r="AQ142" i="51" s="1"/>
  <c r="AS142" i="51" s="1"/>
  <c r="AU142" i="51" s="1"/>
  <c r="AT142" i="51"/>
  <c r="AO140" i="51"/>
  <c r="AQ140" i="51" s="1"/>
  <c r="AS140" i="51" s="1"/>
  <c r="AT140" i="51"/>
  <c r="EK70" i="51"/>
  <c r="EK161" i="51"/>
  <c r="EK109" i="51"/>
  <c r="EK135" i="51"/>
  <c r="EK77" i="51"/>
  <c r="DK164" i="51"/>
  <c r="DK81" i="51"/>
  <c r="DK60" i="51"/>
  <c r="EK131" i="51"/>
  <c r="EK104" i="51"/>
  <c r="EK126" i="51"/>
  <c r="DK74" i="51"/>
  <c r="DK115" i="51"/>
  <c r="DK161" i="51"/>
  <c r="EK78" i="51"/>
  <c r="FI52" i="51"/>
  <c r="FH52" i="51"/>
  <c r="FJ52" i="51" s="1"/>
  <c r="FL52" i="51" s="1"/>
  <c r="FH58" i="51"/>
  <c r="FH73" i="51"/>
  <c r="FJ73" i="51" s="1"/>
  <c r="FL73" i="51" s="1"/>
  <c r="FH68" i="51"/>
  <c r="FJ68" i="51" s="1"/>
  <c r="FL68" i="51" s="1"/>
  <c r="FH63" i="51"/>
  <c r="FJ63" i="51" s="1"/>
  <c r="FL63" i="51" s="1"/>
  <c r="FH93" i="51"/>
  <c r="FH107" i="51"/>
  <c r="FJ107" i="51" s="1"/>
  <c r="FL107" i="51" s="1"/>
  <c r="FH106" i="51"/>
  <c r="FJ106" i="51" s="1"/>
  <c r="FL106" i="51" s="1"/>
  <c r="FI104" i="51"/>
  <c r="FH104" i="51"/>
  <c r="FJ104" i="51" s="1"/>
  <c r="FL104" i="51" s="1"/>
  <c r="FH122" i="51"/>
  <c r="FJ122" i="51" s="1"/>
  <c r="FL122" i="51" s="1"/>
  <c r="FH126" i="51"/>
  <c r="FJ126" i="51" s="1"/>
  <c r="FL126" i="51" s="1"/>
  <c r="FH136" i="51"/>
  <c r="FJ136" i="51" s="1"/>
  <c r="FL136" i="51" s="1"/>
  <c r="FI151" i="51"/>
  <c r="FH151" i="51"/>
  <c r="FJ151" i="51" s="1"/>
  <c r="FL151" i="51" s="1"/>
  <c r="FH166" i="51"/>
  <c r="FJ166" i="51" s="1"/>
  <c r="FL166" i="51" s="1"/>
  <c r="FH169" i="51"/>
  <c r="FJ169" i="51" s="1"/>
  <c r="FL169" i="51" s="1"/>
  <c r="FH171" i="51"/>
  <c r="FJ171" i="51" s="1"/>
  <c r="FL171" i="51" s="1"/>
  <c r="DK83" i="51"/>
  <c r="DK80" i="51"/>
  <c r="BN86" i="51"/>
  <c r="BP86" i="51" s="1"/>
  <c r="BN141" i="51"/>
  <c r="BP141" i="51" s="1"/>
  <c r="BN158" i="51"/>
  <c r="BP158" i="51" s="1"/>
  <c r="GK113" i="51"/>
  <c r="GF113" i="51"/>
  <c r="GH113" i="51" s="1"/>
  <c r="GJ113" i="51" s="1"/>
  <c r="GD181" i="51"/>
  <c r="GE49" i="51"/>
  <c r="GK59" i="51"/>
  <c r="GF59" i="51"/>
  <c r="GH59" i="51" s="1"/>
  <c r="GJ59" i="51" s="1"/>
  <c r="GF71" i="51"/>
  <c r="GH71" i="51" s="1"/>
  <c r="GJ71" i="51" s="1"/>
  <c r="GK71" i="51"/>
  <c r="GF83" i="51"/>
  <c r="GH83" i="51" s="1"/>
  <c r="GJ83" i="51" s="1"/>
  <c r="GK83" i="51"/>
  <c r="GK98" i="51"/>
  <c r="GF98" i="51"/>
  <c r="GH98" i="51" s="1"/>
  <c r="GJ98" i="51" s="1"/>
  <c r="GK94" i="51"/>
  <c r="GF94" i="51"/>
  <c r="GH94" i="51" s="1"/>
  <c r="GJ94" i="51" s="1"/>
  <c r="GF110" i="51"/>
  <c r="GH110" i="51" s="1"/>
  <c r="GJ110" i="51" s="1"/>
  <c r="GK110" i="51"/>
  <c r="GK112" i="51"/>
  <c r="GF112" i="51"/>
  <c r="GH112" i="51" s="1"/>
  <c r="GJ112" i="51" s="1"/>
  <c r="GK141" i="51"/>
  <c r="GF141" i="51"/>
  <c r="GH141" i="51" s="1"/>
  <c r="GJ141" i="51" s="1"/>
  <c r="GF146" i="51"/>
  <c r="GH146" i="51" s="1"/>
  <c r="GJ146" i="51" s="1"/>
  <c r="GK146" i="51"/>
  <c r="GF153" i="51"/>
  <c r="GH153" i="51" s="1"/>
  <c r="GJ153" i="51" s="1"/>
  <c r="GK153" i="51"/>
  <c r="GK180" i="51"/>
  <c r="GF180" i="51"/>
  <c r="GH180" i="51" s="1"/>
  <c r="GJ180" i="51" s="1"/>
  <c r="GK162" i="51"/>
  <c r="GF162" i="51"/>
  <c r="GH162" i="51" s="1"/>
  <c r="GJ162" i="51" s="1"/>
  <c r="GK169" i="51"/>
  <c r="GF169" i="51"/>
  <c r="GH169" i="51" s="1"/>
  <c r="GJ169" i="51" s="1"/>
  <c r="AO93" i="51"/>
  <c r="AQ93" i="51" s="1"/>
  <c r="AS93" i="51" s="1"/>
  <c r="AU93" i="51" s="1"/>
  <c r="AT93" i="51"/>
  <c r="FI157" i="51"/>
  <c r="FH157" i="51"/>
  <c r="FJ157" i="51" s="1"/>
  <c r="FL157" i="51" s="1"/>
  <c r="AE6" i="51"/>
  <c r="AU165" i="51"/>
  <c r="AU163" i="51"/>
  <c r="AU136" i="51"/>
  <c r="AU119" i="51"/>
  <c r="AU102" i="51"/>
  <c r="AU99" i="51"/>
  <c r="AU76" i="51"/>
  <c r="AU65" i="51"/>
  <c r="AU69" i="51"/>
  <c r="AU162" i="51"/>
  <c r="AU145" i="51"/>
  <c r="AU140" i="51"/>
  <c r="AU124" i="51"/>
  <c r="AU129" i="51"/>
  <c r="AU98" i="51"/>
  <c r="AU89" i="51"/>
  <c r="AU72" i="51"/>
  <c r="AU70" i="51"/>
  <c r="AU62" i="51"/>
  <c r="AU160" i="51"/>
  <c r="AU152" i="51"/>
  <c r="AU154" i="51"/>
  <c r="AU128" i="51"/>
  <c r="AU116" i="51"/>
  <c r="AU105" i="51"/>
  <c r="AU104" i="51"/>
  <c r="AU74" i="51"/>
  <c r="AU57" i="51"/>
  <c r="AU151" i="51"/>
  <c r="AU139" i="51"/>
  <c r="AU132" i="51"/>
  <c r="AU123" i="51"/>
  <c r="AU108" i="51"/>
  <c r="AU92" i="51"/>
  <c r="AU51" i="51"/>
  <c r="AU58" i="51"/>
  <c r="AU158" i="51"/>
  <c r="AU141" i="51"/>
  <c r="AU127" i="51"/>
  <c r="AU120" i="51"/>
  <c r="AU113" i="51"/>
  <c r="AU94" i="51"/>
  <c r="AU91" i="51"/>
  <c r="AU78" i="51"/>
  <c r="AU71" i="51"/>
  <c r="AU55" i="51"/>
  <c r="AU137" i="51"/>
  <c r="AU121" i="51"/>
  <c r="AU114" i="51"/>
  <c r="AU86" i="51"/>
  <c r="AU88" i="51"/>
  <c r="AU77" i="51"/>
  <c r="AU64" i="51"/>
  <c r="AU68" i="51"/>
  <c r="AU155" i="51"/>
  <c r="AU147" i="51"/>
  <c r="AU153" i="51"/>
  <c r="AU126" i="51"/>
  <c r="AU111" i="51"/>
  <c r="AU107" i="51"/>
  <c r="AU90" i="51"/>
  <c r="AU125" i="51"/>
  <c r="AU83" i="51"/>
  <c r="AU82" i="51"/>
  <c r="AU63" i="51"/>
  <c r="AU50" i="51"/>
  <c r="AU156" i="51"/>
  <c r="AU85" i="51"/>
  <c r="AU144" i="51"/>
  <c r="AU134" i="51"/>
  <c r="AU138" i="51"/>
  <c r="AU66" i="51"/>
  <c r="AU133" i="51"/>
  <c r="AU100" i="51"/>
  <c r="AU110" i="51"/>
  <c r="AO53" i="51"/>
  <c r="AQ53" i="51" s="1"/>
  <c r="AS53" i="51" s="1"/>
  <c r="AU53" i="51" s="1"/>
  <c r="AT53" i="51"/>
  <c r="AO67" i="51"/>
  <c r="AQ67" i="51" s="1"/>
  <c r="AS67" i="51" s="1"/>
  <c r="AU67" i="51" s="1"/>
  <c r="AT67" i="51"/>
  <c r="AO101" i="51"/>
  <c r="AQ101" i="51" s="1"/>
  <c r="AS101" i="51" s="1"/>
  <c r="AT101" i="51"/>
  <c r="AO95" i="51"/>
  <c r="AQ95" i="51" s="1"/>
  <c r="AS95" i="51" s="1"/>
  <c r="AP95" i="51"/>
  <c r="AT95" i="51"/>
  <c r="AO109" i="51"/>
  <c r="AQ109" i="51" s="1"/>
  <c r="AS109" i="51" s="1"/>
  <c r="AU109" i="51" s="1"/>
  <c r="AT109" i="51"/>
  <c r="AO122" i="51"/>
  <c r="AT122" i="51"/>
  <c r="AO135" i="51"/>
  <c r="AQ135" i="51" s="1"/>
  <c r="AS135" i="51" s="1"/>
  <c r="AU135" i="51" s="1"/>
  <c r="AT135" i="51"/>
  <c r="AO150" i="51"/>
  <c r="AQ150" i="51" s="1"/>
  <c r="AS150" i="51" s="1"/>
  <c r="AU150" i="51" s="1"/>
  <c r="AT150" i="51"/>
  <c r="AO148" i="51"/>
  <c r="AT148" i="51"/>
  <c r="AO157" i="51"/>
  <c r="AQ157" i="51" s="1"/>
  <c r="AS157" i="51" s="1"/>
  <c r="AU157" i="51" s="1"/>
  <c r="AT157" i="51"/>
  <c r="FH134" i="51"/>
  <c r="FJ134" i="51" s="1"/>
  <c r="FL134" i="51" s="1"/>
  <c r="GE182" i="51"/>
  <c r="FH62" i="51"/>
  <c r="FJ62" i="51" s="1"/>
  <c r="FL62" i="51" s="1"/>
  <c r="FH85" i="51"/>
  <c r="FJ85" i="51" s="1"/>
  <c r="FL85" i="51" s="1"/>
  <c r="FI76" i="51"/>
  <c r="FH76" i="51"/>
  <c r="FJ76" i="51" s="1"/>
  <c r="FL76" i="51" s="1"/>
  <c r="FH70" i="51"/>
  <c r="FJ70" i="51" s="1"/>
  <c r="FL70" i="51" s="1"/>
  <c r="FH95" i="51"/>
  <c r="FJ95" i="51" s="1"/>
  <c r="FL95" i="51" s="1"/>
  <c r="FH108" i="51"/>
  <c r="FJ108" i="51" s="1"/>
  <c r="FL108" i="51" s="1"/>
  <c r="FI105" i="51"/>
  <c r="FH105" i="51"/>
  <c r="FJ105" i="51" s="1"/>
  <c r="FL105" i="51" s="1"/>
  <c r="FH124" i="51"/>
  <c r="FJ124" i="51" s="1"/>
  <c r="FL124" i="51" s="1"/>
  <c r="FH130" i="51"/>
  <c r="FJ130" i="51" s="1"/>
  <c r="FL130" i="51" s="1"/>
  <c r="FH139" i="51"/>
  <c r="FJ139" i="51" s="1"/>
  <c r="FL139" i="51" s="1"/>
  <c r="FI141" i="51"/>
  <c r="FH141" i="51"/>
  <c r="FJ141" i="51" s="1"/>
  <c r="FL141" i="51" s="1"/>
  <c r="FH164" i="51"/>
  <c r="FJ164" i="51" s="1"/>
  <c r="FL164" i="51" s="1"/>
  <c r="FH173" i="51"/>
  <c r="FJ173" i="51" s="1"/>
  <c r="FL173" i="51" s="1"/>
  <c r="FH175" i="51"/>
  <c r="BN61" i="51"/>
  <c r="BP61" i="51" s="1"/>
  <c r="DK158" i="51"/>
  <c r="DK72" i="51"/>
  <c r="EK68" i="51"/>
  <c r="BN55" i="51"/>
  <c r="BP55" i="51" s="1"/>
  <c r="BN65" i="51"/>
  <c r="BP65" i="51" s="1"/>
  <c r="BO73" i="51"/>
  <c r="BN73" i="51"/>
  <c r="BP73" i="51" s="1"/>
  <c r="BN68" i="51"/>
  <c r="BN70" i="51"/>
  <c r="BP70" i="51" s="1"/>
  <c r="BN82" i="51"/>
  <c r="BP82" i="51" s="1"/>
  <c r="BO106" i="51"/>
  <c r="BN106" i="51"/>
  <c r="BP106" i="51" s="1"/>
  <c r="BO109" i="51"/>
  <c r="BN109" i="51"/>
  <c r="BP109" i="51" s="1"/>
  <c r="BN114" i="51"/>
  <c r="BN124" i="51"/>
  <c r="BP124" i="51" s="1"/>
  <c r="BO147" i="51"/>
  <c r="BN147" i="51"/>
  <c r="BP147" i="51" s="1"/>
  <c r="BO149" i="51"/>
  <c r="BN149" i="51"/>
  <c r="BP149" i="51" s="1"/>
  <c r="BN159" i="51"/>
  <c r="EK86" i="51"/>
  <c r="EK93" i="51"/>
  <c r="EK127" i="51"/>
  <c r="EK136" i="51"/>
  <c r="GK51" i="51"/>
  <c r="GF51" i="51"/>
  <c r="GH51" i="51" s="1"/>
  <c r="GJ51" i="51" s="1"/>
  <c r="GF57" i="51"/>
  <c r="GH57" i="51" s="1"/>
  <c r="GJ57" i="51" s="1"/>
  <c r="GK57" i="51"/>
  <c r="GK76" i="51"/>
  <c r="GF76" i="51"/>
  <c r="GH76" i="51" s="1"/>
  <c r="GJ76" i="51" s="1"/>
  <c r="GF96" i="51"/>
  <c r="GH96" i="51" s="1"/>
  <c r="GJ96" i="51" s="1"/>
  <c r="GK96" i="51"/>
  <c r="GK87" i="51"/>
  <c r="GF87" i="51"/>
  <c r="GH87" i="51" s="1"/>
  <c r="GJ87" i="51" s="1"/>
  <c r="GK120" i="51"/>
  <c r="GF120" i="51"/>
  <c r="GH120" i="51" s="1"/>
  <c r="GJ120" i="51" s="1"/>
  <c r="GK126" i="51"/>
  <c r="GF126" i="51"/>
  <c r="GH126" i="51" s="1"/>
  <c r="GJ126" i="51" s="1"/>
  <c r="GK139" i="51"/>
  <c r="GF139" i="51"/>
  <c r="GH139" i="51" s="1"/>
  <c r="GJ139" i="51" s="1"/>
  <c r="GK145" i="51"/>
  <c r="GF145" i="51"/>
  <c r="GH145" i="51" s="1"/>
  <c r="GJ145" i="51" s="1"/>
  <c r="GF147" i="51"/>
  <c r="GH147" i="51" s="1"/>
  <c r="GJ147" i="51" s="1"/>
  <c r="GK147" i="51"/>
  <c r="GK176" i="51"/>
  <c r="GF176" i="51"/>
  <c r="GH176" i="51" s="1"/>
  <c r="GJ176" i="51" s="1"/>
  <c r="GK158" i="51"/>
  <c r="GF158" i="51"/>
  <c r="GH158" i="51" s="1"/>
  <c r="GJ158" i="51" s="1"/>
  <c r="GF166" i="51"/>
  <c r="GH166" i="51" s="1"/>
  <c r="GJ166" i="51" s="1"/>
  <c r="GK166" i="51"/>
  <c r="GK173" i="51"/>
  <c r="GF173" i="51"/>
  <c r="GH173" i="51" s="1"/>
  <c r="GJ173" i="51" s="1"/>
  <c r="EK71" i="51"/>
  <c r="DK93" i="51"/>
  <c r="DK135" i="51"/>
  <c r="EK107" i="51"/>
  <c r="FH74" i="51"/>
  <c r="DK57" i="51"/>
  <c r="EK132" i="51"/>
  <c r="CR181" i="51"/>
  <c r="DK130" i="51"/>
  <c r="AP52" i="51"/>
  <c r="AO52" i="51"/>
  <c r="AQ52" i="51" s="1"/>
  <c r="AS52" i="51" s="1"/>
  <c r="AU52" i="51" s="1"/>
  <c r="AT52" i="51"/>
  <c r="AO75" i="51"/>
  <c r="AQ75" i="51" s="1"/>
  <c r="AS75" i="51" s="1"/>
  <c r="AT75" i="51"/>
  <c r="AO73" i="51"/>
  <c r="AQ73" i="51" s="1"/>
  <c r="AS73" i="51" s="1"/>
  <c r="AU73" i="51" s="1"/>
  <c r="AT73" i="51"/>
  <c r="AO85" i="51"/>
  <c r="AQ85" i="51" s="1"/>
  <c r="AS85" i="51" s="1"/>
  <c r="AP85" i="51"/>
  <c r="AT85" i="51"/>
  <c r="AP117" i="51"/>
  <c r="AO117" i="51"/>
  <c r="AQ117" i="51" s="1"/>
  <c r="AS117" i="51" s="1"/>
  <c r="AT117" i="51"/>
  <c r="AO131" i="51"/>
  <c r="AT131" i="51"/>
  <c r="AO130" i="51"/>
  <c r="AT130" i="51"/>
  <c r="AO159" i="51"/>
  <c r="AT159" i="51"/>
  <c r="DK163" i="51"/>
  <c r="EK149" i="51"/>
  <c r="EK113" i="51"/>
  <c r="EK110" i="51"/>
  <c r="DK128" i="51"/>
  <c r="DK156" i="51"/>
  <c r="EK83" i="51"/>
  <c r="DK150" i="51"/>
  <c r="DK97" i="51"/>
  <c r="DK120" i="51"/>
  <c r="EK99" i="51"/>
  <c r="EK55" i="51"/>
  <c r="EK100" i="51"/>
  <c r="EK105" i="51"/>
  <c r="DK152" i="51"/>
  <c r="DK79" i="51"/>
  <c r="DK86" i="51"/>
  <c r="FH59" i="51"/>
  <c r="FJ59" i="51" s="1"/>
  <c r="FL59" i="51" s="1"/>
  <c r="FH57" i="51"/>
  <c r="FH77" i="51"/>
  <c r="FJ77" i="51" s="1"/>
  <c r="FL77" i="51" s="1"/>
  <c r="FI77" i="51"/>
  <c r="FH111" i="51"/>
  <c r="FH82" i="51"/>
  <c r="FJ82" i="51" s="1"/>
  <c r="FL82" i="51" s="1"/>
  <c r="FH113" i="51"/>
  <c r="FJ113" i="51" s="1"/>
  <c r="FL113" i="51" s="1"/>
  <c r="FI113" i="51"/>
  <c r="FH119" i="51"/>
  <c r="FH114" i="51"/>
  <c r="FJ114" i="51" s="1"/>
  <c r="FL114" i="51" s="1"/>
  <c r="FI114" i="51"/>
  <c r="FH125" i="51"/>
  <c r="FJ125" i="51" s="1"/>
  <c r="FL125" i="51" s="1"/>
  <c r="FH137" i="51"/>
  <c r="FJ137" i="51" s="1"/>
  <c r="FL137" i="51" s="1"/>
  <c r="FH149" i="51"/>
  <c r="FH162" i="51"/>
  <c r="FH177" i="51"/>
  <c r="FJ177" i="51" s="1"/>
  <c r="FL177" i="51" s="1"/>
  <c r="FH179" i="51"/>
  <c r="FJ179" i="51" s="1"/>
  <c r="FL179" i="51" s="1"/>
  <c r="DK99" i="51"/>
  <c r="DJ145" i="51" l="1"/>
  <c r="DL145" i="51" s="1"/>
  <c r="DJ67" i="51"/>
  <c r="DL67" i="51" s="1"/>
  <c r="AP75" i="51"/>
  <c r="DK147" i="51"/>
  <c r="FI139" i="51"/>
  <c r="FI108" i="51"/>
  <c r="FI85" i="51"/>
  <c r="AP101" i="51"/>
  <c r="FI136" i="51"/>
  <c r="FI106" i="51"/>
  <c r="FI73" i="51"/>
  <c r="FI83" i="51"/>
  <c r="AP110" i="51"/>
  <c r="AP84" i="51"/>
  <c r="FI118" i="51"/>
  <c r="AP106" i="51"/>
  <c r="BO125" i="51"/>
  <c r="FI178" i="51"/>
  <c r="FI51" i="51"/>
  <c r="DK54" i="51"/>
  <c r="AP81" i="51"/>
  <c r="FI172" i="51"/>
  <c r="AP55" i="51"/>
  <c r="AP63" i="51"/>
  <c r="BO77" i="51"/>
  <c r="AP89" i="51"/>
  <c r="DJ76" i="51"/>
  <c r="DL76" i="51" s="1"/>
  <c r="DK76" i="51"/>
  <c r="DJ92" i="51"/>
  <c r="DL92" i="51" s="1"/>
  <c r="DJ109" i="51"/>
  <c r="DL109" i="51" s="1"/>
  <c r="DK109" i="51"/>
  <c r="DJ162" i="51"/>
  <c r="DL162" i="51" s="1"/>
  <c r="DK162" i="51"/>
  <c r="DJ117" i="51"/>
  <c r="DL117" i="51" s="1"/>
  <c r="DJ116" i="51"/>
  <c r="DL116" i="51" s="1"/>
  <c r="DJ73" i="51"/>
  <c r="DL73" i="51" s="1"/>
  <c r="DJ75" i="51"/>
  <c r="DL75" i="51" s="1"/>
  <c r="DJ121" i="51"/>
  <c r="DL121" i="51" s="1"/>
  <c r="FI179" i="51"/>
  <c r="BO55" i="51"/>
  <c r="FI173" i="51"/>
  <c r="FI130" i="51"/>
  <c r="FI95" i="51"/>
  <c r="FI62" i="51"/>
  <c r="AP109" i="51"/>
  <c r="FI169" i="51"/>
  <c r="FI126" i="51"/>
  <c r="FI107" i="51"/>
  <c r="BO66" i="51"/>
  <c r="FI99" i="51"/>
  <c r="AP143" i="51"/>
  <c r="AP97" i="51"/>
  <c r="FI160" i="51"/>
  <c r="FI116" i="51"/>
  <c r="AP80" i="51"/>
  <c r="BO58" i="51"/>
  <c r="FI158" i="51"/>
  <c r="BO81" i="51"/>
  <c r="AP112" i="51"/>
  <c r="AP54" i="51"/>
  <c r="BO110" i="51"/>
  <c r="BO53" i="51"/>
  <c r="AP164" i="51"/>
  <c r="AP137" i="51"/>
  <c r="BO157" i="51"/>
  <c r="DJ87" i="51"/>
  <c r="DL87" i="51" s="1"/>
  <c r="DK87" i="51"/>
  <c r="DI49" i="51"/>
  <c r="DH181" i="51"/>
  <c r="DI182" i="51" s="1"/>
  <c r="DJ106" i="51"/>
  <c r="DL106" i="51" s="1"/>
  <c r="DK106" i="51"/>
  <c r="DK66" i="51"/>
  <c r="DJ66" i="51"/>
  <c r="DL66" i="51" s="1"/>
  <c r="DJ114" i="51"/>
  <c r="DL114" i="51" s="1"/>
  <c r="DK114" i="51"/>
  <c r="DJ69" i="51"/>
  <c r="DL69" i="51" s="1"/>
  <c r="DK69" i="51"/>
  <c r="DJ137" i="51"/>
  <c r="DL137" i="51" s="1"/>
  <c r="DK70" i="51"/>
  <c r="DK157" i="51"/>
  <c r="DJ102" i="51"/>
  <c r="DL102" i="51" s="1"/>
  <c r="DJ63" i="51"/>
  <c r="DL63" i="51" s="1"/>
  <c r="DJ85" i="51"/>
  <c r="DL85" i="51" s="1"/>
  <c r="DJ88" i="51"/>
  <c r="DL88" i="51" s="1"/>
  <c r="DJ142" i="51"/>
  <c r="DL142" i="51" s="1"/>
  <c r="FI177" i="51"/>
  <c r="BO70" i="51"/>
  <c r="FI164" i="51"/>
  <c r="FI124" i="51"/>
  <c r="FI70" i="51"/>
  <c r="AP93" i="51"/>
  <c r="FI166" i="51"/>
  <c r="FI122" i="51"/>
  <c r="AP103" i="51"/>
  <c r="BO162" i="51"/>
  <c r="BO108" i="51"/>
  <c r="DK95" i="51"/>
  <c r="FI91" i="51"/>
  <c r="AP102" i="51"/>
  <c r="AP68" i="51"/>
  <c r="FI145" i="51"/>
  <c r="FI60" i="51"/>
  <c r="AP141" i="51"/>
  <c r="AP78" i="51"/>
  <c r="BO105" i="51"/>
  <c r="AP129" i="51"/>
  <c r="DJ58" i="51"/>
  <c r="DL58" i="51" s="1"/>
  <c r="DJ134" i="51"/>
  <c r="DL134" i="51" s="1"/>
  <c r="DJ65" i="51"/>
  <c r="DL65" i="51" s="1"/>
  <c r="DJ131" i="51"/>
  <c r="DL131" i="51" s="1"/>
  <c r="DJ133" i="51"/>
  <c r="DL133" i="51" s="1"/>
  <c r="DK133" i="51"/>
  <c r="DK68" i="51"/>
  <c r="DJ68" i="51"/>
  <c r="DL68" i="51" s="1"/>
  <c r="DJ143" i="51"/>
  <c r="DL143" i="51" s="1"/>
  <c r="DJ78" i="51"/>
  <c r="DL78" i="51" s="1"/>
  <c r="DK78" i="51"/>
  <c r="DJ151" i="51"/>
  <c r="DL151" i="51" s="1"/>
  <c r="DK151" i="51"/>
  <c r="DJ160" i="51"/>
  <c r="DL160" i="51" s="1"/>
  <c r="DK160" i="51"/>
  <c r="DJ100" i="51"/>
  <c r="DL100" i="51" s="1"/>
  <c r="DK100" i="51"/>
  <c r="DJ90" i="51"/>
  <c r="DL90" i="51" s="1"/>
  <c r="DJ98" i="51"/>
  <c r="DL98" i="51" s="1"/>
  <c r="H26" i="51"/>
  <c r="H25" i="51"/>
  <c r="H27" i="51"/>
  <c r="AP73" i="51"/>
  <c r="AP135" i="51"/>
  <c r="AP53" i="51"/>
  <c r="FI63" i="51"/>
  <c r="DK107" i="51"/>
  <c r="BO126" i="51"/>
  <c r="BO93" i="51"/>
  <c r="FI112" i="51"/>
  <c r="FI64" i="51"/>
  <c r="AP162" i="51"/>
  <c r="AP119" i="51"/>
  <c r="FI128" i="51"/>
  <c r="FI110" i="51"/>
  <c r="AP51" i="51"/>
  <c r="FI94" i="51"/>
  <c r="AP139" i="51"/>
  <c r="FI133" i="51"/>
  <c r="FI88" i="51"/>
  <c r="BO80" i="51"/>
  <c r="BO136" i="51"/>
  <c r="AP105" i="51"/>
  <c r="BO98" i="51"/>
  <c r="AP134" i="51"/>
  <c r="FI148" i="51"/>
  <c r="AP64" i="51"/>
  <c r="AP145" i="51"/>
  <c r="DJ55" i="51"/>
  <c r="DL55" i="51" s="1"/>
  <c r="DJ62" i="51"/>
  <c r="DL62" i="51" s="1"/>
  <c r="DK62" i="51"/>
  <c r="DJ125" i="51"/>
  <c r="DL125" i="51" s="1"/>
  <c r="DK125" i="51"/>
  <c r="DJ154" i="51"/>
  <c r="DL154" i="51" s="1"/>
  <c r="DJ61" i="51"/>
  <c r="DL61" i="51" s="1"/>
  <c r="DK61" i="51"/>
  <c r="DJ77" i="51"/>
  <c r="DL77" i="51" s="1"/>
  <c r="DJ159" i="51"/>
  <c r="DL159" i="51" s="1"/>
  <c r="DJ165" i="51"/>
  <c r="DL165" i="51" s="1"/>
  <c r="FI82" i="51"/>
  <c r="BO61" i="51"/>
  <c r="DK141" i="51"/>
  <c r="FI53" i="51"/>
  <c r="BO92" i="51"/>
  <c r="AP132" i="51"/>
  <c r="FI168" i="51"/>
  <c r="AP99" i="51"/>
  <c r="DJ59" i="51"/>
  <c r="DL59" i="51" s="1"/>
  <c r="DJ118" i="51"/>
  <c r="DL118" i="51" s="1"/>
  <c r="DJ82" i="51"/>
  <c r="DL82" i="51" s="1"/>
  <c r="DJ132" i="51"/>
  <c r="DL132" i="51" s="1"/>
  <c r="DJ71" i="51"/>
  <c r="DL71" i="51" s="1"/>
  <c r="DK71" i="51"/>
  <c r="DJ108" i="51"/>
  <c r="DL108" i="51" s="1"/>
  <c r="DK108" i="51"/>
  <c r="DJ51" i="51"/>
  <c r="DL51" i="51" s="1"/>
  <c r="DJ122" i="51"/>
  <c r="DL122" i="51" s="1"/>
  <c r="DJ84" i="51"/>
  <c r="DL84" i="51" s="1"/>
  <c r="DK124" i="51"/>
  <c r="DK112" i="51"/>
  <c r="DJ56" i="51"/>
  <c r="DL56" i="51" s="1"/>
  <c r="DK56" i="51"/>
  <c r="DJ139" i="51"/>
  <c r="DL139" i="51" s="1"/>
  <c r="DJ103" i="51"/>
  <c r="DL103" i="51" s="1"/>
  <c r="DJ50" i="51"/>
  <c r="DL50" i="51" s="1"/>
  <c r="DK50" i="51"/>
  <c r="CX10" i="51"/>
  <c r="DJ119" i="51"/>
  <c r="DL119" i="51" s="1"/>
  <c r="FM179" i="51"/>
  <c r="FN179" i="51" s="1"/>
  <c r="FO179" i="51" s="1"/>
  <c r="FI125" i="51"/>
  <c r="FM82" i="51"/>
  <c r="FN82" i="51" s="1"/>
  <c r="FM125" i="51"/>
  <c r="FN125" i="51" s="1"/>
  <c r="FJ111" i="51"/>
  <c r="FL111" i="51" s="1"/>
  <c r="FI111" i="51"/>
  <c r="AQ131" i="51"/>
  <c r="AS131" i="51" s="1"/>
  <c r="AP131" i="51"/>
  <c r="FJ175" i="51"/>
  <c r="FL175" i="51" s="1"/>
  <c r="FI175" i="51"/>
  <c r="FM177" i="51"/>
  <c r="FN177" i="51" s="1"/>
  <c r="FO177" i="51" s="1"/>
  <c r="FJ58" i="51"/>
  <c r="FL58" i="51" s="1"/>
  <c r="FI58" i="51"/>
  <c r="FJ162" i="51"/>
  <c r="FL162" i="51" s="1"/>
  <c r="FI162" i="51"/>
  <c r="FJ119" i="51"/>
  <c r="FL119" i="51" s="1"/>
  <c r="FI119" i="51"/>
  <c r="FJ57" i="51"/>
  <c r="FL57" i="51" s="1"/>
  <c r="FI57" i="51"/>
  <c r="AQ122" i="51"/>
  <c r="AS122" i="51" s="1"/>
  <c r="AP122" i="51"/>
  <c r="FJ149" i="51"/>
  <c r="FL149" i="51" s="1"/>
  <c r="FI149" i="51"/>
  <c r="FM59" i="51"/>
  <c r="FN59" i="51" s="1"/>
  <c r="AQ159" i="51"/>
  <c r="AS159" i="51" s="1"/>
  <c r="AP159" i="51"/>
  <c r="BP114" i="51"/>
  <c r="BO114" i="51"/>
  <c r="BP68" i="51"/>
  <c r="BO68" i="51"/>
  <c r="AQ148" i="51"/>
  <c r="AS148" i="51" s="1"/>
  <c r="AP148" i="51"/>
  <c r="FJ93" i="51"/>
  <c r="FL93" i="51" s="1"/>
  <c r="FI93" i="51"/>
  <c r="AQ115" i="51"/>
  <c r="AS115" i="51" s="1"/>
  <c r="AP115" i="51"/>
  <c r="FI137" i="51"/>
  <c r="FI59" i="51"/>
  <c r="FM137" i="51"/>
  <c r="FN137" i="51" s="1"/>
  <c r="AQ130" i="51"/>
  <c r="AS130" i="51" s="1"/>
  <c r="AP130" i="51"/>
  <c r="FJ74" i="51"/>
  <c r="FL74" i="51" s="1"/>
  <c r="FI74" i="51"/>
  <c r="BP159" i="51"/>
  <c r="BO159" i="51"/>
  <c r="FN77" i="51"/>
  <c r="FM77" i="51"/>
  <c r="AV73" i="51"/>
  <c r="AW73" i="51" s="1"/>
  <c r="FN139" i="51"/>
  <c r="FM139" i="51"/>
  <c r="FM108" i="51"/>
  <c r="FN108" i="51" s="1"/>
  <c r="FM85" i="51"/>
  <c r="FN85" i="51" s="1"/>
  <c r="AV53" i="51"/>
  <c r="AW53" i="51" s="1"/>
  <c r="AU95" i="51"/>
  <c r="AV95" i="51" s="1"/>
  <c r="AW95" i="51" s="1"/>
  <c r="AV93" i="51"/>
  <c r="AW93" i="51" s="1"/>
  <c r="BO86" i="51"/>
  <c r="FM166" i="51"/>
  <c r="FN166" i="51" s="1"/>
  <c r="FO166" i="51" s="1"/>
  <c r="FM122" i="51"/>
  <c r="FN122" i="51" s="1"/>
  <c r="AP94" i="51"/>
  <c r="AV57" i="51"/>
  <c r="AW57" i="51" s="1"/>
  <c r="BO89" i="51"/>
  <c r="BO95" i="51"/>
  <c r="BO57" i="51"/>
  <c r="BO139" i="51"/>
  <c r="BM181" i="51"/>
  <c r="BO49" i="51"/>
  <c r="BN49" i="51"/>
  <c r="FM165" i="51"/>
  <c r="FN165" i="51" s="1"/>
  <c r="FM135" i="51"/>
  <c r="FN135" i="51" s="1"/>
  <c r="FM101" i="51"/>
  <c r="FN101" i="51" s="1"/>
  <c r="FM83" i="51"/>
  <c r="FN83" i="51" s="1"/>
  <c r="FM156" i="51"/>
  <c r="FN156" i="51" s="1"/>
  <c r="AP147" i="51"/>
  <c r="AV110" i="51"/>
  <c r="AW110" i="51" s="1"/>
  <c r="FI147" i="51"/>
  <c r="FM116" i="51"/>
  <c r="FN116" i="51" s="1"/>
  <c r="FM81" i="51"/>
  <c r="FN81" i="51" s="1"/>
  <c r="FM53" i="51"/>
  <c r="FN53" i="51" s="1"/>
  <c r="FI109" i="51"/>
  <c r="AP146" i="51"/>
  <c r="AV106" i="51"/>
  <c r="AW106" i="51" s="1"/>
  <c r="BO130" i="51"/>
  <c r="BO107" i="51"/>
  <c r="FI176" i="51"/>
  <c r="FI143" i="51"/>
  <c r="FI103" i="51"/>
  <c r="FI69" i="51"/>
  <c r="FG181" i="51"/>
  <c r="FH49" i="51"/>
  <c r="AV153" i="51"/>
  <c r="AW153" i="51" s="1"/>
  <c r="AP111" i="51"/>
  <c r="AV78" i="51"/>
  <c r="AW78" i="51" s="1"/>
  <c r="BO117" i="51"/>
  <c r="BO101" i="51"/>
  <c r="FI174" i="51"/>
  <c r="FI138" i="51"/>
  <c r="FM94" i="51"/>
  <c r="FN94" i="51" s="1"/>
  <c r="FI84" i="51"/>
  <c r="AP125" i="51"/>
  <c r="AP88" i="51"/>
  <c r="FI150" i="51"/>
  <c r="FI115" i="51"/>
  <c r="FI79" i="51"/>
  <c r="AV133" i="51"/>
  <c r="AW133" i="51" s="1"/>
  <c r="AP104" i="51"/>
  <c r="AP74" i="51"/>
  <c r="AV63" i="51"/>
  <c r="AW63" i="51" s="1"/>
  <c r="BO138" i="51"/>
  <c r="BO87" i="51"/>
  <c r="BO100" i="51"/>
  <c r="BO69" i="51"/>
  <c r="AV105" i="51"/>
  <c r="AW105" i="51" s="1"/>
  <c r="AV137" i="51"/>
  <c r="AW137" i="51" s="1"/>
  <c r="BO123" i="51"/>
  <c r="AV129" i="51"/>
  <c r="AW129" i="51" s="1"/>
  <c r="FM98" i="51"/>
  <c r="FN98" i="51" s="1"/>
  <c r="FN67" i="51"/>
  <c r="FM67" i="51"/>
  <c r="AV146" i="51"/>
  <c r="AW146" i="51" s="1"/>
  <c r="AV60" i="51"/>
  <c r="AW60" i="51" s="1"/>
  <c r="FM176" i="51"/>
  <c r="FN176" i="51" s="1"/>
  <c r="FO176" i="51" s="1"/>
  <c r="FN143" i="51"/>
  <c r="FM143" i="51"/>
  <c r="FM103" i="51"/>
  <c r="FN103" i="51" s="1"/>
  <c r="FM69" i="51"/>
  <c r="FN69" i="51" s="1"/>
  <c r="AV58" i="51"/>
  <c r="AW58" i="51" s="1"/>
  <c r="FM155" i="51"/>
  <c r="FN155" i="51" s="1"/>
  <c r="FM54" i="51"/>
  <c r="FN54" i="51" s="1"/>
  <c r="AV88" i="51"/>
  <c r="AW88" i="51" s="1"/>
  <c r="AV77" i="51"/>
  <c r="AW77" i="51" s="1"/>
  <c r="FM140" i="51"/>
  <c r="FN140" i="51" s="1"/>
  <c r="FM102" i="51"/>
  <c r="FN102" i="51" s="1"/>
  <c r="FM75" i="51"/>
  <c r="FN75" i="51" s="1"/>
  <c r="AV154" i="51"/>
  <c r="AW154" i="51" s="1"/>
  <c r="AV104" i="51"/>
  <c r="AW104" i="51" s="1"/>
  <c r="AV76" i="51"/>
  <c r="AW76" i="51" s="1"/>
  <c r="DB7" i="51"/>
  <c r="DO182" i="51" s="1"/>
  <c r="DR182" i="51" s="1"/>
  <c r="AV82" i="51"/>
  <c r="AW82" i="51" s="1"/>
  <c r="AV100" i="51"/>
  <c r="AW100" i="51" s="1"/>
  <c r="AV70" i="51"/>
  <c r="AW70" i="51" s="1"/>
  <c r="FM113" i="51"/>
  <c r="FN113" i="51" s="1"/>
  <c r="FN173" i="51"/>
  <c r="FO173" i="51" s="1"/>
  <c r="FM173" i="51"/>
  <c r="FM130" i="51"/>
  <c r="FN130" i="51" s="1"/>
  <c r="FM95" i="51"/>
  <c r="FN95" i="51" s="1"/>
  <c r="FN62" i="51"/>
  <c r="FM62" i="51"/>
  <c r="AV101" i="51"/>
  <c r="AW101" i="51" s="1"/>
  <c r="AU117" i="51"/>
  <c r="AV117" i="51" s="1"/>
  <c r="AW117" i="51" s="1"/>
  <c r="FN151" i="51"/>
  <c r="FM151" i="51"/>
  <c r="FN104" i="51"/>
  <c r="FM104" i="51"/>
  <c r="FM63" i="51"/>
  <c r="FN63" i="51" s="1"/>
  <c r="FM52" i="51"/>
  <c r="FN52" i="51" s="1"/>
  <c r="AV96" i="51"/>
  <c r="AW96" i="51" s="1"/>
  <c r="AN181" i="51"/>
  <c r="AP49" i="51"/>
  <c r="AO49" i="51"/>
  <c r="AT49" i="51"/>
  <c r="AT181" i="51" s="1"/>
  <c r="AP118" i="51"/>
  <c r="BO118" i="51"/>
  <c r="BO84" i="51"/>
  <c r="BB12" i="51"/>
  <c r="BB13" i="51"/>
  <c r="BB14" i="51" s="1"/>
  <c r="FI163" i="51"/>
  <c r="FM120" i="51"/>
  <c r="FN120" i="51" s="1"/>
  <c r="FI90" i="51"/>
  <c r="FM99" i="51"/>
  <c r="FN99" i="51" s="1"/>
  <c r="AV143" i="51"/>
  <c r="AW143" i="51" s="1"/>
  <c r="AV84" i="51"/>
  <c r="AW84" i="51" s="1"/>
  <c r="AV119" i="51"/>
  <c r="AW119" i="51" s="1"/>
  <c r="BO96" i="51"/>
  <c r="FM180" i="51"/>
  <c r="FN180" i="51" s="1"/>
  <c r="FO180" i="51" s="1"/>
  <c r="FM128" i="51"/>
  <c r="FN128" i="51" s="1"/>
  <c r="FI98" i="51"/>
  <c r="FI67" i="51"/>
  <c r="AP60" i="51"/>
  <c r="BO161" i="51"/>
  <c r="BO50" i="51"/>
  <c r="FN178" i="51"/>
  <c r="FO178" i="51" s="1"/>
  <c r="FM178" i="51"/>
  <c r="FM142" i="51"/>
  <c r="FN142" i="51" s="1"/>
  <c r="FM97" i="51"/>
  <c r="FN97" i="51" s="1"/>
  <c r="FM60" i="51"/>
  <c r="FN60" i="51" s="1"/>
  <c r="FM66" i="51"/>
  <c r="FN66" i="51" s="1"/>
  <c r="AV132" i="51"/>
  <c r="AW132" i="51" s="1"/>
  <c r="AV90" i="51"/>
  <c r="AW90" i="51" s="1"/>
  <c r="AP58" i="51"/>
  <c r="AV69" i="51"/>
  <c r="AW69" i="51" s="1"/>
  <c r="BO150" i="51"/>
  <c r="BO102" i="51"/>
  <c r="FI155" i="51"/>
  <c r="FN129" i="51"/>
  <c r="FM129" i="51"/>
  <c r="FM92" i="51"/>
  <c r="FN92" i="51" s="1"/>
  <c r="FI54" i="51"/>
  <c r="AV152" i="51"/>
  <c r="AW152" i="51" s="1"/>
  <c r="AV112" i="51"/>
  <c r="AW112" i="51" s="1"/>
  <c r="AP77" i="51"/>
  <c r="AP116" i="51"/>
  <c r="FM168" i="51"/>
  <c r="FN168" i="51" s="1"/>
  <c r="FO168" i="51" s="1"/>
  <c r="FI140" i="51"/>
  <c r="FI102" i="51"/>
  <c r="FI75" i="51"/>
  <c r="FN78" i="51"/>
  <c r="FM78" i="51"/>
  <c r="AP154" i="51"/>
  <c r="AP124" i="51"/>
  <c r="AP76" i="51"/>
  <c r="AV54" i="51"/>
  <c r="AW54" i="51" s="1"/>
  <c r="BO122" i="51"/>
  <c r="AV134" i="51"/>
  <c r="AW134" i="51" s="1"/>
  <c r="AP82" i="51"/>
  <c r="AP100" i="51"/>
  <c r="AP123" i="51"/>
  <c r="BO134" i="51"/>
  <c r="AP70" i="51"/>
  <c r="BO56" i="51"/>
  <c r="FN134" i="51"/>
  <c r="FM134" i="51"/>
  <c r="AV150" i="51"/>
  <c r="AW150" i="51" s="1"/>
  <c r="AU101" i="51"/>
  <c r="AV140" i="51"/>
  <c r="AW140" i="51" s="1"/>
  <c r="BO52" i="51"/>
  <c r="FM163" i="51"/>
  <c r="FN163" i="51" s="1"/>
  <c r="FM90" i="51"/>
  <c r="FN90" i="51" s="1"/>
  <c r="FM161" i="51"/>
  <c r="FN161" i="51" s="1"/>
  <c r="FN146" i="51"/>
  <c r="FM146" i="51"/>
  <c r="FM71" i="51"/>
  <c r="FN71" i="51" s="1"/>
  <c r="AV108" i="51"/>
  <c r="AW108" i="51" s="1"/>
  <c r="AV59" i="51"/>
  <c r="AW59" i="51" s="1"/>
  <c r="AV149" i="51"/>
  <c r="AW149" i="51" s="1"/>
  <c r="AV65" i="51"/>
  <c r="AW65" i="51" s="1"/>
  <c r="FM153" i="51"/>
  <c r="FN153" i="51" s="1"/>
  <c r="AV79" i="51"/>
  <c r="AW79" i="51" s="1"/>
  <c r="AV116" i="51"/>
  <c r="AW116" i="51" s="1"/>
  <c r="FM170" i="51"/>
  <c r="FN170" i="51" s="1"/>
  <c r="FO170" i="51" s="1"/>
  <c r="FM65" i="51"/>
  <c r="FN65" i="51" s="1"/>
  <c r="AV124" i="51"/>
  <c r="AW124" i="51" s="1"/>
  <c r="AV98" i="51"/>
  <c r="AW98" i="51" s="1"/>
  <c r="AV123" i="51"/>
  <c r="AW123" i="51" s="1"/>
  <c r="AV126" i="51"/>
  <c r="AW126" i="51" s="1"/>
  <c r="AV127" i="51"/>
  <c r="AW127" i="51" s="1"/>
  <c r="FM164" i="51"/>
  <c r="FN164" i="51" s="1"/>
  <c r="FM124" i="51"/>
  <c r="FN124" i="51" s="1"/>
  <c r="FM70" i="51"/>
  <c r="FN70" i="51" s="1"/>
  <c r="FI134" i="51"/>
  <c r="AP150" i="51"/>
  <c r="AV109" i="51"/>
  <c r="AW109" i="51" s="1"/>
  <c r="FN157" i="51"/>
  <c r="FM157" i="51"/>
  <c r="BO158" i="51"/>
  <c r="FI171" i="51"/>
  <c r="FM136" i="51"/>
  <c r="FN136" i="51" s="1"/>
  <c r="FM106" i="51"/>
  <c r="FN106" i="51" s="1"/>
  <c r="FI68" i="51"/>
  <c r="AP140" i="51"/>
  <c r="AV103" i="51"/>
  <c r="AW103" i="51" s="1"/>
  <c r="BO156" i="51"/>
  <c r="BO67" i="51"/>
  <c r="FI159" i="51"/>
  <c r="FM112" i="51"/>
  <c r="FN112" i="51" s="1"/>
  <c r="FM91" i="51"/>
  <c r="FN91" i="51" s="1"/>
  <c r="FI61" i="51"/>
  <c r="AV162" i="51"/>
  <c r="AW162" i="51" s="1"/>
  <c r="AV102" i="51"/>
  <c r="AW102" i="51" s="1"/>
  <c r="BO163" i="51"/>
  <c r="FI161" i="51"/>
  <c r="FI146" i="51"/>
  <c r="FM110" i="51"/>
  <c r="FN110" i="51" s="1"/>
  <c r="FI71" i="51"/>
  <c r="AP108" i="51"/>
  <c r="AV68" i="51"/>
  <c r="AW68" i="51" s="1"/>
  <c r="AP59" i="51"/>
  <c r="AV80" i="51"/>
  <c r="AW80" i="51" s="1"/>
  <c r="BO146" i="51"/>
  <c r="BO79" i="51"/>
  <c r="FM158" i="51"/>
  <c r="FN158" i="51" s="1"/>
  <c r="FM132" i="51"/>
  <c r="FN132" i="51" s="1"/>
  <c r="FI96" i="51"/>
  <c r="FM72" i="51"/>
  <c r="FN72" i="51" s="1"/>
  <c r="AP149" i="51"/>
  <c r="AP113" i="51"/>
  <c r="AP65" i="51"/>
  <c r="BO140" i="51"/>
  <c r="BO104" i="51"/>
  <c r="BO74" i="51"/>
  <c r="FI153" i="51"/>
  <c r="FM123" i="51"/>
  <c r="FN123" i="51" s="1"/>
  <c r="FM100" i="51"/>
  <c r="FN100" i="51" s="1"/>
  <c r="AV139" i="51"/>
  <c r="AW139" i="51" s="1"/>
  <c r="AP79" i="51"/>
  <c r="AV55" i="51"/>
  <c r="AW55" i="51" s="1"/>
  <c r="FI170" i="51"/>
  <c r="FM133" i="51"/>
  <c r="FN133" i="51" s="1"/>
  <c r="FM86" i="51"/>
  <c r="FN86" i="51" s="1"/>
  <c r="FI65" i="51"/>
  <c r="AP138" i="51"/>
  <c r="AV99" i="51"/>
  <c r="AW99" i="51" s="1"/>
  <c r="AP86" i="51"/>
  <c r="BO152" i="51"/>
  <c r="BO111" i="51"/>
  <c r="BO85" i="51"/>
  <c r="BO113" i="51"/>
  <c r="AP98" i="51"/>
  <c r="AV121" i="51"/>
  <c r="AW121" i="51" s="1"/>
  <c r="AP83" i="51"/>
  <c r="BO137" i="51"/>
  <c r="AP56" i="51"/>
  <c r="BO135" i="51"/>
  <c r="BO144" i="51"/>
  <c r="BO121" i="51"/>
  <c r="AP126" i="51"/>
  <c r="AV165" i="51"/>
  <c r="AW165" i="51" s="1"/>
  <c r="BO124" i="51"/>
  <c r="BO82" i="51"/>
  <c r="BO65" i="51"/>
  <c r="AV157" i="51"/>
  <c r="AW157" i="51" s="1"/>
  <c r="AV67" i="51"/>
  <c r="AW67" i="51" s="1"/>
  <c r="AU75" i="51"/>
  <c r="AV75" i="51" s="1"/>
  <c r="AW75" i="51" s="1"/>
  <c r="FM171" i="51"/>
  <c r="FN171" i="51" s="1"/>
  <c r="FO171" i="51" s="1"/>
  <c r="FM68" i="51"/>
  <c r="FN68" i="51" s="1"/>
  <c r="AV50" i="51"/>
  <c r="AW50" i="51" s="1"/>
  <c r="FN159" i="51"/>
  <c r="FM159" i="51"/>
  <c r="FN61" i="51"/>
  <c r="FM61" i="51"/>
  <c r="FM50" i="51"/>
  <c r="FN50" i="51" s="1"/>
  <c r="AV161" i="51"/>
  <c r="AW161" i="51" s="1"/>
  <c r="FN96" i="51"/>
  <c r="FM96" i="51"/>
  <c r="EK181" i="51"/>
  <c r="AV113" i="51"/>
  <c r="AW113" i="51" s="1"/>
  <c r="FN131" i="51"/>
  <c r="FM131" i="51"/>
  <c r="FM56" i="51"/>
  <c r="FN56" i="51" s="1"/>
  <c r="AV138" i="51"/>
  <c r="AW138" i="51" s="1"/>
  <c r="AV86" i="51"/>
  <c r="AW86" i="51" s="1"/>
  <c r="AV120" i="51"/>
  <c r="AW120" i="51" s="1"/>
  <c r="AV128" i="51"/>
  <c r="AW128" i="51" s="1"/>
  <c r="AV83" i="51"/>
  <c r="AW83" i="51" s="1"/>
  <c r="AV56" i="51"/>
  <c r="AW56" i="51" s="1"/>
  <c r="AP165" i="51"/>
  <c r="FM114" i="51"/>
  <c r="FN114" i="51" s="1"/>
  <c r="AV85" i="51"/>
  <c r="AW85" i="51" s="1"/>
  <c r="AV52" i="51"/>
  <c r="AW52" i="51" s="1"/>
  <c r="FM141" i="51"/>
  <c r="FN141" i="51" s="1"/>
  <c r="FM105" i="51"/>
  <c r="FN105" i="51" s="1"/>
  <c r="FM76" i="51"/>
  <c r="FN76" i="51" s="1"/>
  <c r="AP157" i="51"/>
  <c r="AV135" i="51"/>
  <c r="AW135" i="51" s="1"/>
  <c r="AP67" i="51"/>
  <c r="AU97" i="51"/>
  <c r="AV97" i="51" s="1"/>
  <c r="AW97" i="51" s="1"/>
  <c r="GE181" i="51"/>
  <c r="GF182" i="51" s="1"/>
  <c r="GF49" i="51"/>
  <c r="BO141" i="51"/>
  <c r="FM169" i="51"/>
  <c r="FN169" i="51" s="1"/>
  <c r="FO169" i="51" s="1"/>
  <c r="FN126" i="51"/>
  <c r="FM126" i="51"/>
  <c r="FM107" i="51"/>
  <c r="FN107" i="51" s="1"/>
  <c r="FM73" i="51"/>
  <c r="FN73" i="51" s="1"/>
  <c r="AP142" i="51"/>
  <c r="AP50" i="51"/>
  <c r="FN167" i="51"/>
  <c r="FO167" i="51" s="1"/>
  <c r="FM167" i="51"/>
  <c r="FM152" i="51"/>
  <c r="FN152" i="51" s="1"/>
  <c r="FM117" i="51"/>
  <c r="FN117" i="51" s="1"/>
  <c r="FM55" i="51"/>
  <c r="FN55" i="51" s="1"/>
  <c r="FM64" i="51"/>
  <c r="FN64" i="51" s="1"/>
  <c r="AV158" i="51"/>
  <c r="AW158" i="51" s="1"/>
  <c r="AV136" i="51"/>
  <c r="AW136" i="51" s="1"/>
  <c r="AV92" i="51"/>
  <c r="AW92" i="51" s="1"/>
  <c r="BO143" i="51"/>
  <c r="BO133" i="51"/>
  <c r="FM160" i="51"/>
  <c r="FN160" i="51" s="1"/>
  <c r="FM118" i="51"/>
  <c r="FN118" i="51" s="1"/>
  <c r="FM89" i="51"/>
  <c r="FN89" i="51" s="1"/>
  <c r="FI50" i="51"/>
  <c r="AP161" i="51"/>
  <c r="AP91" i="51"/>
  <c r="BO142" i="51"/>
  <c r="BO60" i="51"/>
  <c r="BO153" i="51"/>
  <c r="FM145" i="51"/>
  <c r="FN145" i="51" s="1"/>
  <c r="FM121" i="51"/>
  <c r="FN121" i="51" s="1"/>
  <c r="FM87" i="51"/>
  <c r="FN87" i="51" s="1"/>
  <c r="FN51" i="51"/>
  <c r="FM51" i="51"/>
  <c r="DX13" i="51"/>
  <c r="DX14" i="51" s="1"/>
  <c r="DX12" i="51"/>
  <c r="AV156" i="51"/>
  <c r="AW156" i="51" s="1"/>
  <c r="AV141" i="51"/>
  <c r="AW141" i="51" s="1"/>
  <c r="AV81" i="51"/>
  <c r="AW81" i="51" s="1"/>
  <c r="AV62" i="51"/>
  <c r="AW62" i="51" s="1"/>
  <c r="AV51" i="51"/>
  <c r="AW51" i="51" s="1"/>
  <c r="BO128" i="51"/>
  <c r="BO91" i="51"/>
  <c r="BO72" i="51"/>
  <c r="FM172" i="51"/>
  <c r="FN172" i="51" s="1"/>
  <c r="FO172" i="51" s="1"/>
  <c r="FI131" i="51"/>
  <c r="FM144" i="51"/>
  <c r="FN144" i="51" s="1"/>
  <c r="FM80" i="51"/>
  <c r="FN80" i="51" s="1"/>
  <c r="AV151" i="51"/>
  <c r="AW151" i="51" s="1"/>
  <c r="AP71" i="51"/>
  <c r="AP160" i="51"/>
  <c r="AV114" i="51"/>
  <c r="AW114" i="51" s="1"/>
  <c r="AP72" i="51"/>
  <c r="BO78" i="51"/>
  <c r="FM154" i="51"/>
  <c r="FN154" i="51" s="1"/>
  <c r="FM127" i="51"/>
  <c r="FN127" i="51" s="1"/>
  <c r="FN88" i="51"/>
  <c r="FM88" i="51"/>
  <c r="FI56" i="51"/>
  <c r="AV163" i="51"/>
  <c r="AW163" i="51" s="1"/>
  <c r="AV107" i="51"/>
  <c r="AW107" i="51" s="1"/>
  <c r="AP87" i="51"/>
  <c r="AV144" i="51"/>
  <c r="AW144" i="51" s="1"/>
  <c r="BO131" i="51"/>
  <c r="BO88" i="51"/>
  <c r="AP120" i="51"/>
  <c r="AP61" i="51"/>
  <c r="AP128" i="51"/>
  <c r="AV89" i="51"/>
  <c r="AW89" i="51" s="1"/>
  <c r="FM148" i="51"/>
  <c r="FN148" i="51" s="1"/>
  <c r="BO120" i="51"/>
  <c r="AV64" i="51"/>
  <c r="AW64" i="51" s="1"/>
  <c r="BO94" i="51"/>
  <c r="BO51" i="51"/>
  <c r="AV66" i="51"/>
  <c r="AW66" i="51" s="1"/>
  <c r="BO155" i="51"/>
  <c r="BO160" i="51"/>
  <c r="AU118" i="51"/>
  <c r="AV118" i="51" s="1"/>
  <c r="AW118" i="51" s="1"/>
  <c r="AV142" i="51"/>
  <c r="AW142" i="51" s="1"/>
  <c r="AV94" i="51"/>
  <c r="AW94" i="51" s="1"/>
  <c r="AV147" i="51"/>
  <c r="AW147" i="51" s="1"/>
  <c r="FM147" i="51"/>
  <c r="FN147" i="51" s="1"/>
  <c r="FN109" i="51"/>
  <c r="FM109" i="51"/>
  <c r="AV91" i="51"/>
  <c r="AW91" i="51" s="1"/>
  <c r="EJ181" i="51"/>
  <c r="EL182" i="51" s="1"/>
  <c r="EL49" i="51"/>
  <c r="AV111" i="51"/>
  <c r="AW111" i="51" s="1"/>
  <c r="FM174" i="51"/>
  <c r="FN174" i="51" s="1"/>
  <c r="FO174" i="51" s="1"/>
  <c r="FN138" i="51"/>
  <c r="FM138" i="51"/>
  <c r="FM84" i="51"/>
  <c r="FN84" i="51" s="1"/>
  <c r="AV71" i="51"/>
  <c r="AW71" i="51" s="1"/>
  <c r="AV160" i="51"/>
  <c r="AW160" i="51" s="1"/>
  <c r="AV125" i="51"/>
  <c r="AW125" i="51" s="1"/>
  <c r="AV72" i="51"/>
  <c r="AW72" i="51" s="1"/>
  <c r="FM150" i="51"/>
  <c r="FN150" i="51" s="1"/>
  <c r="FM115" i="51"/>
  <c r="FN115" i="51" s="1"/>
  <c r="FM79" i="51"/>
  <c r="FN79" i="51" s="1"/>
  <c r="AV87" i="51"/>
  <c r="AW87" i="51" s="1"/>
  <c r="AV74" i="51"/>
  <c r="AW74" i="51" s="1"/>
  <c r="AV61" i="51"/>
  <c r="AW61" i="51" s="1"/>
  <c r="AV164" i="51"/>
  <c r="AW164" i="51" s="1"/>
  <c r="AV155" i="51"/>
  <c r="AW155" i="51" s="1"/>
  <c r="BO129" i="51"/>
  <c r="AV145" i="51"/>
  <c r="AW145" i="51" s="1"/>
  <c r="DK119" i="51" l="1"/>
  <c r="DK139" i="51"/>
  <c r="DK122" i="51"/>
  <c r="DK132" i="51"/>
  <c r="DK165" i="51"/>
  <c r="DK154" i="51"/>
  <c r="DK90" i="51"/>
  <c r="DK131" i="51"/>
  <c r="DK116" i="51"/>
  <c r="DK92" i="51"/>
  <c r="DK85" i="51"/>
  <c r="DK137" i="51"/>
  <c r="CX12" i="51"/>
  <c r="DK182" i="51" s="1"/>
  <c r="CX13" i="51"/>
  <c r="DK51" i="51"/>
  <c r="DK82" i="51"/>
  <c r="DK159" i="51"/>
  <c r="DK143" i="51"/>
  <c r="DK65" i="51"/>
  <c r="DK121" i="51"/>
  <c r="DK117" i="51"/>
  <c r="DK134" i="51"/>
  <c r="DK63" i="51"/>
  <c r="DI181" i="51"/>
  <c r="DJ49" i="51"/>
  <c r="DK118" i="51"/>
  <c r="DK77" i="51"/>
  <c r="DK75" i="51"/>
  <c r="DK67" i="51"/>
  <c r="DK142" i="51"/>
  <c r="DK102" i="51"/>
  <c r="DK103" i="51"/>
  <c r="DK84" i="51"/>
  <c r="DK59" i="51"/>
  <c r="DK55" i="51"/>
  <c r="DK98" i="51"/>
  <c r="DK58" i="51"/>
  <c r="DK88" i="51"/>
  <c r="DK73" i="51"/>
  <c r="DK145" i="51"/>
  <c r="FH182" i="51"/>
  <c r="BN181" i="51"/>
  <c r="BP49" i="51"/>
  <c r="FM149" i="51"/>
  <c r="FN149" i="51" s="1"/>
  <c r="FM58" i="51"/>
  <c r="FN58" i="51" s="1"/>
  <c r="BO181" i="51"/>
  <c r="FN74" i="51"/>
  <c r="FM74" i="51"/>
  <c r="FM119" i="51"/>
  <c r="FN119" i="51" s="1"/>
  <c r="DZ13" i="51"/>
  <c r="DX15" i="51"/>
  <c r="GF181" i="51"/>
  <c r="GH182" i="51" s="1"/>
  <c r="GH49" i="51"/>
  <c r="AU159" i="51"/>
  <c r="AV159" i="51" s="1"/>
  <c r="AW159" i="51" s="1"/>
  <c r="AU131" i="51"/>
  <c r="AV131" i="51" s="1"/>
  <c r="AW131" i="51" s="1"/>
  <c r="GK181" i="51"/>
  <c r="AU130" i="51"/>
  <c r="AV130" i="51" s="1"/>
  <c r="AW130" i="51" s="1"/>
  <c r="AU115" i="51"/>
  <c r="AV115" i="51" s="1"/>
  <c r="AW115" i="51" s="1"/>
  <c r="AU122" i="51"/>
  <c r="AV122" i="51" s="1"/>
  <c r="AW122" i="51" s="1"/>
  <c r="FM162" i="51"/>
  <c r="FN162" i="51" s="1"/>
  <c r="EL181" i="51"/>
  <c r="BB15" i="51"/>
  <c r="BD13" i="51"/>
  <c r="AO181" i="51"/>
  <c r="AQ182" i="51" s="1"/>
  <c r="AQ49" i="51"/>
  <c r="EK182" i="51"/>
  <c r="FM93" i="51"/>
  <c r="FN93" i="51" s="1"/>
  <c r="AP181" i="51"/>
  <c r="FH181" i="51"/>
  <c r="FJ182" i="51" s="1"/>
  <c r="FJ49" i="51"/>
  <c r="FM111" i="51"/>
  <c r="FN111" i="51" s="1"/>
  <c r="FI49" i="51"/>
  <c r="FI181" i="51" s="1"/>
  <c r="FK182" i="51" s="1"/>
  <c r="AU148" i="51"/>
  <c r="AV148" i="51" s="1"/>
  <c r="AW148" i="51" s="1"/>
  <c r="FN57" i="51"/>
  <c r="FM57" i="51"/>
  <c r="FN175" i="51"/>
  <c r="FO175" i="51" s="1"/>
  <c r="FM175" i="51"/>
  <c r="CZ13" i="51" l="1"/>
  <c r="CX15" i="51"/>
  <c r="CX14" i="51"/>
  <c r="BN182" i="51"/>
  <c r="DJ181" i="51"/>
  <c r="DL49" i="51"/>
  <c r="DL181" i="51" s="1"/>
  <c r="DK49" i="51"/>
  <c r="DK181" i="51" s="1"/>
  <c r="DZ10" i="51"/>
  <c r="DZ14" i="51" s="1"/>
  <c r="DZ15" i="51"/>
  <c r="DZ12" i="51"/>
  <c r="BP181" i="51"/>
  <c r="FJ181" i="51"/>
  <c r="FL182" i="51" s="1"/>
  <c r="FL49" i="51"/>
  <c r="AQ181" i="51"/>
  <c r="AS49" i="51"/>
  <c r="FI182" i="51"/>
  <c r="GH181" i="51"/>
  <c r="GJ182" i="51" s="1"/>
  <c r="GJ49" i="51"/>
  <c r="BD15" i="51"/>
  <c r="BP182" i="51" s="1"/>
  <c r="BD12" i="51"/>
  <c r="BD10" i="51"/>
  <c r="BD14" i="51" s="1"/>
  <c r="CZ15" i="51" l="1"/>
  <c r="CZ10" i="51"/>
  <c r="CZ12" i="51"/>
  <c r="CY12" i="51" s="1"/>
  <c r="AS181" i="51"/>
  <c r="AV49" i="51"/>
  <c r="AU49" i="51"/>
  <c r="AU181" i="51" s="1"/>
  <c r="EM182" i="51"/>
  <c r="EN182" i="51" s="1"/>
  <c r="EP182" i="51" s="1"/>
  <c r="DY12" i="51"/>
  <c r="BQ182" i="51"/>
  <c r="BC12" i="51"/>
  <c r="FL181" i="51"/>
  <c r="FM49" i="51"/>
  <c r="FM181" i="51" s="1"/>
  <c r="GJ181" i="51"/>
  <c r="FN49" i="51" l="1"/>
  <c r="FN181" i="51" s="1"/>
  <c r="FN182" i="51"/>
  <c r="DM82" i="51"/>
  <c r="DN82" i="51" s="1"/>
  <c r="DO82" i="51" s="1"/>
  <c r="DM145" i="51"/>
  <c r="DN145" i="51" s="1"/>
  <c r="DO145" i="51" s="1"/>
  <c r="DM137" i="51"/>
  <c r="DN137" i="51" s="1"/>
  <c r="DO137" i="51" s="1"/>
  <c r="DM87" i="51"/>
  <c r="DN87" i="51" s="1"/>
  <c r="DO87" i="51" s="1"/>
  <c r="DM85" i="51"/>
  <c r="DN85" i="51" s="1"/>
  <c r="DO85" i="51" s="1"/>
  <c r="DM125" i="51"/>
  <c r="DN125" i="51" s="1"/>
  <c r="DO125" i="51" s="1"/>
  <c r="DM160" i="51"/>
  <c r="DN160" i="51" s="1"/>
  <c r="DO160" i="51" s="1"/>
  <c r="DM95" i="51"/>
  <c r="DN95" i="51" s="1"/>
  <c r="DO95" i="51" s="1"/>
  <c r="DM136" i="51"/>
  <c r="DN136" i="51" s="1"/>
  <c r="DO136" i="51" s="1"/>
  <c r="DM156" i="51"/>
  <c r="DN156" i="51" s="1"/>
  <c r="DO156" i="51" s="1"/>
  <c r="DM83" i="51"/>
  <c r="DN83" i="51" s="1"/>
  <c r="DO83" i="51" s="1"/>
  <c r="DM72" i="51"/>
  <c r="DN72" i="51" s="1"/>
  <c r="DO72" i="51" s="1"/>
  <c r="DM70" i="51"/>
  <c r="DN70" i="51" s="1"/>
  <c r="DO70" i="51" s="1"/>
  <c r="DM148" i="51"/>
  <c r="DN148" i="51" s="1"/>
  <c r="DO148" i="51" s="1"/>
  <c r="DM84" i="51"/>
  <c r="DN84" i="51" s="1"/>
  <c r="DO84" i="51" s="1"/>
  <c r="DM88" i="51"/>
  <c r="DN88" i="51" s="1"/>
  <c r="DO88" i="51" s="1"/>
  <c r="DM159" i="51"/>
  <c r="DN159" i="51" s="1"/>
  <c r="DO159" i="51" s="1"/>
  <c r="DM106" i="51"/>
  <c r="DN106" i="51" s="1"/>
  <c r="DO106" i="51" s="1"/>
  <c r="DM103" i="51"/>
  <c r="DN103" i="51" s="1"/>
  <c r="DO103" i="51" s="1"/>
  <c r="DM133" i="51"/>
  <c r="DN133" i="51" s="1"/>
  <c r="DO133" i="51" s="1"/>
  <c r="DM139" i="51"/>
  <c r="DN139" i="51" s="1"/>
  <c r="DO139" i="51" s="1"/>
  <c r="DM142" i="51"/>
  <c r="DN142" i="51" s="1"/>
  <c r="DO142" i="51" s="1"/>
  <c r="DM132" i="51"/>
  <c r="DN132" i="51" s="1"/>
  <c r="DO132" i="51" s="1"/>
  <c r="DM153" i="51"/>
  <c r="DN153" i="51" s="1"/>
  <c r="DO153" i="51" s="1"/>
  <c r="DM150" i="51"/>
  <c r="DN150" i="51" s="1"/>
  <c r="DO150" i="51" s="1"/>
  <c r="DM101" i="51"/>
  <c r="DN101" i="51" s="1"/>
  <c r="DO101" i="51" s="1"/>
  <c r="DM126" i="51"/>
  <c r="DN126" i="51" s="1"/>
  <c r="DO126" i="51" s="1"/>
  <c r="DM60" i="51"/>
  <c r="DN60" i="51" s="1"/>
  <c r="DO60" i="51" s="1"/>
  <c r="DM74" i="51"/>
  <c r="DN74" i="51" s="1"/>
  <c r="DO74" i="51" s="1"/>
  <c r="DM135" i="51"/>
  <c r="DN135" i="51" s="1"/>
  <c r="DO135" i="51" s="1"/>
  <c r="DM61" i="51"/>
  <c r="DN61" i="51" s="1"/>
  <c r="DO61" i="51" s="1"/>
  <c r="DM68" i="51"/>
  <c r="DN68" i="51" s="1"/>
  <c r="DO68" i="51" s="1"/>
  <c r="DM98" i="51"/>
  <c r="DN98" i="51" s="1"/>
  <c r="DO98" i="51" s="1"/>
  <c r="DM65" i="51"/>
  <c r="DN65" i="51" s="1"/>
  <c r="DO65" i="51" s="1"/>
  <c r="DM67" i="51"/>
  <c r="DN67" i="51" s="1"/>
  <c r="DO67" i="51" s="1"/>
  <c r="DM118" i="51"/>
  <c r="DN118" i="51" s="1"/>
  <c r="DO118" i="51" s="1"/>
  <c r="DM71" i="51"/>
  <c r="DN71" i="51" s="1"/>
  <c r="DO71" i="51" s="1"/>
  <c r="DM165" i="51"/>
  <c r="DN165" i="51" s="1"/>
  <c r="DO165" i="51" s="1"/>
  <c r="DM62" i="51"/>
  <c r="DN62" i="51" s="1"/>
  <c r="DO62" i="51" s="1"/>
  <c r="DM115" i="51"/>
  <c r="DN115" i="51" s="1"/>
  <c r="DO115" i="51" s="1"/>
  <c r="DM93" i="51"/>
  <c r="DN93" i="51" s="1"/>
  <c r="DO93" i="51" s="1"/>
  <c r="DM94" i="51"/>
  <c r="DN94" i="51" s="1"/>
  <c r="DO94" i="51" s="1"/>
  <c r="DM161" i="51"/>
  <c r="DN161" i="51" s="1"/>
  <c r="DO161" i="51" s="1"/>
  <c r="DM81" i="51"/>
  <c r="DN81" i="51" s="1"/>
  <c r="DO81" i="51" s="1"/>
  <c r="DM155" i="51"/>
  <c r="DN155" i="51" s="1"/>
  <c r="DO155" i="51" s="1"/>
  <c r="DM141" i="51"/>
  <c r="DN141" i="51" s="1"/>
  <c r="DO141" i="51" s="1"/>
  <c r="DM76" i="51"/>
  <c r="DN76" i="51" s="1"/>
  <c r="DO76" i="51" s="1"/>
  <c r="DM131" i="51"/>
  <c r="DN131" i="51" s="1"/>
  <c r="DO131" i="51" s="1"/>
  <c r="DM102" i="51"/>
  <c r="DN102" i="51" s="1"/>
  <c r="DO102" i="51" s="1"/>
  <c r="DM108" i="51"/>
  <c r="DN108" i="51" s="1"/>
  <c r="DO108" i="51" s="1"/>
  <c r="DM109" i="51"/>
  <c r="DN109" i="51" s="1"/>
  <c r="DO109" i="51" s="1"/>
  <c r="DM66" i="51"/>
  <c r="DN66" i="51" s="1"/>
  <c r="DO66" i="51" s="1"/>
  <c r="DM90" i="51"/>
  <c r="DN90" i="51" s="1"/>
  <c r="DO90" i="51" s="1"/>
  <c r="DM56" i="51"/>
  <c r="DN56" i="51" s="1"/>
  <c r="DO56" i="51" s="1"/>
  <c r="DM152" i="51"/>
  <c r="DN152" i="51" s="1"/>
  <c r="DO152" i="51" s="1"/>
  <c r="DM163" i="51"/>
  <c r="DN163" i="51" s="1"/>
  <c r="DO163" i="51" s="1"/>
  <c r="DM97" i="51"/>
  <c r="DN97" i="51" s="1"/>
  <c r="DO97" i="51" s="1"/>
  <c r="DM124" i="51"/>
  <c r="DN124" i="51" s="1"/>
  <c r="DO124" i="51" s="1"/>
  <c r="DM127" i="51"/>
  <c r="DN127" i="51" s="1"/>
  <c r="DO127" i="51" s="1"/>
  <c r="DM52" i="51"/>
  <c r="DN52" i="51" s="1"/>
  <c r="DO52" i="51" s="1"/>
  <c r="DM57" i="51"/>
  <c r="DN57" i="51" s="1"/>
  <c r="DO57" i="51" s="1"/>
  <c r="DM53" i="51"/>
  <c r="DN53" i="51" s="1"/>
  <c r="DO53" i="51" s="1"/>
  <c r="DM50" i="51"/>
  <c r="DN50" i="51" s="1"/>
  <c r="DO50" i="51" s="1"/>
  <c r="DM154" i="51"/>
  <c r="DN154" i="51" s="1"/>
  <c r="DO154" i="51" s="1"/>
  <c r="DM122" i="51"/>
  <c r="DN122" i="51" s="1"/>
  <c r="DO122" i="51" s="1"/>
  <c r="DM58" i="51"/>
  <c r="DN58" i="51" s="1"/>
  <c r="DO58" i="51" s="1"/>
  <c r="DM143" i="51"/>
  <c r="DN143" i="51" s="1"/>
  <c r="DO143" i="51" s="1"/>
  <c r="DM78" i="51"/>
  <c r="DN78" i="51" s="1"/>
  <c r="DO78" i="51" s="1"/>
  <c r="DM117" i="51"/>
  <c r="DN117" i="51" s="1"/>
  <c r="DO117" i="51" s="1"/>
  <c r="DM114" i="51"/>
  <c r="DN114" i="51" s="1"/>
  <c r="DO114" i="51" s="1"/>
  <c r="DM107" i="51"/>
  <c r="DN107" i="51" s="1"/>
  <c r="DO107" i="51" s="1"/>
  <c r="DM86" i="51"/>
  <c r="DN86" i="51" s="1"/>
  <c r="DO86" i="51" s="1"/>
  <c r="DM147" i="51"/>
  <c r="DN147" i="51" s="1"/>
  <c r="DO147" i="51" s="1"/>
  <c r="DM128" i="51"/>
  <c r="DN128" i="51" s="1"/>
  <c r="DO128" i="51" s="1"/>
  <c r="DM105" i="51"/>
  <c r="DN105" i="51" s="1"/>
  <c r="DO105" i="51" s="1"/>
  <c r="DM140" i="51"/>
  <c r="DN140" i="51" s="1"/>
  <c r="DO140" i="51" s="1"/>
  <c r="DM91" i="51"/>
  <c r="DN91" i="51" s="1"/>
  <c r="DO91" i="51" s="1"/>
  <c r="DM110" i="51"/>
  <c r="DN110" i="51" s="1"/>
  <c r="DO110" i="51" s="1"/>
  <c r="DM63" i="51"/>
  <c r="DN63" i="51" s="1"/>
  <c r="DO63" i="51" s="1"/>
  <c r="DM49" i="51"/>
  <c r="DM55" i="51"/>
  <c r="DN55" i="51" s="1"/>
  <c r="DO55" i="51" s="1"/>
  <c r="DM51" i="51"/>
  <c r="DN51" i="51" s="1"/>
  <c r="DO51" i="51" s="1"/>
  <c r="DM121" i="51"/>
  <c r="DN121" i="51" s="1"/>
  <c r="DO121" i="51" s="1"/>
  <c r="DM134" i="51"/>
  <c r="DN134" i="51" s="1"/>
  <c r="DO134" i="51" s="1"/>
  <c r="DM162" i="51"/>
  <c r="DN162" i="51" s="1"/>
  <c r="DO162" i="51" s="1"/>
  <c r="DM75" i="51"/>
  <c r="DN75" i="51" s="1"/>
  <c r="DO75" i="51" s="1"/>
  <c r="DM112" i="51"/>
  <c r="DN112" i="51" s="1"/>
  <c r="DO112" i="51" s="1"/>
  <c r="DM130" i="51"/>
  <c r="DN130" i="51" s="1"/>
  <c r="DO130" i="51" s="1"/>
  <c r="DM80" i="51"/>
  <c r="DN80" i="51" s="1"/>
  <c r="DO80" i="51" s="1"/>
  <c r="DM144" i="51"/>
  <c r="DN144" i="51" s="1"/>
  <c r="DO144" i="51" s="1"/>
  <c r="DM79" i="51"/>
  <c r="DN79" i="51" s="1"/>
  <c r="DO79" i="51" s="1"/>
  <c r="DM157" i="51"/>
  <c r="DN157" i="51" s="1"/>
  <c r="DO157" i="51" s="1"/>
  <c r="DM129" i="51"/>
  <c r="DN129" i="51" s="1"/>
  <c r="DO129" i="51" s="1"/>
  <c r="DM138" i="51"/>
  <c r="DN138" i="51" s="1"/>
  <c r="DO138" i="51" s="1"/>
  <c r="DM92" i="51"/>
  <c r="DN92" i="51" s="1"/>
  <c r="DO92" i="51" s="1"/>
  <c r="DM116" i="51"/>
  <c r="DN116" i="51" s="1"/>
  <c r="DO116" i="51" s="1"/>
  <c r="DM100" i="51"/>
  <c r="DN100" i="51" s="1"/>
  <c r="DO100" i="51" s="1"/>
  <c r="DM77" i="51"/>
  <c r="DN77" i="51" s="1"/>
  <c r="DO77" i="51" s="1"/>
  <c r="DM73" i="51"/>
  <c r="DN73" i="51" s="1"/>
  <c r="DO73" i="51" s="1"/>
  <c r="DM59" i="51"/>
  <c r="DN59" i="51" s="1"/>
  <c r="DO59" i="51" s="1"/>
  <c r="DM69" i="51"/>
  <c r="DN69" i="51" s="1"/>
  <c r="DO69" i="51" s="1"/>
  <c r="DM113" i="51"/>
  <c r="DN113" i="51" s="1"/>
  <c r="DO113" i="51" s="1"/>
  <c r="DM120" i="51"/>
  <c r="DN120" i="51" s="1"/>
  <c r="DO120" i="51" s="1"/>
  <c r="DM158" i="51"/>
  <c r="DN158" i="51" s="1"/>
  <c r="DO158" i="51" s="1"/>
  <c r="DM96" i="51"/>
  <c r="DN96" i="51" s="1"/>
  <c r="DO96" i="51" s="1"/>
  <c r="DM99" i="51"/>
  <c r="DN99" i="51" s="1"/>
  <c r="DO99" i="51" s="1"/>
  <c r="DM164" i="51"/>
  <c r="DN164" i="51" s="1"/>
  <c r="DO164" i="51" s="1"/>
  <c r="DM89" i="51"/>
  <c r="DN89" i="51" s="1"/>
  <c r="DO89" i="51" s="1"/>
  <c r="DM119" i="51"/>
  <c r="DN119" i="51" s="1"/>
  <c r="DO119" i="51" s="1"/>
  <c r="DM151" i="51"/>
  <c r="DN151" i="51" s="1"/>
  <c r="DO151" i="51" s="1"/>
  <c r="DM64" i="51"/>
  <c r="DN64" i="51" s="1"/>
  <c r="DO64" i="51" s="1"/>
  <c r="DM146" i="51"/>
  <c r="DN146" i="51" s="1"/>
  <c r="DO146" i="51" s="1"/>
  <c r="DM111" i="51"/>
  <c r="DN111" i="51" s="1"/>
  <c r="DO111" i="51" s="1"/>
  <c r="DM54" i="51"/>
  <c r="DN54" i="51" s="1"/>
  <c r="DO54" i="51" s="1"/>
  <c r="DM104" i="51"/>
  <c r="DN104" i="51" s="1"/>
  <c r="DO104" i="51" s="1"/>
  <c r="DM149" i="51"/>
  <c r="DN149" i="51" s="1"/>
  <c r="DO149" i="51" s="1"/>
  <c r="DM123" i="51"/>
  <c r="DN123" i="51" s="1"/>
  <c r="DO123" i="51" s="1"/>
  <c r="CZ14" i="51"/>
  <c r="DM182" i="51"/>
  <c r="EM111" i="51"/>
  <c r="EN111" i="51" s="1"/>
  <c r="EM118" i="51"/>
  <c r="EN118" i="51" s="1"/>
  <c r="EM150" i="51"/>
  <c r="EN150" i="51" s="1"/>
  <c r="EM73" i="51"/>
  <c r="EN73" i="51" s="1"/>
  <c r="EM130" i="51"/>
  <c r="EN130" i="51" s="1"/>
  <c r="EM156" i="51"/>
  <c r="EN156" i="51" s="1"/>
  <c r="EM85" i="51"/>
  <c r="EN85" i="51" s="1"/>
  <c r="EM158" i="51"/>
  <c r="EN158" i="51" s="1"/>
  <c r="EM75" i="51"/>
  <c r="EN75" i="51" s="1"/>
  <c r="EM66" i="51"/>
  <c r="EN66" i="51" s="1"/>
  <c r="EM52" i="51"/>
  <c r="EN52" i="51" s="1"/>
  <c r="EM72" i="51"/>
  <c r="EN72" i="51" s="1"/>
  <c r="EM129" i="51"/>
  <c r="EN129" i="51" s="1"/>
  <c r="EM128" i="51"/>
  <c r="EN128" i="51" s="1"/>
  <c r="EM121" i="51"/>
  <c r="EN121" i="51" s="1"/>
  <c r="EM76" i="51"/>
  <c r="EN76" i="51" s="1"/>
  <c r="EM152" i="51"/>
  <c r="EN152" i="51" s="1"/>
  <c r="EM116" i="51"/>
  <c r="EN116" i="51" s="1"/>
  <c r="EM137" i="51"/>
  <c r="EN137" i="51" s="1"/>
  <c r="EM87" i="51"/>
  <c r="EN87" i="51" s="1"/>
  <c r="EM134" i="51"/>
  <c r="EN134" i="51" s="1"/>
  <c r="EM138" i="51"/>
  <c r="EN138" i="51" s="1"/>
  <c r="EM74" i="51"/>
  <c r="EN74" i="51" s="1"/>
  <c r="EM90" i="51"/>
  <c r="EN90" i="51" s="1"/>
  <c r="EM125" i="51"/>
  <c r="EN125" i="51" s="1"/>
  <c r="EM80" i="51"/>
  <c r="EN80" i="51" s="1"/>
  <c r="EM63" i="51"/>
  <c r="EN63" i="51" s="1"/>
  <c r="EM59" i="51"/>
  <c r="EN59" i="51" s="1"/>
  <c r="EM56" i="51"/>
  <c r="EN56" i="51" s="1"/>
  <c r="EM165" i="51"/>
  <c r="EN165" i="51" s="1"/>
  <c r="EM101" i="51"/>
  <c r="EN101" i="51" s="1"/>
  <c r="EM92" i="51"/>
  <c r="EN92" i="51" s="1"/>
  <c r="EM51" i="51"/>
  <c r="EN51" i="51" s="1"/>
  <c r="EM98" i="51"/>
  <c r="EN98" i="51" s="1"/>
  <c r="EM106" i="51"/>
  <c r="EN106" i="51" s="1"/>
  <c r="EM54" i="51"/>
  <c r="EN54" i="51" s="1"/>
  <c r="EM122" i="51"/>
  <c r="EN122" i="51" s="1"/>
  <c r="EM154" i="51"/>
  <c r="EN154" i="51" s="1"/>
  <c r="EM94" i="51"/>
  <c r="EN94" i="51" s="1"/>
  <c r="EM84" i="51"/>
  <c r="EN84" i="51" s="1"/>
  <c r="EM97" i="51"/>
  <c r="EN97" i="51" s="1"/>
  <c r="EM61" i="51"/>
  <c r="EN61" i="51" s="1"/>
  <c r="EM108" i="51"/>
  <c r="EN108" i="51" s="1"/>
  <c r="EM114" i="51"/>
  <c r="EN114" i="51" s="1"/>
  <c r="EM112" i="51"/>
  <c r="EN112" i="51" s="1"/>
  <c r="EM103" i="51"/>
  <c r="EN103" i="51" s="1"/>
  <c r="EM120" i="51"/>
  <c r="EN120" i="51" s="1"/>
  <c r="EM91" i="51"/>
  <c r="EN91" i="51" s="1"/>
  <c r="EM160" i="51"/>
  <c r="EN160" i="51" s="1"/>
  <c r="EM58" i="51"/>
  <c r="EN58" i="51" s="1"/>
  <c r="EM123" i="51"/>
  <c r="EN123" i="51" s="1"/>
  <c r="EM119" i="51"/>
  <c r="EN119" i="51" s="1"/>
  <c r="EM145" i="51"/>
  <c r="EN145" i="51" s="1"/>
  <c r="EM57" i="51"/>
  <c r="EN57" i="51" s="1"/>
  <c r="EM144" i="51"/>
  <c r="EN144" i="51" s="1"/>
  <c r="EM102" i="51"/>
  <c r="EN102" i="51" s="1"/>
  <c r="EM60" i="51"/>
  <c r="EN60" i="51" s="1"/>
  <c r="EM127" i="51"/>
  <c r="EN127" i="51" s="1"/>
  <c r="EM53" i="51"/>
  <c r="EN53" i="51" s="1"/>
  <c r="EM148" i="51"/>
  <c r="EN148" i="51" s="1"/>
  <c r="EM133" i="51"/>
  <c r="EN133" i="51" s="1"/>
  <c r="EM50" i="51"/>
  <c r="EN50" i="51" s="1"/>
  <c r="EM89" i="51"/>
  <c r="EN89" i="51" s="1"/>
  <c r="EM109" i="51"/>
  <c r="EN109" i="51" s="1"/>
  <c r="EM67" i="51"/>
  <c r="EN67" i="51" s="1"/>
  <c r="EM139" i="51"/>
  <c r="EN139" i="51" s="1"/>
  <c r="EM151" i="51"/>
  <c r="EN151" i="51" s="1"/>
  <c r="EM126" i="51"/>
  <c r="EN126" i="51" s="1"/>
  <c r="EM110" i="51"/>
  <c r="EN110" i="51" s="1"/>
  <c r="EM124" i="51"/>
  <c r="EN124" i="51" s="1"/>
  <c r="EM93" i="51"/>
  <c r="EN93" i="51" s="1"/>
  <c r="EM163" i="51"/>
  <c r="EN163" i="51" s="1"/>
  <c r="EM69" i="51"/>
  <c r="EN69" i="51" s="1"/>
  <c r="EM136" i="51"/>
  <c r="EN136" i="51" s="1"/>
  <c r="EM81" i="51"/>
  <c r="EN81" i="51" s="1"/>
  <c r="EM55" i="51"/>
  <c r="EN55" i="51" s="1"/>
  <c r="EM95" i="51"/>
  <c r="EN95" i="51" s="1"/>
  <c r="EM141" i="51"/>
  <c r="EN141" i="51" s="1"/>
  <c r="EM162" i="51"/>
  <c r="EN162" i="51" s="1"/>
  <c r="EM86" i="51"/>
  <c r="EN86" i="51" s="1"/>
  <c r="EM157" i="51"/>
  <c r="EN157" i="51" s="1"/>
  <c r="EM131" i="51"/>
  <c r="EN131" i="51" s="1"/>
  <c r="EM153" i="51"/>
  <c r="EN153" i="51" s="1"/>
  <c r="EM99" i="51"/>
  <c r="EN99" i="51" s="1"/>
  <c r="EM70" i="51"/>
  <c r="EN70" i="51" s="1"/>
  <c r="EM68" i="51"/>
  <c r="EN68" i="51" s="1"/>
  <c r="EM159" i="51"/>
  <c r="EN159" i="51" s="1"/>
  <c r="EM147" i="51"/>
  <c r="EN147" i="51" s="1"/>
  <c r="EM100" i="51"/>
  <c r="EN100" i="51" s="1"/>
  <c r="EM107" i="51"/>
  <c r="EN107" i="51" s="1"/>
  <c r="EM83" i="51"/>
  <c r="EN83" i="51" s="1"/>
  <c r="EM49" i="51"/>
  <c r="EM64" i="51"/>
  <c r="EN64" i="51" s="1"/>
  <c r="EM143" i="51"/>
  <c r="EN143" i="51" s="1"/>
  <c r="EM161" i="51"/>
  <c r="EN161" i="51" s="1"/>
  <c r="EM113" i="51"/>
  <c r="EN113" i="51" s="1"/>
  <c r="EM142" i="51"/>
  <c r="EN142" i="51" s="1"/>
  <c r="EM71" i="51"/>
  <c r="EN71" i="51" s="1"/>
  <c r="EM104" i="51"/>
  <c r="EN104" i="51" s="1"/>
  <c r="EM78" i="51"/>
  <c r="EN78" i="51" s="1"/>
  <c r="EM149" i="51"/>
  <c r="EN149" i="51" s="1"/>
  <c r="EM115" i="51"/>
  <c r="EN115" i="51" s="1"/>
  <c r="EM155" i="51"/>
  <c r="EN155" i="51" s="1"/>
  <c r="EM140" i="51"/>
  <c r="EN140" i="51" s="1"/>
  <c r="EM65" i="51"/>
  <c r="EN65" i="51" s="1"/>
  <c r="EM164" i="51"/>
  <c r="EN164" i="51" s="1"/>
  <c r="EM117" i="51"/>
  <c r="EN117" i="51" s="1"/>
  <c r="EM82" i="51"/>
  <c r="EN82" i="51" s="1"/>
  <c r="EM135" i="51"/>
  <c r="EN135" i="51" s="1"/>
  <c r="EM79" i="51"/>
  <c r="EN79" i="51" s="1"/>
  <c r="EM146" i="51"/>
  <c r="EN146" i="51" s="1"/>
  <c r="EM96" i="51"/>
  <c r="EN96" i="51" s="1"/>
  <c r="EM132" i="51"/>
  <c r="EN132" i="51" s="1"/>
  <c r="EM105" i="51"/>
  <c r="EN105" i="51" s="1"/>
  <c r="EM77" i="51"/>
  <c r="EN77" i="51" s="1"/>
  <c r="EM88" i="51"/>
  <c r="EN88" i="51" s="1"/>
  <c r="EM62" i="51"/>
  <c r="EN62" i="51" s="1"/>
  <c r="AV181" i="51"/>
  <c r="AW182" i="51" s="1"/>
  <c r="AW49" i="51"/>
  <c r="GL83" i="51"/>
  <c r="GM83" i="51" s="1"/>
  <c r="GL153" i="51"/>
  <c r="GM153" i="51" s="1"/>
  <c r="GL172" i="51"/>
  <c r="GM172" i="51" s="1"/>
  <c r="GN172" i="51" s="1"/>
  <c r="GL127" i="51"/>
  <c r="GM127" i="51" s="1"/>
  <c r="GL93" i="51"/>
  <c r="GM93" i="51" s="1"/>
  <c r="GL106" i="51"/>
  <c r="GM106" i="51" s="1"/>
  <c r="GL87" i="51"/>
  <c r="GM87" i="51" s="1"/>
  <c r="GL68" i="51"/>
  <c r="GM68" i="51" s="1"/>
  <c r="GL103" i="51"/>
  <c r="GM103" i="51" s="1"/>
  <c r="GL165" i="51"/>
  <c r="GM165" i="51" s="1"/>
  <c r="GL96" i="51"/>
  <c r="GM96" i="51" s="1"/>
  <c r="GL108" i="51"/>
  <c r="GM108" i="51" s="1"/>
  <c r="GL101" i="51"/>
  <c r="GM101" i="51" s="1"/>
  <c r="GL140" i="51"/>
  <c r="GM140" i="51" s="1"/>
  <c r="GL158" i="51"/>
  <c r="GM158" i="51" s="1"/>
  <c r="GL144" i="51"/>
  <c r="GM144" i="51" s="1"/>
  <c r="GL116" i="51"/>
  <c r="GM116" i="51" s="1"/>
  <c r="GL148" i="51"/>
  <c r="GM148" i="51" s="1"/>
  <c r="GL147" i="51"/>
  <c r="GM147" i="51" s="1"/>
  <c r="GL86" i="51"/>
  <c r="GM86" i="51" s="1"/>
  <c r="GL143" i="51"/>
  <c r="GM143" i="51" s="1"/>
  <c r="GL163" i="51"/>
  <c r="GM163" i="51" s="1"/>
  <c r="GL159" i="51"/>
  <c r="GM159" i="51" s="1"/>
  <c r="GL136" i="51"/>
  <c r="GM136" i="51" s="1"/>
  <c r="GL118" i="51"/>
  <c r="GM118" i="51" s="1"/>
  <c r="GL110" i="51"/>
  <c r="GM110" i="51" s="1"/>
  <c r="GL168" i="51"/>
  <c r="GM168" i="51" s="1"/>
  <c r="GN168" i="51" s="1"/>
  <c r="GL133" i="51"/>
  <c r="GM133" i="51" s="1"/>
  <c r="GL65" i="51"/>
  <c r="GM65" i="51" s="1"/>
  <c r="GL51" i="51"/>
  <c r="GM51" i="51" s="1"/>
  <c r="GL146" i="51"/>
  <c r="GM146" i="51" s="1"/>
  <c r="GL90" i="51"/>
  <c r="GM90" i="51" s="1"/>
  <c r="GL167" i="51"/>
  <c r="GM167" i="51" s="1"/>
  <c r="GN167" i="51" s="1"/>
  <c r="GL177" i="51"/>
  <c r="GM177" i="51" s="1"/>
  <c r="GN177" i="51" s="1"/>
  <c r="GL75" i="51"/>
  <c r="GM75" i="51" s="1"/>
  <c r="GL73" i="51"/>
  <c r="GM73" i="51" s="1"/>
  <c r="GL95" i="51"/>
  <c r="GM95" i="51" s="1"/>
  <c r="GL139" i="51"/>
  <c r="GM139" i="51" s="1"/>
  <c r="GL156" i="51"/>
  <c r="GM156" i="51" s="1"/>
  <c r="GL130" i="51"/>
  <c r="GM130" i="51" s="1"/>
  <c r="GL180" i="51"/>
  <c r="GM180" i="51" s="1"/>
  <c r="GN180" i="51" s="1"/>
  <c r="GL132" i="51"/>
  <c r="GM132" i="51" s="1"/>
  <c r="GL119" i="51"/>
  <c r="GM119" i="51" s="1"/>
  <c r="GL105" i="51"/>
  <c r="GM105" i="51" s="1"/>
  <c r="GL71" i="51"/>
  <c r="GM71" i="51" s="1"/>
  <c r="GL117" i="51"/>
  <c r="GM117" i="51" s="1"/>
  <c r="GL174" i="51"/>
  <c r="GM174" i="51" s="1"/>
  <c r="GN174" i="51" s="1"/>
  <c r="GL85" i="51"/>
  <c r="GM85" i="51" s="1"/>
  <c r="GL54" i="51"/>
  <c r="GM54" i="51" s="1"/>
  <c r="GL169" i="51"/>
  <c r="GM169" i="51" s="1"/>
  <c r="GN169" i="51" s="1"/>
  <c r="GL66" i="51"/>
  <c r="GM66" i="51" s="1"/>
  <c r="GL99" i="51"/>
  <c r="GM99" i="51" s="1"/>
  <c r="GL121" i="51"/>
  <c r="GM121" i="51" s="1"/>
  <c r="GL123" i="51"/>
  <c r="GM123" i="51" s="1"/>
  <c r="GL50" i="51"/>
  <c r="GM50" i="51" s="1"/>
  <c r="GL157" i="51"/>
  <c r="GM157" i="51" s="1"/>
  <c r="GL63" i="51"/>
  <c r="GM63" i="51" s="1"/>
  <c r="GL178" i="51"/>
  <c r="GM178" i="51" s="1"/>
  <c r="GN178" i="51" s="1"/>
  <c r="GL122" i="51"/>
  <c r="GM122" i="51" s="1"/>
  <c r="GL112" i="51"/>
  <c r="GM112" i="51" s="1"/>
  <c r="GL97" i="51"/>
  <c r="GM97" i="51" s="1"/>
  <c r="GL57" i="51"/>
  <c r="GM57" i="51" s="1"/>
  <c r="GL152" i="51"/>
  <c r="GM152" i="51" s="1"/>
  <c r="GL52" i="51"/>
  <c r="GM52" i="51" s="1"/>
  <c r="GL79" i="51"/>
  <c r="GM79" i="51" s="1"/>
  <c r="GL134" i="51"/>
  <c r="GM134" i="51" s="1"/>
  <c r="GL92" i="51"/>
  <c r="GM92" i="51" s="1"/>
  <c r="GL55" i="51"/>
  <c r="GM55" i="51" s="1"/>
  <c r="GL175" i="51"/>
  <c r="GM175" i="51" s="1"/>
  <c r="GN175" i="51" s="1"/>
  <c r="GL77" i="51"/>
  <c r="GM77" i="51" s="1"/>
  <c r="GL80" i="51"/>
  <c r="GM80" i="51" s="1"/>
  <c r="GL60" i="51"/>
  <c r="GM60" i="51" s="1"/>
  <c r="GL78" i="51"/>
  <c r="GM78" i="51" s="1"/>
  <c r="GL69" i="51"/>
  <c r="GM69" i="51" s="1"/>
  <c r="GL138" i="51"/>
  <c r="GM138" i="51" s="1"/>
  <c r="GL154" i="51"/>
  <c r="GM154" i="51" s="1"/>
  <c r="GL91" i="51"/>
  <c r="GM91" i="51" s="1"/>
  <c r="GL161" i="51"/>
  <c r="GM161" i="51" s="1"/>
  <c r="GL56" i="51"/>
  <c r="GM56" i="51" s="1"/>
  <c r="GL61" i="51"/>
  <c r="GM61" i="51" s="1"/>
  <c r="GL131" i="51"/>
  <c r="GM131" i="51" s="1"/>
  <c r="GL166" i="51"/>
  <c r="GM166" i="51" s="1"/>
  <c r="GN166" i="51" s="1"/>
  <c r="GL109" i="51"/>
  <c r="GM109" i="51" s="1"/>
  <c r="GL135" i="51"/>
  <c r="GM135" i="51" s="1"/>
  <c r="GL74" i="51"/>
  <c r="GM74" i="51" s="1"/>
  <c r="GL94" i="51"/>
  <c r="GM94" i="51" s="1"/>
  <c r="GL111" i="51"/>
  <c r="GM111" i="51" s="1"/>
  <c r="GL142" i="51"/>
  <c r="GM142" i="51" s="1"/>
  <c r="GL53" i="51"/>
  <c r="GM53" i="51" s="1"/>
  <c r="GL151" i="51"/>
  <c r="GM151" i="51" s="1"/>
  <c r="GL176" i="51"/>
  <c r="GM176" i="51" s="1"/>
  <c r="GN176" i="51" s="1"/>
  <c r="GL70" i="51"/>
  <c r="GM70" i="51" s="1"/>
  <c r="GL89" i="51"/>
  <c r="GM89" i="51" s="1"/>
  <c r="GL115" i="51"/>
  <c r="GM115" i="51" s="1"/>
  <c r="GL173" i="51"/>
  <c r="GM173" i="51" s="1"/>
  <c r="GN173" i="51" s="1"/>
  <c r="GL179" i="51"/>
  <c r="GM179" i="51" s="1"/>
  <c r="GN179" i="51" s="1"/>
  <c r="GL124" i="51"/>
  <c r="GM124" i="51" s="1"/>
  <c r="GL62" i="51"/>
  <c r="GM62" i="51" s="1"/>
  <c r="GL88" i="51"/>
  <c r="GM88" i="51" s="1"/>
  <c r="GL150" i="51"/>
  <c r="GM150" i="51" s="1"/>
  <c r="GL59" i="51"/>
  <c r="GM59" i="51" s="1"/>
  <c r="GL155" i="51"/>
  <c r="GM155" i="51" s="1"/>
  <c r="GL64" i="51"/>
  <c r="GM64" i="51" s="1"/>
  <c r="GL149" i="51"/>
  <c r="GM149" i="51" s="1"/>
  <c r="GL162" i="51"/>
  <c r="GM162" i="51" s="1"/>
  <c r="GL84" i="51"/>
  <c r="GM84" i="51" s="1"/>
  <c r="GL126" i="51"/>
  <c r="GM126" i="51" s="1"/>
  <c r="GL104" i="51"/>
  <c r="GM104" i="51" s="1"/>
  <c r="GL100" i="51"/>
  <c r="GM100" i="51" s="1"/>
  <c r="GL67" i="51"/>
  <c r="GM67" i="51" s="1"/>
  <c r="GL125" i="51"/>
  <c r="GM125" i="51" s="1"/>
  <c r="GL114" i="51"/>
  <c r="GM114" i="51" s="1"/>
  <c r="GL171" i="51"/>
  <c r="GM171" i="51" s="1"/>
  <c r="GN171" i="51" s="1"/>
  <c r="GL102" i="51"/>
  <c r="GM102" i="51" s="1"/>
  <c r="GL141" i="51"/>
  <c r="GM141" i="51" s="1"/>
  <c r="GL76" i="51"/>
  <c r="GM76" i="51" s="1"/>
  <c r="GL72" i="51"/>
  <c r="GM72" i="51" s="1"/>
  <c r="GL58" i="51"/>
  <c r="GM58" i="51" s="1"/>
  <c r="GL120" i="51"/>
  <c r="GM120" i="51" s="1"/>
  <c r="GL160" i="51"/>
  <c r="GM160" i="51" s="1"/>
  <c r="GL128" i="51"/>
  <c r="GM128" i="51" s="1"/>
  <c r="GL145" i="51"/>
  <c r="GM145" i="51" s="1"/>
  <c r="GL137" i="51"/>
  <c r="GM137" i="51" s="1"/>
  <c r="GL107" i="51"/>
  <c r="GM107" i="51" s="1"/>
  <c r="GL129" i="51"/>
  <c r="GM129" i="51" s="1"/>
  <c r="GL170" i="51"/>
  <c r="GM170" i="51" s="1"/>
  <c r="GN170" i="51" s="1"/>
  <c r="GL81" i="51"/>
  <c r="GM81" i="51" s="1"/>
  <c r="GL82" i="51"/>
  <c r="GM82" i="51" s="1"/>
  <c r="GL98" i="51"/>
  <c r="GM98" i="51" s="1"/>
  <c r="GL164" i="51"/>
  <c r="GM164" i="51" s="1"/>
  <c r="GL113" i="51"/>
  <c r="GM113" i="51" s="1"/>
  <c r="BQ55" i="51"/>
  <c r="BR55" i="51" s="1"/>
  <c r="BQ147" i="51"/>
  <c r="BR147" i="51" s="1"/>
  <c r="BQ154" i="51"/>
  <c r="BR154" i="51" s="1"/>
  <c r="BQ54" i="51"/>
  <c r="BR54" i="51" s="1"/>
  <c r="BQ93" i="51"/>
  <c r="BR93" i="51" s="1"/>
  <c r="BQ127" i="51"/>
  <c r="BR127" i="51" s="1"/>
  <c r="BQ81" i="51"/>
  <c r="BR81" i="51" s="1"/>
  <c r="BQ80" i="51"/>
  <c r="BR80" i="51" s="1"/>
  <c r="BQ106" i="51"/>
  <c r="BR106" i="51" s="1"/>
  <c r="BQ126" i="51"/>
  <c r="BR126" i="51" s="1"/>
  <c r="BQ151" i="51"/>
  <c r="BR151" i="51" s="1"/>
  <c r="BQ116" i="51"/>
  <c r="BR116" i="51" s="1"/>
  <c r="BQ90" i="51"/>
  <c r="BR90" i="51" s="1"/>
  <c r="BQ109" i="51"/>
  <c r="BR109" i="51" s="1"/>
  <c r="BQ62" i="51"/>
  <c r="BR62" i="51" s="1"/>
  <c r="BQ132" i="51"/>
  <c r="BR132" i="51" s="1"/>
  <c r="BQ73" i="51"/>
  <c r="BR73" i="51" s="1"/>
  <c r="BQ115" i="51"/>
  <c r="BR115" i="51" s="1"/>
  <c r="BQ98" i="51"/>
  <c r="BR98" i="51" s="1"/>
  <c r="BQ83" i="51"/>
  <c r="BR83" i="51" s="1"/>
  <c r="BQ165" i="51"/>
  <c r="BR165" i="51" s="1"/>
  <c r="BQ66" i="51"/>
  <c r="BR66" i="51" s="1"/>
  <c r="BQ64" i="51"/>
  <c r="BR64" i="51" s="1"/>
  <c r="BQ61" i="51"/>
  <c r="BR61" i="51" s="1"/>
  <c r="BQ70" i="51"/>
  <c r="BR70" i="51" s="1"/>
  <c r="BQ145" i="51"/>
  <c r="BR145" i="51" s="1"/>
  <c r="BQ112" i="51"/>
  <c r="BR112" i="51" s="1"/>
  <c r="BQ162" i="51"/>
  <c r="BR162" i="51" s="1"/>
  <c r="BQ157" i="51"/>
  <c r="BR157" i="51" s="1"/>
  <c r="BQ99" i="51"/>
  <c r="BR99" i="51" s="1"/>
  <c r="BQ103" i="51"/>
  <c r="BR103" i="51" s="1"/>
  <c r="BQ148" i="51"/>
  <c r="BR148" i="51" s="1"/>
  <c r="BQ125" i="51"/>
  <c r="BR125" i="51" s="1"/>
  <c r="BQ164" i="51"/>
  <c r="BR164" i="51" s="1"/>
  <c r="BQ110" i="51"/>
  <c r="BR110" i="51" s="1"/>
  <c r="BQ97" i="51"/>
  <c r="BR97" i="51" s="1"/>
  <c r="BQ53" i="51"/>
  <c r="BR53" i="51" s="1"/>
  <c r="BQ92" i="51"/>
  <c r="BR92" i="51" s="1"/>
  <c r="BQ59" i="51"/>
  <c r="BR59" i="51" s="1"/>
  <c r="BQ75" i="51"/>
  <c r="BR75" i="51" s="1"/>
  <c r="BQ105" i="51"/>
  <c r="BR105" i="51" s="1"/>
  <c r="BQ108" i="51"/>
  <c r="BR108" i="51" s="1"/>
  <c r="BQ77" i="51"/>
  <c r="BR77" i="51" s="1"/>
  <c r="BQ58" i="51"/>
  <c r="BR58" i="51" s="1"/>
  <c r="BQ119" i="51"/>
  <c r="BR119" i="51" s="1"/>
  <c r="BQ63" i="51"/>
  <c r="BR63" i="51" s="1"/>
  <c r="BQ76" i="51"/>
  <c r="BR76" i="51" s="1"/>
  <c r="BQ149" i="51"/>
  <c r="BR149" i="51" s="1"/>
  <c r="BQ136" i="51"/>
  <c r="BR136" i="51" s="1"/>
  <c r="BQ71" i="51"/>
  <c r="BR71" i="51" s="1"/>
  <c r="BQ94" i="51"/>
  <c r="BR94" i="51" s="1"/>
  <c r="BQ79" i="51"/>
  <c r="BR79" i="51" s="1"/>
  <c r="BQ87" i="51"/>
  <c r="BR87" i="51" s="1"/>
  <c r="BQ156" i="51"/>
  <c r="BR156" i="51" s="1"/>
  <c r="BQ117" i="51"/>
  <c r="BR117" i="51" s="1"/>
  <c r="BQ91" i="51"/>
  <c r="BR91" i="51" s="1"/>
  <c r="BQ57" i="51"/>
  <c r="BR57" i="51" s="1"/>
  <c r="BQ129" i="51"/>
  <c r="BR129" i="51" s="1"/>
  <c r="BQ104" i="51"/>
  <c r="BR104" i="51" s="1"/>
  <c r="BQ140" i="51"/>
  <c r="BR140" i="51" s="1"/>
  <c r="BQ69" i="51"/>
  <c r="BR69" i="51" s="1"/>
  <c r="BQ100" i="51"/>
  <c r="BR100" i="51" s="1"/>
  <c r="BQ150" i="51"/>
  <c r="BR150" i="51" s="1"/>
  <c r="BQ120" i="51"/>
  <c r="BR120" i="51" s="1"/>
  <c r="BQ74" i="51"/>
  <c r="BR74" i="51" s="1"/>
  <c r="BQ122" i="51"/>
  <c r="BR122" i="51" s="1"/>
  <c r="BQ153" i="51"/>
  <c r="BR153" i="51" s="1"/>
  <c r="BQ95" i="51"/>
  <c r="BR95" i="51" s="1"/>
  <c r="BQ123" i="51"/>
  <c r="BR123" i="51" s="1"/>
  <c r="BQ163" i="51"/>
  <c r="BR163" i="51" s="1"/>
  <c r="BQ152" i="51"/>
  <c r="BR152" i="51" s="1"/>
  <c r="BQ161" i="51"/>
  <c r="BR161" i="51" s="1"/>
  <c r="BQ139" i="51"/>
  <c r="BR139" i="51" s="1"/>
  <c r="BQ60" i="51"/>
  <c r="BR60" i="51" s="1"/>
  <c r="BQ49" i="51"/>
  <c r="BQ111" i="51"/>
  <c r="BR111" i="51" s="1"/>
  <c r="BQ158" i="51"/>
  <c r="BR158" i="51" s="1"/>
  <c r="BQ114" i="51"/>
  <c r="BR114" i="51" s="1"/>
  <c r="BQ141" i="51"/>
  <c r="BR141" i="51" s="1"/>
  <c r="BQ67" i="51"/>
  <c r="BR67" i="51" s="1"/>
  <c r="BQ133" i="51"/>
  <c r="BR133" i="51" s="1"/>
  <c r="BQ52" i="51"/>
  <c r="BR52" i="51" s="1"/>
  <c r="BQ56" i="51"/>
  <c r="BR56" i="51" s="1"/>
  <c r="BQ68" i="51"/>
  <c r="BR68" i="51" s="1"/>
  <c r="BQ142" i="51"/>
  <c r="BR142" i="51" s="1"/>
  <c r="BQ131" i="51"/>
  <c r="BR131" i="51" s="1"/>
  <c r="BQ118" i="51"/>
  <c r="BR118" i="51" s="1"/>
  <c r="BQ107" i="51"/>
  <c r="BR107" i="51" s="1"/>
  <c r="BQ51" i="51"/>
  <c r="BR51" i="51" s="1"/>
  <c r="BQ130" i="51"/>
  <c r="BR130" i="51" s="1"/>
  <c r="BQ96" i="51"/>
  <c r="BR96" i="51" s="1"/>
  <c r="BQ146" i="51"/>
  <c r="BR146" i="51" s="1"/>
  <c r="BQ78" i="51"/>
  <c r="BR78" i="51" s="1"/>
  <c r="BQ124" i="51"/>
  <c r="BR124" i="51" s="1"/>
  <c r="BQ155" i="51"/>
  <c r="BR155" i="51" s="1"/>
  <c r="BQ50" i="51"/>
  <c r="BR50" i="51" s="1"/>
  <c r="BQ121" i="51"/>
  <c r="BR121" i="51" s="1"/>
  <c r="BQ101" i="51"/>
  <c r="BR101" i="51" s="1"/>
  <c r="BQ88" i="51"/>
  <c r="BR88" i="51" s="1"/>
  <c r="BQ137" i="51"/>
  <c r="BR137" i="51" s="1"/>
  <c r="BQ84" i="51"/>
  <c r="BR84" i="51" s="1"/>
  <c r="BQ138" i="51"/>
  <c r="BR138" i="51" s="1"/>
  <c r="BQ144" i="51"/>
  <c r="BR144" i="51" s="1"/>
  <c r="BQ128" i="51"/>
  <c r="BR128" i="51" s="1"/>
  <c r="BQ135" i="51"/>
  <c r="BR135" i="51" s="1"/>
  <c r="BQ86" i="51"/>
  <c r="BR86" i="51" s="1"/>
  <c r="BQ143" i="51"/>
  <c r="BR143" i="51" s="1"/>
  <c r="BQ85" i="51"/>
  <c r="BR85" i="51" s="1"/>
  <c r="BQ89" i="51"/>
  <c r="BR89" i="51" s="1"/>
  <c r="BQ102" i="51"/>
  <c r="BR102" i="51" s="1"/>
  <c r="BQ65" i="51"/>
  <c r="BR65" i="51" s="1"/>
  <c r="BQ134" i="51"/>
  <c r="BR134" i="51" s="1"/>
  <c r="BQ72" i="51"/>
  <c r="BR72" i="51" s="1"/>
  <c r="BQ82" i="51"/>
  <c r="BR82" i="51" s="1"/>
  <c r="BQ160" i="51"/>
  <c r="BR160" i="51" s="1"/>
  <c r="BQ113" i="51"/>
  <c r="BR113" i="51" s="1"/>
  <c r="BQ159" i="51"/>
  <c r="BR159" i="51" s="1"/>
  <c r="AV182" i="51"/>
  <c r="AS182" i="51"/>
  <c r="DQ151" i="51" l="1"/>
  <c r="DR151" i="51"/>
  <c r="DP151" i="51"/>
  <c r="DP113" i="51"/>
  <c r="DQ113" i="51"/>
  <c r="DR113" i="51" s="1"/>
  <c r="DR138" i="51"/>
  <c r="DP138" i="51"/>
  <c r="DQ138" i="51"/>
  <c r="DP75" i="51"/>
  <c r="DQ75" i="51"/>
  <c r="DR75" i="51"/>
  <c r="DP110" i="51"/>
  <c r="DQ110" i="51"/>
  <c r="DR110" i="51" s="1"/>
  <c r="DP114" i="51"/>
  <c r="DQ114" i="51"/>
  <c r="DR114" i="51" s="1"/>
  <c r="DP53" i="51"/>
  <c r="DQ53" i="51"/>
  <c r="DR53" i="51" s="1"/>
  <c r="DP56" i="51"/>
  <c r="DQ56" i="51"/>
  <c r="DR56" i="51" s="1"/>
  <c r="DP141" i="51"/>
  <c r="DQ141" i="51"/>
  <c r="DR141" i="51" s="1"/>
  <c r="DP165" i="51"/>
  <c r="DQ165" i="51"/>
  <c r="DR165" i="51" s="1"/>
  <c r="DP135" i="51"/>
  <c r="DQ135" i="51"/>
  <c r="DR135" i="51" s="1"/>
  <c r="DP142" i="51"/>
  <c r="DQ142" i="51"/>
  <c r="DR142" i="51" s="1"/>
  <c r="DP148" i="51"/>
  <c r="DQ148" i="51"/>
  <c r="DR148" i="51" s="1"/>
  <c r="DP125" i="51"/>
  <c r="DQ125" i="51"/>
  <c r="DR125" i="51" s="1"/>
  <c r="DP123" i="51"/>
  <c r="DQ123" i="51"/>
  <c r="DR123" i="51" s="1"/>
  <c r="DR119" i="51"/>
  <c r="DP119" i="51"/>
  <c r="DQ119" i="51"/>
  <c r="DP69" i="51"/>
  <c r="DQ69" i="51"/>
  <c r="DR69" i="51" s="1"/>
  <c r="DP129" i="51"/>
  <c r="DQ129" i="51"/>
  <c r="DR129" i="51" s="1"/>
  <c r="DP162" i="51"/>
  <c r="DQ162" i="51"/>
  <c r="DR162" i="51" s="1"/>
  <c r="DQ91" i="51"/>
  <c r="DR91" i="51" s="1"/>
  <c r="DP91" i="51"/>
  <c r="DP117" i="51"/>
  <c r="DQ117" i="51"/>
  <c r="DR117" i="51" s="1"/>
  <c r="DP57" i="51"/>
  <c r="DQ57" i="51"/>
  <c r="DR57" i="51" s="1"/>
  <c r="DP90" i="51"/>
  <c r="DQ90" i="51"/>
  <c r="DR90" i="51" s="1"/>
  <c r="DQ155" i="51"/>
  <c r="DR155" i="51" s="1"/>
  <c r="DP155" i="51"/>
  <c r="DP71" i="51"/>
  <c r="DR71" i="51"/>
  <c r="DQ71" i="51"/>
  <c r="DP74" i="51"/>
  <c r="DQ74" i="51"/>
  <c r="DR74" i="51" s="1"/>
  <c r="DP139" i="51"/>
  <c r="DQ139" i="51"/>
  <c r="DR139" i="51" s="1"/>
  <c r="DQ70" i="51"/>
  <c r="DR70" i="51" s="1"/>
  <c r="DP70" i="51"/>
  <c r="DP85" i="51"/>
  <c r="DQ85" i="51"/>
  <c r="DR85" i="51" s="1"/>
  <c r="DP149" i="51"/>
  <c r="DQ149" i="51"/>
  <c r="DR149" i="51" s="1"/>
  <c r="DP89" i="51"/>
  <c r="DQ89" i="51"/>
  <c r="DR89" i="51" s="1"/>
  <c r="DQ59" i="51"/>
  <c r="DR59" i="51" s="1"/>
  <c r="DP59" i="51"/>
  <c r="DQ157" i="51"/>
  <c r="DR157" i="51"/>
  <c r="DP157" i="51"/>
  <c r="DP134" i="51"/>
  <c r="DQ134" i="51"/>
  <c r="DR134" i="51" s="1"/>
  <c r="DP140" i="51"/>
  <c r="DQ140" i="51"/>
  <c r="DR140" i="51" s="1"/>
  <c r="DP78" i="51"/>
  <c r="DQ78" i="51"/>
  <c r="DR78" i="51" s="1"/>
  <c r="DP52" i="51"/>
  <c r="DQ52" i="51"/>
  <c r="DR52" i="51" s="1"/>
  <c r="DP66" i="51"/>
  <c r="DQ66" i="51"/>
  <c r="DR66" i="51" s="1"/>
  <c r="DP81" i="51"/>
  <c r="DQ81" i="51"/>
  <c r="DR81" i="51" s="1"/>
  <c r="DP118" i="51"/>
  <c r="DR118" i="51"/>
  <c r="DQ118" i="51"/>
  <c r="DQ60" i="51"/>
  <c r="DR60" i="51"/>
  <c r="DP60" i="51"/>
  <c r="DP133" i="51"/>
  <c r="DQ133" i="51"/>
  <c r="DR133" i="51" s="1"/>
  <c r="DR72" i="51"/>
  <c r="DP72" i="51"/>
  <c r="DQ72" i="51"/>
  <c r="DQ87" i="51"/>
  <c r="DP87" i="51"/>
  <c r="DR87" i="51"/>
  <c r="DP104" i="51"/>
  <c r="DQ104" i="51"/>
  <c r="DR104" i="51" s="1"/>
  <c r="DR164" i="51"/>
  <c r="DP164" i="51"/>
  <c r="DQ164" i="51"/>
  <c r="DP73" i="51"/>
  <c r="DQ73" i="51"/>
  <c r="DR73" i="51" s="1"/>
  <c r="DP79" i="51"/>
  <c r="DQ79" i="51"/>
  <c r="DR79" i="51" s="1"/>
  <c r="DR121" i="51"/>
  <c r="DQ121" i="51"/>
  <c r="DP121" i="51"/>
  <c r="DP105" i="51"/>
  <c r="DQ105" i="51"/>
  <c r="DR105" i="51" s="1"/>
  <c r="DP143" i="51"/>
  <c r="DQ143" i="51"/>
  <c r="DR143" i="51" s="1"/>
  <c r="DP127" i="51"/>
  <c r="DQ127" i="51"/>
  <c r="DR127" i="51"/>
  <c r="DP109" i="51"/>
  <c r="DQ109" i="51"/>
  <c r="DR109" i="51" s="1"/>
  <c r="DP161" i="51"/>
  <c r="DQ161" i="51"/>
  <c r="DR161" i="51" s="1"/>
  <c r="DP67" i="51"/>
  <c r="DQ67" i="51"/>
  <c r="DR67" i="51" s="1"/>
  <c r="DP126" i="51"/>
  <c r="DQ126" i="51"/>
  <c r="DR126" i="51" s="1"/>
  <c r="DQ103" i="51"/>
  <c r="DP103" i="51"/>
  <c r="DR103" i="51"/>
  <c r="DP83" i="51"/>
  <c r="DR83" i="51"/>
  <c r="DQ83" i="51"/>
  <c r="DP137" i="51"/>
  <c r="DR137" i="51"/>
  <c r="DQ137" i="51"/>
  <c r="DP54" i="51"/>
  <c r="DQ54" i="51"/>
  <c r="DR54" i="51" s="1"/>
  <c r="DQ99" i="51"/>
  <c r="DR99" i="51" s="1"/>
  <c r="DP99" i="51"/>
  <c r="DP77" i="51"/>
  <c r="DQ77" i="51"/>
  <c r="DR77" i="51" s="1"/>
  <c r="DP144" i="51"/>
  <c r="DQ144" i="51"/>
  <c r="DR144" i="51" s="1"/>
  <c r="DP51" i="51"/>
  <c r="DQ51" i="51"/>
  <c r="DR51" i="51" s="1"/>
  <c r="DP128" i="51"/>
  <c r="DQ128" i="51"/>
  <c r="DR128" i="51" s="1"/>
  <c r="DQ58" i="51"/>
  <c r="DR58" i="51" s="1"/>
  <c r="DP58" i="51"/>
  <c r="DR124" i="51"/>
  <c r="DP124" i="51"/>
  <c r="DQ124" i="51"/>
  <c r="DP108" i="51"/>
  <c r="DQ108" i="51"/>
  <c r="DR108" i="51" s="1"/>
  <c r="DQ94" i="51"/>
  <c r="DR94" i="51"/>
  <c r="DP94" i="51"/>
  <c r="DR65" i="51"/>
  <c r="DP65" i="51"/>
  <c r="DQ65" i="51"/>
  <c r="DP101" i="51"/>
  <c r="DQ101" i="51"/>
  <c r="DR101" i="51" s="1"/>
  <c r="DP106" i="51"/>
  <c r="DQ106" i="51"/>
  <c r="DR106" i="51" s="1"/>
  <c r="DP156" i="51"/>
  <c r="DQ156" i="51"/>
  <c r="DR156" i="51" s="1"/>
  <c r="DP145" i="51"/>
  <c r="DR145" i="51"/>
  <c r="DQ145" i="51"/>
  <c r="DQ111" i="51"/>
  <c r="DR111" i="51" s="1"/>
  <c r="DP111" i="51"/>
  <c r="DP96" i="51"/>
  <c r="DQ96" i="51"/>
  <c r="DR96" i="51" s="1"/>
  <c r="DQ100" i="51"/>
  <c r="DR100" i="51" s="1"/>
  <c r="DP100" i="51"/>
  <c r="DQ80" i="51"/>
  <c r="DP80" i="51"/>
  <c r="DR80" i="51"/>
  <c r="DP55" i="51"/>
  <c r="DQ55" i="51"/>
  <c r="DR55" i="51" s="1"/>
  <c r="DQ147" i="51"/>
  <c r="DR147" i="51" s="1"/>
  <c r="DP147" i="51"/>
  <c r="DP122" i="51"/>
  <c r="DQ122" i="51"/>
  <c r="DR122" i="51" s="1"/>
  <c r="DP97" i="51"/>
  <c r="DQ97" i="51"/>
  <c r="DR97" i="51" s="1"/>
  <c r="DQ102" i="51"/>
  <c r="DR102" i="51" s="1"/>
  <c r="DP102" i="51"/>
  <c r="DP93" i="51"/>
  <c r="DQ93" i="51"/>
  <c r="DR93" i="51" s="1"/>
  <c r="DP98" i="51"/>
  <c r="DQ98" i="51"/>
  <c r="DR98" i="51" s="1"/>
  <c r="DQ150" i="51"/>
  <c r="DR150" i="51"/>
  <c r="DP150" i="51"/>
  <c r="DP159" i="51"/>
  <c r="DQ159" i="51"/>
  <c r="DR159" i="51" s="1"/>
  <c r="DP136" i="51"/>
  <c r="DQ136" i="51"/>
  <c r="DR136" i="51" s="1"/>
  <c r="DP82" i="51"/>
  <c r="DQ82" i="51"/>
  <c r="DR82" i="51" s="1"/>
  <c r="DP146" i="51"/>
  <c r="DR146" i="51"/>
  <c r="DQ146" i="51"/>
  <c r="DP158" i="51"/>
  <c r="DR158" i="51"/>
  <c r="DQ158" i="51"/>
  <c r="DP116" i="51"/>
  <c r="DQ116" i="51"/>
  <c r="DR116" i="51" s="1"/>
  <c r="DR130" i="51"/>
  <c r="DP130" i="51"/>
  <c r="DQ130" i="51"/>
  <c r="DN49" i="51"/>
  <c r="DM181" i="51"/>
  <c r="DN182" i="51" s="1"/>
  <c r="DP86" i="51"/>
  <c r="DQ86" i="51"/>
  <c r="DR86" i="51" s="1"/>
  <c r="DP154" i="51"/>
  <c r="DQ154" i="51"/>
  <c r="DR154" i="51" s="1"/>
  <c r="DQ163" i="51"/>
  <c r="DR163" i="51" s="1"/>
  <c r="DP163" i="51"/>
  <c r="DP131" i="51"/>
  <c r="DQ131" i="51"/>
  <c r="DR131" i="51" s="1"/>
  <c r="DP115" i="51"/>
  <c r="DQ115" i="51"/>
  <c r="DR115" i="51" s="1"/>
  <c r="DP68" i="51"/>
  <c r="DQ68" i="51"/>
  <c r="DR68" i="51" s="1"/>
  <c r="DP153" i="51"/>
  <c r="DQ153" i="51"/>
  <c r="DR153" i="51" s="1"/>
  <c r="DP88" i="51"/>
  <c r="DQ88" i="51"/>
  <c r="DR88" i="51" s="1"/>
  <c r="DP95" i="51"/>
  <c r="DQ95" i="51"/>
  <c r="DR95" i="51" s="1"/>
  <c r="DP64" i="51"/>
  <c r="DQ64" i="51"/>
  <c r="DR64" i="51" s="1"/>
  <c r="DQ120" i="51"/>
  <c r="DP120" i="51"/>
  <c r="DR120" i="51"/>
  <c r="DR92" i="51"/>
  <c r="DP92" i="51"/>
  <c r="DQ92" i="51"/>
  <c r="DR112" i="51"/>
  <c r="DP112" i="51"/>
  <c r="DQ112" i="51"/>
  <c r="DP63" i="51"/>
  <c r="DQ63" i="51"/>
  <c r="DR63" i="51" s="1"/>
  <c r="DP107" i="51"/>
  <c r="DQ107" i="51"/>
  <c r="DR107" i="51" s="1"/>
  <c r="DQ50" i="51"/>
  <c r="DR50" i="51" s="1"/>
  <c r="DP50" i="51"/>
  <c r="DP152" i="51"/>
  <c r="DQ152" i="51"/>
  <c r="DR152" i="51" s="1"/>
  <c r="DP76" i="51"/>
  <c r="DQ76" i="51"/>
  <c r="DR76" i="51" s="1"/>
  <c r="DP62" i="51"/>
  <c r="DQ62" i="51"/>
  <c r="DR62" i="51" s="1"/>
  <c r="DQ61" i="51"/>
  <c r="DP61" i="51"/>
  <c r="DR61" i="51"/>
  <c r="DP132" i="51"/>
  <c r="DQ132" i="51"/>
  <c r="DR132" i="51" s="1"/>
  <c r="DP84" i="51"/>
  <c r="DQ84" i="51"/>
  <c r="DR84" i="51" s="1"/>
  <c r="DP160" i="51"/>
  <c r="DQ160" i="51"/>
  <c r="DR160" i="51"/>
  <c r="BS82" i="51"/>
  <c r="BT82" i="51" s="1"/>
  <c r="BU82" i="51" s="1"/>
  <c r="CS82" i="51" s="1"/>
  <c r="BS86" i="51"/>
  <c r="BT86" i="51" s="1"/>
  <c r="BU86" i="51" s="1"/>
  <c r="CS86" i="51" s="1"/>
  <c r="BS101" i="51"/>
  <c r="BT101" i="51" s="1"/>
  <c r="BU101" i="51" s="1"/>
  <c r="CS101" i="51" s="1"/>
  <c r="BS130" i="51"/>
  <c r="BT130" i="51" s="1"/>
  <c r="BU130" i="51" s="1"/>
  <c r="CS130" i="51" s="1"/>
  <c r="DS130" i="51" s="1"/>
  <c r="BS52" i="51"/>
  <c r="BT52" i="51" s="1"/>
  <c r="BU52" i="51" s="1"/>
  <c r="CS52" i="51" s="1"/>
  <c r="DS52" i="51" s="1"/>
  <c r="BS60" i="51"/>
  <c r="BT60" i="51" s="1"/>
  <c r="BU60" i="51" s="1"/>
  <c r="CS60" i="51" s="1"/>
  <c r="DS60" i="51" s="1"/>
  <c r="BS122" i="51"/>
  <c r="BT122" i="51" s="1"/>
  <c r="BU122" i="51" s="1"/>
  <c r="CS122" i="51" s="1"/>
  <c r="DS122" i="51" s="1"/>
  <c r="EQ122" i="51" s="1"/>
  <c r="FO122" i="51" s="1"/>
  <c r="GN122" i="51" s="1"/>
  <c r="BT129" i="51"/>
  <c r="BU129" i="51" s="1"/>
  <c r="CS129" i="51" s="1"/>
  <c r="DS129" i="51" s="1"/>
  <c r="BS129" i="51"/>
  <c r="BS71" i="51"/>
  <c r="BT71" i="51" s="1"/>
  <c r="BU71" i="51" s="1"/>
  <c r="CS71" i="51" s="1"/>
  <c r="DS71" i="51" s="1"/>
  <c r="BS108" i="51"/>
  <c r="BT108" i="51" s="1"/>
  <c r="BU108" i="51" s="1"/>
  <c r="CS108" i="51" s="1"/>
  <c r="DS108" i="51" s="1"/>
  <c r="BS164" i="51"/>
  <c r="BT164" i="51" s="1"/>
  <c r="BU164" i="51" s="1"/>
  <c r="CS164" i="51" s="1"/>
  <c r="DS164" i="51" s="1"/>
  <c r="BT145" i="51"/>
  <c r="BU145" i="51" s="1"/>
  <c r="CS145" i="51" s="1"/>
  <c r="DS145" i="51" s="1"/>
  <c r="BS145" i="51"/>
  <c r="BS115" i="51"/>
  <c r="BT115" i="51" s="1"/>
  <c r="BU115" i="51" s="1"/>
  <c r="CS115" i="51" s="1"/>
  <c r="BS126" i="51"/>
  <c r="BT126" i="51" s="1"/>
  <c r="BU126" i="51" s="1"/>
  <c r="CS126" i="51" s="1"/>
  <c r="DS126" i="51" s="1"/>
  <c r="BS147" i="51"/>
  <c r="BT147" i="51" s="1"/>
  <c r="BU147" i="51" s="1"/>
  <c r="CS147" i="51" s="1"/>
  <c r="DS147" i="51" s="1"/>
  <c r="EP79" i="51"/>
  <c r="EO79" i="51"/>
  <c r="EO115" i="51"/>
  <c r="EP115" i="51" s="1"/>
  <c r="EO143" i="51"/>
  <c r="EP143" i="51" s="1"/>
  <c r="EO68" i="51"/>
  <c r="EP68" i="51" s="1"/>
  <c r="EO141" i="51"/>
  <c r="EP141" i="51" s="1"/>
  <c r="EO124" i="51"/>
  <c r="EP124" i="51" s="1"/>
  <c r="EO50" i="51"/>
  <c r="EP50" i="51" s="1"/>
  <c r="EO57" i="51"/>
  <c r="EP57" i="51" s="1"/>
  <c r="EO103" i="51"/>
  <c r="EP103" i="51" s="1"/>
  <c r="EO154" i="51"/>
  <c r="EP154" i="51" s="1"/>
  <c r="EO165" i="51"/>
  <c r="EP165" i="51" s="1"/>
  <c r="EO138" i="51"/>
  <c r="EP138" i="51" s="1"/>
  <c r="EO128" i="51"/>
  <c r="EP128" i="51" s="1"/>
  <c r="EO156" i="51"/>
  <c r="EP156" i="51" s="1"/>
  <c r="BS72" i="51"/>
  <c r="BT72" i="51" s="1"/>
  <c r="BU72" i="51" s="1"/>
  <c r="CS72" i="51" s="1"/>
  <c r="DS72" i="51" s="1"/>
  <c r="BS135" i="51"/>
  <c r="BT135" i="51" s="1"/>
  <c r="BU135" i="51" s="1"/>
  <c r="CS135" i="51" s="1"/>
  <c r="DS135" i="51" s="1"/>
  <c r="BS121" i="51"/>
  <c r="BT121" i="51" s="1"/>
  <c r="BU121" i="51" s="1"/>
  <c r="CS121" i="51" s="1"/>
  <c r="DS121" i="51" s="1"/>
  <c r="BS51" i="51"/>
  <c r="BT51" i="51" s="1"/>
  <c r="BU51" i="51" s="1"/>
  <c r="CS51" i="51" s="1"/>
  <c r="DS51" i="51" s="1"/>
  <c r="BS133" i="51"/>
  <c r="BT133" i="51" s="1"/>
  <c r="BU133" i="51" s="1"/>
  <c r="CS133" i="51" s="1"/>
  <c r="DS133" i="51" s="1"/>
  <c r="BS139" i="51"/>
  <c r="BT139" i="51" s="1"/>
  <c r="BU139" i="51" s="1"/>
  <c r="CS139" i="51" s="1"/>
  <c r="DS139" i="51" s="1"/>
  <c r="BS74" i="51"/>
  <c r="BT74" i="51" s="1"/>
  <c r="BU74" i="51" s="1"/>
  <c r="CS74" i="51" s="1"/>
  <c r="DS74" i="51" s="1"/>
  <c r="BS57" i="51"/>
  <c r="BT57" i="51" s="1"/>
  <c r="BU57" i="51" s="1"/>
  <c r="CS57" i="51" s="1"/>
  <c r="DS57" i="51" s="1"/>
  <c r="EQ57" i="51" s="1"/>
  <c r="FO57" i="51" s="1"/>
  <c r="GN57" i="51" s="1"/>
  <c r="BS136" i="51"/>
  <c r="BT136" i="51" s="1"/>
  <c r="BU136" i="51" s="1"/>
  <c r="CS136" i="51" s="1"/>
  <c r="BS105" i="51"/>
  <c r="BT105" i="51" s="1"/>
  <c r="BU105" i="51" s="1"/>
  <c r="CS105" i="51" s="1"/>
  <c r="DS105" i="51" s="1"/>
  <c r="BT125" i="51"/>
  <c r="BU125" i="51" s="1"/>
  <c r="CS125" i="51" s="1"/>
  <c r="DS125" i="51" s="1"/>
  <c r="BS125" i="51"/>
  <c r="BS70" i="51"/>
  <c r="BT70" i="51" s="1"/>
  <c r="BU70" i="51" s="1"/>
  <c r="CS70" i="51" s="1"/>
  <c r="DS70" i="51" s="1"/>
  <c r="BS73" i="51"/>
  <c r="BT73" i="51" s="1"/>
  <c r="BU73" i="51" s="1"/>
  <c r="CS73" i="51" s="1"/>
  <c r="BS106" i="51"/>
  <c r="BT106" i="51" s="1"/>
  <c r="BU106" i="51" s="1"/>
  <c r="CS106" i="51" s="1"/>
  <c r="DS106" i="51" s="1"/>
  <c r="BT55" i="51"/>
  <c r="BU55" i="51" s="1"/>
  <c r="CS55" i="51" s="1"/>
  <c r="BS55" i="51"/>
  <c r="EO62" i="51"/>
  <c r="EP62" i="51" s="1"/>
  <c r="EO135" i="51"/>
  <c r="EP135" i="51" s="1"/>
  <c r="EO149" i="51"/>
  <c r="EP149" i="51" s="1"/>
  <c r="EP64" i="51"/>
  <c r="EO64" i="51"/>
  <c r="EO70" i="51"/>
  <c r="EP70" i="51" s="1"/>
  <c r="EO95" i="51"/>
  <c r="EP95" i="51" s="1"/>
  <c r="EO110" i="51"/>
  <c r="EP110" i="51" s="1"/>
  <c r="EO133" i="51"/>
  <c r="EP133" i="51" s="1"/>
  <c r="EO145" i="51"/>
  <c r="EP145" i="51" s="1"/>
  <c r="EO112" i="51"/>
  <c r="EP112" i="51" s="1"/>
  <c r="EO122" i="51"/>
  <c r="EP122" i="51" s="1"/>
  <c r="EO56" i="51"/>
  <c r="EP56" i="51" s="1"/>
  <c r="EO134" i="51"/>
  <c r="EP134" i="51" s="1"/>
  <c r="EO129" i="51"/>
  <c r="EP129" i="51" s="1"/>
  <c r="EO130" i="51"/>
  <c r="EP130" i="51" s="1"/>
  <c r="BS134" i="51"/>
  <c r="BT134" i="51" s="1"/>
  <c r="BU134" i="51" s="1"/>
  <c r="CS134" i="51" s="1"/>
  <c r="DS134" i="51" s="1"/>
  <c r="BS128" i="51"/>
  <c r="BT128" i="51" s="1"/>
  <c r="BU128" i="51" s="1"/>
  <c r="CS128" i="51" s="1"/>
  <c r="DS128" i="51" s="1"/>
  <c r="BS50" i="51"/>
  <c r="BT50" i="51" s="1"/>
  <c r="BU50" i="51" s="1"/>
  <c r="CS50" i="51" s="1"/>
  <c r="BS107" i="51"/>
  <c r="BT107" i="51" s="1"/>
  <c r="BU107" i="51" s="1"/>
  <c r="CS107" i="51" s="1"/>
  <c r="DS107" i="51" s="1"/>
  <c r="BS67" i="51"/>
  <c r="BT67" i="51" s="1"/>
  <c r="BU67" i="51" s="1"/>
  <c r="CS67" i="51" s="1"/>
  <c r="DS67" i="51" s="1"/>
  <c r="BS161" i="51"/>
  <c r="BT161" i="51" s="1"/>
  <c r="BU161" i="51" s="1"/>
  <c r="CS161" i="51" s="1"/>
  <c r="DS161" i="51" s="1"/>
  <c r="BS120" i="51"/>
  <c r="BT120" i="51" s="1"/>
  <c r="BU120" i="51" s="1"/>
  <c r="CS120" i="51" s="1"/>
  <c r="DS120" i="51" s="1"/>
  <c r="BS91" i="51"/>
  <c r="BT91" i="51" s="1"/>
  <c r="BU91" i="51" s="1"/>
  <c r="CS91" i="51" s="1"/>
  <c r="DS91" i="51" s="1"/>
  <c r="BS149" i="51"/>
  <c r="BT149" i="51" s="1"/>
  <c r="BU149" i="51" s="1"/>
  <c r="CS149" i="51" s="1"/>
  <c r="DS149" i="51" s="1"/>
  <c r="BS75" i="51"/>
  <c r="BT75" i="51" s="1"/>
  <c r="BU75" i="51" s="1"/>
  <c r="CS75" i="51" s="1"/>
  <c r="DS75" i="51" s="1"/>
  <c r="BS148" i="51"/>
  <c r="BT148" i="51" s="1"/>
  <c r="BU148" i="51" s="1"/>
  <c r="CS148" i="51" s="1"/>
  <c r="DS148" i="51" s="1"/>
  <c r="BS61" i="51"/>
  <c r="BT61" i="51" s="1"/>
  <c r="BU61" i="51" s="1"/>
  <c r="CS61" i="51" s="1"/>
  <c r="BT132" i="51"/>
  <c r="BU132" i="51" s="1"/>
  <c r="CS132" i="51" s="1"/>
  <c r="BS132" i="51"/>
  <c r="BS80" i="51"/>
  <c r="BT80" i="51" s="1"/>
  <c r="BU80" i="51" s="1"/>
  <c r="CS80" i="51" s="1"/>
  <c r="DS80" i="51" s="1"/>
  <c r="GL181" i="51"/>
  <c r="GM182" i="51" s="1"/>
  <c r="GM49" i="51"/>
  <c r="GM181" i="51" s="1"/>
  <c r="EO88" i="51"/>
  <c r="EP88" i="51" s="1"/>
  <c r="EO82" i="51"/>
  <c r="EP82" i="51" s="1"/>
  <c r="EO78" i="51"/>
  <c r="EP78" i="51" s="1"/>
  <c r="EM181" i="51"/>
  <c r="EN49" i="51"/>
  <c r="EO99" i="51"/>
  <c r="EP99" i="51" s="1"/>
  <c r="EO55" i="51"/>
  <c r="EP55" i="51" s="1"/>
  <c r="EO126" i="51"/>
  <c r="EP126" i="51" s="1"/>
  <c r="EO148" i="51"/>
  <c r="EP148" i="51" s="1"/>
  <c r="EO119" i="51"/>
  <c r="EP119" i="51" s="1"/>
  <c r="EP114" i="51"/>
  <c r="EO114" i="51"/>
  <c r="EO54" i="51"/>
  <c r="EP54" i="51" s="1"/>
  <c r="EP59" i="51"/>
  <c r="EO59" i="51"/>
  <c r="EO87" i="51"/>
  <c r="EP87" i="51" s="1"/>
  <c r="EP72" i="51"/>
  <c r="EO72" i="51"/>
  <c r="EO73" i="51"/>
  <c r="EP73" i="51" s="1"/>
  <c r="BS65" i="51"/>
  <c r="BT65" i="51" s="1"/>
  <c r="BU65" i="51" s="1"/>
  <c r="CS65" i="51" s="1"/>
  <c r="DS65" i="51" s="1"/>
  <c r="BS144" i="51"/>
  <c r="BT144" i="51" s="1"/>
  <c r="BU144" i="51" s="1"/>
  <c r="CS144" i="51" s="1"/>
  <c r="DS144" i="51" s="1"/>
  <c r="BS155" i="51"/>
  <c r="BT155" i="51" s="1"/>
  <c r="BU155" i="51" s="1"/>
  <c r="CS155" i="51" s="1"/>
  <c r="DS155" i="51" s="1"/>
  <c r="BS118" i="51"/>
  <c r="BT118" i="51" s="1"/>
  <c r="BU118" i="51" s="1"/>
  <c r="CS118" i="51" s="1"/>
  <c r="BS141" i="51"/>
  <c r="BT141" i="51" s="1"/>
  <c r="BU141" i="51" s="1"/>
  <c r="CS141" i="51" s="1"/>
  <c r="DS141" i="51" s="1"/>
  <c r="BS152" i="51"/>
  <c r="BT152" i="51" s="1"/>
  <c r="BU152" i="51" s="1"/>
  <c r="CS152" i="51" s="1"/>
  <c r="DS152" i="51" s="1"/>
  <c r="BS150" i="51"/>
  <c r="BT150" i="51" s="1"/>
  <c r="BU150" i="51" s="1"/>
  <c r="CS150" i="51" s="1"/>
  <c r="DS150" i="51" s="1"/>
  <c r="EQ150" i="51" s="1"/>
  <c r="FO150" i="51" s="1"/>
  <c r="GN150" i="51" s="1"/>
  <c r="BS117" i="51"/>
  <c r="BT117" i="51" s="1"/>
  <c r="BU117" i="51" s="1"/>
  <c r="CS117" i="51" s="1"/>
  <c r="DS117" i="51" s="1"/>
  <c r="BS76" i="51"/>
  <c r="BT76" i="51" s="1"/>
  <c r="BU76" i="51" s="1"/>
  <c r="CS76" i="51" s="1"/>
  <c r="DS76" i="51" s="1"/>
  <c r="BS59" i="51"/>
  <c r="BT59" i="51" s="1"/>
  <c r="BU59" i="51" s="1"/>
  <c r="CS59" i="51" s="1"/>
  <c r="DS59" i="51" s="1"/>
  <c r="EQ59" i="51" s="1"/>
  <c r="FO59" i="51" s="1"/>
  <c r="GN59" i="51" s="1"/>
  <c r="BT103" i="51"/>
  <c r="BU103" i="51" s="1"/>
  <c r="CS103" i="51" s="1"/>
  <c r="DS103" i="51" s="1"/>
  <c r="BS103" i="51"/>
  <c r="BS64" i="51"/>
  <c r="BT64" i="51" s="1"/>
  <c r="BU64" i="51" s="1"/>
  <c r="CS64" i="51" s="1"/>
  <c r="DS64" i="51" s="1"/>
  <c r="BT62" i="51"/>
  <c r="BU62" i="51" s="1"/>
  <c r="CS62" i="51" s="1"/>
  <c r="DS62" i="51" s="1"/>
  <c r="BS62" i="51"/>
  <c r="BS81" i="51"/>
  <c r="BT81" i="51" s="1"/>
  <c r="BU81" i="51" s="1"/>
  <c r="CS81" i="51" s="1"/>
  <c r="DS81" i="51" s="1"/>
  <c r="EP77" i="51"/>
  <c r="EO77" i="51"/>
  <c r="EO117" i="51"/>
  <c r="EP117" i="51" s="1"/>
  <c r="EO104" i="51"/>
  <c r="EP104" i="51" s="1"/>
  <c r="EO83" i="51"/>
  <c r="EP83" i="51" s="1"/>
  <c r="EO153" i="51"/>
  <c r="EP153" i="51" s="1"/>
  <c r="EO81" i="51"/>
  <c r="EP81" i="51" s="1"/>
  <c r="EO151" i="51"/>
  <c r="EP151" i="51" s="1"/>
  <c r="EO53" i="51"/>
  <c r="EP53" i="51" s="1"/>
  <c r="EO123" i="51"/>
  <c r="EP123" i="51" s="1"/>
  <c r="EO108" i="51"/>
  <c r="EP108" i="51" s="1"/>
  <c r="EO106" i="51"/>
  <c r="EP106" i="51" s="1"/>
  <c r="EO63" i="51"/>
  <c r="EP63" i="51" s="1"/>
  <c r="EP137" i="51"/>
  <c r="EO137" i="51"/>
  <c r="EO52" i="51"/>
  <c r="EP52" i="51" s="1"/>
  <c r="EP150" i="51"/>
  <c r="EO150" i="51"/>
  <c r="BS102" i="51"/>
  <c r="BT102" i="51" s="1"/>
  <c r="BU102" i="51" s="1"/>
  <c r="CS102" i="51" s="1"/>
  <c r="DS102" i="51" s="1"/>
  <c r="BT138" i="51"/>
  <c r="BU138" i="51" s="1"/>
  <c r="CS138" i="51" s="1"/>
  <c r="DS138" i="51" s="1"/>
  <c r="BS138" i="51"/>
  <c r="BS124" i="51"/>
  <c r="BT124" i="51" s="1"/>
  <c r="BU124" i="51" s="1"/>
  <c r="CS124" i="51" s="1"/>
  <c r="DS124" i="51" s="1"/>
  <c r="EQ124" i="51" s="1"/>
  <c r="FO124" i="51" s="1"/>
  <c r="GN124" i="51" s="1"/>
  <c r="BS131" i="51"/>
  <c r="BT131" i="51" s="1"/>
  <c r="BU131" i="51" s="1"/>
  <c r="CS131" i="51" s="1"/>
  <c r="DS131" i="51" s="1"/>
  <c r="BS114" i="51"/>
  <c r="BT114" i="51" s="1"/>
  <c r="BU114" i="51" s="1"/>
  <c r="CS114" i="51" s="1"/>
  <c r="BS163" i="51"/>
  <c r="BT163" i="51" s="1"/>
  <c r="BU163" i="51" s="1"/>
  <c r="CS163" i="51" s="1"/>
  <c r="DS163" i="51" s="1"/>
  <c r="BS100" i="51"/>
  <c r="BT100" i="51" s="1"/>
  <c r="BU100" i="51" s="1"/>
  <c r="CS100" i="51" s="1"/>
  <c r="DS100" i="51" s="1"/>
  <c r="BS156" i="51"/>
  <c r="BT156" i="51" s="1"/>
  <c r="BU156" i="51" s="1"/>
  <c r="CS156" i="51" s="1"/>
  <c r="DS156" i="51" s="1"/>
  <c r="BS63" i="51"/>
  <c r="BT63" i="51" s="1"/>
  <c r="BU63" i="51" s="1"/>
  <c r="CS63" i="51" s="1"/>
  <c r="BS92" i="51"/>
  <c r="BT92" i="51" s="1"/>
  <c r="BU92" i="51" s="1"/>
  <c r="CS92" i="51" s="1"/>
  <c r="DS92" i="51" s="1"/>
  <c r="BS99" i="51"/>
  <c r="BT99" i="51" s="1"/>
  <c r="BU99" i="51" s="1"/>
  <c r="CS99" i="51" s="1"/>
  <c r="BS66" i="51"/>
  <c r="BT66" i="51" s="1"/>
  <c r="BU66" i="51" s="1"/>
  <c r="CS66" i="51" s="1"/>
  <c r="DS66" i="51" s="1"/>
  <c r="BS109" i="51"/>
  <c r="BT109" i="51" s="1"/>
  <c r="BU109" i="51" s="1"/>
  <c r="CS109" i="51" s="1"/>
  <c r="BT127" i="51"/>
  <c r="BU127" i="51" s="1"/>
  <c r="CS127" i="51" s="1"/>
  <c r="DS127" i="51" s="1"/>
  <c r="BS127" i="51"/>
  <c r="EO105" i="51"/>
  <c r="EP105" i="51" s="1"/>
  <c r="EP164" i="51"/>
  <c r="EO164" i="51"/>
  <c r="EO71" i="51"/>
  <c r="EP71" i="51" s="1"/>
  <c r="EP107" i="51"/>
  <c r="EO107" i="51"/>
  <c r="EO131" i="51"/>
  <c r="EP131" i="51" s="1"/>
  <c r="EO136" i="51"/>
  <c r="EP136" i="51" s="1"/>
  <c r="EO139" i="51"/>
  <c r="EP139" i="51" s="1"/>
  <c r="EO127" i="51"/>
  <c r="EP127" i="51" s="1"/>
  <c r="EO58" i="51"/>
  <c r="EP58" i="51" s="1"/>
  <c r="EO61" i="51"/>
  <c r="EP61" i="51" s="1"/>
  <c r="EO98" i="51"/>
  <c r="EP98" i="51" s="1"/>
  <c r="EO80" i="51"/>
  <c r="EP80" i="51" s="1"/>
  <c r="EO116" i="51"/>
  <c r="EP116" i="51" s="1"/>
  <c r="EO66" i="51"/>
  <c r="EP66" i="51" s="1"/>
  <c r="EO118" i="51"/>
  <c r="EP118" i="51" s="1"/>
  <c r="BT159" i="51"/>
  <c r="BU159" i="51" s="1"/>
  <c r="CS159" i="51" s="1"/>
  <c r="DS159" i="51" s="1"/>
  <c r="BS159" i="51"/>
  <c r="BS89" i="51"/>
  <c r="BT89" i="51" s="1"/>
  <c r="BU89" i="51" s="1"/>
  <c r="CS89" i="51" s="1"/>
  <c r="BT84" i="51"/>
  <c r="BU84" i="51" s="1"/>
  <c r="CS84" i="51" s="1"/>
  <c r="DS84" i="51" s="1"/>
  <c r="BS84" i="51"/>
  <c r="BS78" i="51"/>
  <c r="BT78" i="51" s="1"/>
  <c r="BU78" i="51" s="1"/>
  <c r="CS78" i="51" s="1"/>
  <c r="BT142" i="51"/>
  <c r="BU142" i="51" s="1"/>
  <c r="CS142" i="51" s="1"/>
  <c r="BS142" i="51"/>
  <c r="BS158" i="51"/>
  <c r="BT158" i="51" s="1"/>
  <c r="BU158" i="51" s="1"/>
  <c r="CS158" i="51" s="1"/>
  <c r="DS158" i="51" s="1"/>
  <c r="BS123" i="51"/>
  <c r="BT123" i="51" s="1"/>
  <c r="BU123" i="51" s="1"/>
  <c r="CS123" i="51" s="1"/>
  <c r="DS123" i="51" s="1"/>
  <c r="BS69" i="51"/>
  <c r="BT69" i="51" s="1"/>
  <c r="BU69" i="51" s="1"/>
  <c r="CS69" i="51" s="1"/>
  <c r="BS87" i="51"/>
  <c r="BT87" i="51" s="1"/>
  <c r="BU87" i="51" s="1"/>
  <c r="CS87" i="51" s="1"/>
  <c r="DS87" i="51" s="1"/>
  <c r="BS119" i="51"/>
  <c r="BT119" i="51" s="1"/>
  <c r="BU119" i="51" s="1"/>
  <c r="CS119" i="51" s="1"/>
  <c r="BS53" i="51"/>
  <c r="BT53" i="51" s="1"/>
  <c r="BU53" i="51" s="1"/>
  <c r="CS53" i="51" s="1"/>
  <c r="DS53" i="51" s="1"/>
  <c r="BS157" i="51"/>
  <c r="BT157" i="51" s="1"/>
  <c r="BU157" i="51" s="1"/>
  <c r="CS157" i="51" s="1"/>
  <c r="BS165" i="51"/>
  <c r="BT165" i="51" s="1"/>
  <c r="BU165" i="51" s="1"/>
  <c r="CS165" i="51" s="1"/>
  <c r="DS165" i="51" s="1"/>
  <c r="BS90" i="51"/>
  <c r="BT90" i="51" s="1"/>
  <c r="BU90" i="51" s="1"/>
  <c r="CS90" i="51" s="1"/>
  <c r="DS90" i="51" s="1"/>
  <c r="BS93" i="51"/>
  <c r="BT93" i="51" s="1"/>
  <c r="BU93" i="51" s="1"/>
  <c r="CS93" i="51" s="1"/>
  <c r="DS93" i="51" s="1"/>
  <c r="EO132" i="51"/>
  <c r="EP132" i="51" s="1"/>
  <c r="EP65" i="51"/>
  <c r="EO65" i="51"/>
  <c r="EO142" i="51"/>
  <c r="EP142" i="51" s="1"/>
  <c r="EP100" i="51"/>
  <c r="EO100" i="51"/>
  <c r="EO157" i="51"/>
  <c r="EP157" i="51" s="1"/>
  <c r="EP69" i="51"/>
  <c r="EO69" i="51"/>
  <c r="EO67" i="51"/>
  <c r="EP67" i="51" s="1"/>
  <c r="EO60" i="51"/>
  <c r="EP60" i="51" s="1"/>
  <c r="EO160" i="51"/>
  <c r="EP160" i="51" s="1"/>
  <c r="EO97" i="51"/>
  <c r="EP97" i="51" s="1"/>
  <c r="EO51" i="51"/>
  <c r="EP51" i="51" s="1"/>
  <c r="EO125" i="51"/>
  <c r="EP125" i="51" s="1"/>
  <c r="EO152" i="51"/>
  <c r="EP152" i="51" s="1"/>
  <c r="EO75" i="51"/>
  <c r="EP75" i="51" s="1"/>
  <c r="EO111" i="51"/>
  <c r="EP111" i="51" s="1"/>
  <c r="BS113" i="51"/>
  <c r="BT113" i="51" s="1"/>
  <c r="BU113" i="51" s="1"/>
  <c r="CS113" i="51" s="1"/>
  <c r="DS113" i="51" s="1"/>
  <c r="BS85" i="51"/>
  <c r="BT85" i="51" s="1"/>
  <c r="BU85" i="51" s="1"/>
  <c r="CS85" i="51" s="1"/>
  <c r="DS85" i="51" s="1"/>
  <c r="BT137" i="51"/>
  <c r="BU137" i="51" s="1"/>
  <c r="CS137" i="51" s="1"/>
  <c r="DS137" i="51" s="1"/>
  <c r="EQ137" i="51" s="1"/>
  <c r="FO137" i="51" s="1"/>
  <c r="GN137" i="51" s="1"/>
  <c r="BS137" i="51"/>
  <c r="BS146" i="51"/>
  <c r="BT146" i="51" s="1"/>
  <c r="BU146" i="51" s="1"/>
  <c r="CS146" i="51" s="1"/>
  <c r="DS146" i="51" s="1"/>
  <c r="BT68" i="51"/>
  <c r="BU68" i="51" s="1"/>
  <c r="CS68" i="51" s="1"/>
  <c r="DS68" i="51" s="1"/>
  <c r="BS68" i="51"/>
  <c r="BS111" i="51"/>
  <c r="BT111" i="51" s="1"/>
  <c r="BU111" i="51" s="1"/>
  <c r="CS111" i="51" s="1"/>
  <c r="DS111" i="51" s="1"/>
  <c r="EQ111" i="51" s="1"/>
  <c r="FO111" i="51" s="1"/>
  <c r="GN111" i="51" s="1"/>
  <c r="BT95" i="51"/>
  <c r="BU95" i="51" s="1"/>
  <c r="CS95" i="51" s="1"/>
  <c r="DS95" i="51" s="1"/>
  <c r="BS95" i="51"/>
  <c r="BS140" i="51"/>
  <c r="BT140" i="51" s="1"/>
  <c r="BU140" i="51" s="1"/>
  <c r="CS140" i="51" s="1"/>
  <c r="DS140" i="51" s="1"/>
  <c r="BS79" i="51"/>
  <c r="BT79" i="51" s="1"/>
  <c r="BU79" i="51" s="1"/>
  <c r="CS79" i="51" s="1"/>
  <c r="DS79" i="51" s="1"/>
  <c r="EQ79" i="51" s="1"/>
  <c r="FO79" i="51" s="1"/>
  <c r="GN79" i="51" s="1"/>
  <c r="BS58" i="51"/>
  <c r="BT58" i="51" s="1"/>
  <c r="BU58" i="51" s="1"/>
  <c r="CS58" i="51" s="1"/>
  <c r="BS97" i="51"/>
  <c r="BT97" i="51" s="1"/>
  <c r="BU97" i="51" s="1"/>
  <c r="CS97" i="51" s="1"/>
  <c r="DS97" i="51" s="1"/>
  <c r="BS162" i="51"/>
  <c r="BT162" i="51" s="1"/>
  <c r="BU162" i="51" s="1"/>
  <c r="CS162" i="51" s="1"/>
  <c r="DS162" i="51" s="1"/>
  <c r="BS83" i="51"/>
  <c r="BT83" i="51" s="1"/>
  <c r="BU83" i="51" s="1"/>
  <c r="CS83" i="51" s="1"/>
  <c r="DS83" i="51" s="1"/>
  <c r="BS116" i="51"/>
  <c r="BT116" i="51" s="1"/>
  <c r="BU116" i="51" s="1"/>
  <c r="CS116" i="51" s="1"/>
  <c r="DS116" i="51" s="1"/>
  <c r="EQ116" i="51" s="1"/>
  <c r="FO116" i="51" s="1"/>
  <c r="GN116" i="51" s="1"/>
  <c r="BS54" i="51"/>
  <c r="BT54" i="51" s="1"/>
  <c r="BU54" i="51" s="1"/>
  <c r="CS54" i="51" s="1"/>
  <c r="DS54" i="51" s="1"/>
  <c r="EO96" i="51"/>
  <c r="EP96" i="51" s="1"/>
  <c r="EO140" i="51"/>
  <c r="EP140" i="51" s="1"/>
  <c r="EO113" i="51"/>
  <c r="EP113" i="51" s="1"/>
  <c r="EP147" i="51"/>
  <c r="EO147" i="51"/>
  <c r="EO86" i="51"/>
  <c r="EP86" i="51" s="1"/>
  <c r="EP163" i="51"/>
  <c r="EO163" i="51"/>
  <c r="EO109" i="51"/>
  <c r="EP109" i="51" s="1"/>
  <c r="EP102" i="51"/>
  <c r="EO102" i="51"/>
  <c r="EO91" i="51"/>
  <c r="EP91" i="51" s="1"/>
  <c r="EO84" i="51"/>
  <c r="EP84" i="51" s="1"/>
  <c r="EO92" i="51"/>
  <c r="EP92" i="51" s="1"/>
  <c r="EO90" i="51"/>
  <c r="EP90" i="51" s="1"/>
  <c r="EO76" i="51"/>
  <c r="EP76" i="51" s="1"/>
  <c r="EO158" i="51"/>
  <c r="EP158" i="51" s="1"/>
  <c r="BS160" i="51"/>
  <c r="BT160" i="51" s="1"/>
  <c r="BU160" i="51" s="1"/>
  <c r="CS160" i="51" s="1"/>
  <c r="DS160" i="51" s="1"/>
  <c r="BT143" i="51"/>
  <c r="BU143" i="51" s="1"/>
  <c r="CS143" i="51" s="1"/>
  <c r="BS143" i="51"/>
  <c r="BS88" i="51"/>
  <c r="BT88" i="51" s="1"/>
  <c r="BU88" i="51" s="1"/>
  <c r="CS88" i="51" s="1"/>
  <c r="BS96" i="51"/>
  <c r="BT96" i="51" s="1"/>
  <c r="BU96" i="51" s="1"/>
  <c r="CS96" i="51" s="1"/>
  <c r="DS96" i="51" s="1"/>
  <c r="BS56" i="51"/>
  <c r="BT56" i="51" s="1"/>
  <c r="BU56" i="51" s="1"/>
  <c r="CS56" i="51" s="1"/>
  <c r="BQ181" i="51"/>
  <c r="BR49" i="51"/>
  <c r="BS153" i="51"/>
  <c r="BT153" i="51" s="1"/>
  <c r="BU153" i="51" s="1"/>
  <c r="CS153" i="51" s="1"/>
  <c r="BS104" i="51"/>
  <c r="BT104" i="51" s="1"/>
  <c r="BU104" i="51" s="1"/>
  <c r="CS104" i="51" s="1"/>
  <c r="DS104" i="51" s="1"/>
  <c r="EQ104" i="51" s="1"/>
  <c r="FO104" i="51" s="1"/>
  <c r="GN104" i="51" s="1"/>
  <c r="BS94" i="51"/>
  <c r="BT94" i="51" s="1"/>
  <c r="BU94" i="51" s="1"/>
  <c r="CS94" i="51" s="1"/>
  <c r="DS94" i="51" s="1"/>
  <c r="BS77" i="51"/>
  <c r="BT77" i="51" s="1"/>
  <c r="BU77" i="51" s="1"/>
  <c r="CS77" i="51" s="1"/>
  <c r="DS77" i="51" s="1"/>
  <c r="EQ77" i="51" s="1"/>
  <c r="FO77" i="51" s="1"/>
  <c r="GN77" i="51" s="1"/>
  <c r="BS110" i="51"/>
  <c r="BT110" i="51" s="1"/>
  <c r="BU110" i="51" s="1"/>
  <c r="CS110" i="51" s="1"/>
  <c r="BS112" i="51"/>
  <c r="BT112" i="51" s="1"/>
  <c r="BU112" i="51" s="1"/>
  <c r="CS112" i="51" s="1"/>
  <c r="DS112" i="51" s="1"/>
  <c r="BS98" i="51"/>
  <c r="BT98" i="51" s="1"/>
  <c r="BU98" i="51" s="1"/>
  <c r="CS98" i="51" s="1"/>
  <c r="BT151" i="51"/>
  <c r="BU151" i="51" s="1"/>
  <c r="CS151" i="51" s="1"/>
  <c r="DS151" i="51" s="1"/>
  <c r="BS151" i="51"/>
  <c r="BS154" i="51"/>
  <c r="BT154" i="51" s="1"/>
  <c r="BU154" i="51" s="1"/>
  <c r="CS154" i="51" s="1"/>
  <c r="DS154" i="51" s="1"/>
  <c r="EQ154" i="51" s="1"/>
  <c r="FO154" i="51" s="1"/>
  <c r="GN154" i="51" s="1"/>
  <c r="AW181" i="51"/>
  <c r="EO146" i="51"/>
  <c r="EP146" i="51" s="1"/>
  <c r="EO155" i="51"/>
  <c r="EP155" i="51" s="1"/>
  <c r="EO161" i="51"/>
  <c r="EP161" i="51" s="1"/>
  <c r="EP159" i="51"/>
  <c r="EO159" i="51"/>
  <c r="EO162" i="51"/>
  <c r="EP162" i="51" s="1"/>
  <c r="EP93" i="51"/>
  <c r="EO93" i="51"/>
  <c r="EO89" i="51"/>
  <c r="EP89" i="51" s="1"/>
  <c r="EP144" i="51"/>
  <c r="EO144" i="51"/>
  <c r="EO120" i="51"/>
  <c r="EP120" i="51" s="1"/>
  <c r="EO94" i="51"/>
  <c r="EP94" i="51" s="1"/>
  <c r="EO101" i="51"/>
  <c r="EP101" i="51" s="1"/>
  <c r="EO74" i="51"/>
  <c r="EP74" i="51" s="1"/>
  <c r="EO121" i="51"/>
  <c r="EP121" i="51" s="1"/>
  <c r="EO85" i="51"/>
  <c r="EP85" i="51" s="1"/>
  <c r="EQ97" i="51" l="1"/>
  <c r="FO97" i="51" s="1"/>
  <c r="GN97" i="51" s="1"/>
  <c r="EQ141" i="51"/>
  <c r="FO141" i="51" s="1"/>
  <c r="GN141" i="51" s="1"/>
  <c r="DS98" i="51"/>
  <c r="EQ98" i="51" s="1"/>
  <c r="FO98" i="51" s="1"/>
  <c r="GN98" i="51" s="1"/>
  <c r="EQ85" i="51"/>
  <c r="FO85" i="51" s="1"/>
  <c r="GN85" i="51" s="1"/>
  <c r="DS109" i="51"/>
  <c r="EQ133" i="51"/>
  <c r="FO133" i="51" s="1"/>
  <c r="GN133" i="51" s="1"/>
  <c r="EQ147" i="51"/>
  <c r="FO147" i="51" s="1"/>
  <c r="GN147" i="51" s="1"/>
  <c r="DS86" i="51"/>
  <c r="DS153" i="51"/>
  <c r="EQ153" i="51" s="1"/>
  <c r="FO153" i="51" s="1"/>
  <c r="GN153" i="51" s="1"/>
  <c r="DS143" i="51"/>
  <c r="DS119" i="51"/>
  <c r="EQ119" i="51" s="1"/>
  <c r="FO119" i="51" s="1"/>
  <c r="GN119" i="51" s="1"/>
  <c r="DS142" i="51"/>
  <c r="EQ100" i="51"/>
  <c r="FO100" i="51" s="1"/>
  <c r="GN100" i="51" s="1"/>
  <c r="DS118" i="51"/>
  <c r="DS132" i="51"/>
  <c r="DS82" i="51"/>
  <c r="EQ82" i="51" s="1"/>
  <c r="FO82" i="51" s="1"/>
  <c r="GN82" i="51" s="1"/>
  <c r="EQ140" i="51"/>
  <c r="FO140" i="51" s="1"/>
  <c r="GN140" i="51" s="1"/>
  <c r="EQ160" i="51"/>
  <c r="FO160" i="51" s="1"/>
  <c r="GN160" i="51" s="1"/>
  <c r="DS78" i="51"/>
  <c r="EQ78" i="51" s="1"/>
  <c r="FO78" i="51" s="1"/>
  <c r="GN78" i="51" s="1"/>
  <c r="EQ102" i="51"/>
  <c r="FO102" i="51" s="1"/>
  <c r="GN102" i="51" s="1"/>
  <c r="EQ81" i="51"/>
  <c r="FO81" i="51" s="1"/>
  <c r="GN81" i="51" s="1"/>
  <c r="DS61" i="51"/>
  <c r="EQ61" i="51" s="1"/>
  <c r="FO61" i="51" s="1"/>
  <c r="GN61" i="51" s="1"/>
  <c r="EQ105" i="51"/>
  <c r="FO105" i="51" s="1"/>
  <c r="GN105" i="51" s="1"/>
  <c r="DS115" i="51"/>
  <c r="EQ115" i="51" s="1"/>
  <c r="FO115" i="51" s="1"/>
  <c r="GN115" i="51" s="1"/>
  <c r="DN181" i="51"/>
  <c r="DO49" i="51"/>
  <c r="DS88" i="51"/>
  <c r="EQ88" i="51" s="1"/>
  <c r="FO88" i="51" s="1"/>
  <c r="GN88" i="51" s="1"/>
  <c r="EQ158" i="51"/>
  <c r="FO158" i="51" s="1"/>
  <c r="GN158" i="51" s="1"/>
  <c r="EQ103" i="51"/>
  <c r="FO103" i="51" s="1"/>
  <c r="GN103" i="51" s="1"/>
  <c r="DS101" i="51"/>
  <c r="DS110" i="51"/>
  <c r="EQ110" i="51" s="1"/>
  <c r="FO110" i="51" s="1"/>
  <c r="GN110" i="51" s="1"/>
  <c r="EQ90" i="51"/>
  <c r="FO90" i="51" s="1"/>
  <c r="GN90" i="51" s="1"/>
  <c r="DS99" i="51"/>
  <c r="EQ99" i="51" s="1"/>
  <c r="FO99" i="51" s="1"/>
  <c r="GN99" i="51" s="1"/>
  <c r="EQ117" i="51"/>
  <c r="FO117" i="51" s="1"/>
  <c r="GN117" i="51" s="1"/>
  <c r="EQ148" i="51"/>
  <c r="FO148" i="51" s="1"/>
  <c r="GN148" i="51" s="1"/>
  <c r="DS136" i="51"/>
  <c r="EQ136" i="51" s="1"/>
  <c r="FO136" i="51" s="1"/>
  <c r="GN136" i="51" s="1"/>
  <c r="EQ60" i="51"/>
  <c r="FO60" i="51" s="1"/>
  <c r="GN60" i="51" s="1"/>
  <c r="DS56" i="51"/>
  <c r="EQ56" i="51" s="1"/>
  <c r="FO56" i="51" s="1"/>
  <c r="GN56" i="51" s="1"/>
  <c r="DS58" i="51"/>
  <c r="EQ58" i="51" s="1"/>
  <c r="FO58" i="51" s="1"/>
  <c r="GN58" i="51" s="1"/>
  <c r="DS69" i="51"/>
  <c r="EQ69" i="51" s="1"/>
  <c r="FO69" i="51" s="1"/>
  <c r="GN69" i="51" s="1"/>
  <c r="DS114" i="51"/>
  <c r="EQ114" i="51" s="1"/>
  <c r="FO114" i="51" s="1"/>
  <c r="GN114" i="51" s="1"/>
  <c r="EQ144" i="51"/>
  <c r="FO144" i="51" s="1"/>
  <c r="GN144" i="51" s="1"/>
  <c r="EQ75" i="51"/>
  <c r="FO75" i="51" s="1"/>
  <c r="GN75" i="51" s="1"/>
  <c r="EQ107" i="51"/>
  <c r="FO107" i="51" s="1"/>
  <c r="GN107" i="51" s="1"/>
  <c r="DS55" i="51"/>
  <c r="EQ135" i="51"/>
  <c r="FO135" i="51" s="1"/>
  <c r="GN135" i="51" s="1"/>
  <c r="DS89" i="51"/>
  <c r="EQ64" i="51"/>
  <c r="FO64" i="51" s="1"/>
  <c r="GN64" i="51" s="1"/>
  <c r="DS50" i="51"/>
  <c r="EQ50" i="51" s="1"/>
  <c r="FO50" i="51" s="1"/>
  <c r="GN50" i="51" s="1"/>
  <c r="EQ106" i="51"/>
  <c r="FO106" i="51" s="1"/>
  <c r="GN106" i="51" s="1"/>
  <c r="EQ72" i="51"/>
  <c r="FO72" i="51" s="1"/>
  <c r="GN72" i="51" s="1"/>
  <c r="EQ164" i="51"/>
  <c r="FO164" i="51" s="1"/>
  <c r="GN164" i="51" s="1"/>
  <c r="EQ151" i="51"/>
  <c r="FO151" i="51" s="1"/>
  <c r="GN151" i="51" s="1"/>
  <c r="EQ80" i="51"/>
  <c r="FO80" i="51" s="1"/>
  <c r="GN80" i="51" s="1"/>
  <c r="EQ94" i="51"/>
  <c r="FO94" i="51" s="1"/>
  <c r="GN94" i="51" s="1"/>
  <c r="DS157" i="51"/>
  <c r="EQ157" i="51" s="1"/>
  <c r="FO157" i="51" s="1"/>
  <c r="GN157" i="51" s="1"/>
  <c r="DS63" i="51"/>
  <c r="EQ63" i="51" s="1"/>
  <c r="FO63" i="51" s="1"/>
  <c r="GN63" i="51" s="1"/>
  <c r="EQ128" i="51"/>
  <c r="FO128" i="51" s="1"/>
  <c r="GN128" i="51" s="1"/>
  <c r="DS73" i="51"/>
  <c r="EQ73" i="51" s="1"/>
  <c r="FO73" i="51" s="1"/>
  <c r="GN73" i="51" s="1"/>
  <c r="EQ52" i="51"/>
  <c r="FO52" i="51" s="1"/>
  <c r="GN52" i="51" s="1"/>
  <c r="EQ146" i="51"/>
  <c r="FO146" i="51" s="1"/>
  <c r="GN146" i="51" s="1"/>
  <c r="EQ89" i="51"/>
  <c r="FO89" i="51" s="1"/>
  <c r="GN89" i="51" s="1"/>
  <c r="EQ152" i="51"/>
  <c r="FO152" i="51" s="1"/>
  <c r="GN152" i="51" s="1"/>
  <c r="EQ108" i="51"/>
  <c r="FO108" i="51" s="1"/>
  <c r="GN108" i="51" s="1"/>
  <c r="EQ91" i="51"/>
  <c r="FO91" i="51" s="1"/>
  <c r="GN91" i="51" s="1"/>
  <c r="EQ70" i="51"/>
  <c r="FO70" i="51" s="1"/>
  <c r="GN70" i="51" s="1"/>
  <c r="EQ139" i="51"/>
  <c r="FO139" i="51" s="1"/>
  <c r="GN139" i="51" s="1"/>
  <c r="EQ71" i="51"/>
  <c r="FO71" i="51" s="1"/>
  <c r="GN71" i="51" s="1"/>
  <c r="EQ101" i="51"/>
  <c r="FO101" i="51" s="1"/>
  <c r="GN101" i="51" s="1"/>
  <c r="EQ109" i="51"/>
  <c r="FO109" i="51" s="1"/>
  <c r="GN109" i="51" s="1"/>
  <c r="EQ120" i="51"/>
  <c r="FO120" i="51" s="1"/>
  <c r="GN120" i="51" s="1"/>
  <c r="EQ86" i="51"/>
  <c r="FO86" i="51" s="1"/>
  <c r="GN86" i="51" s="1"/>
  <c r="EQ162" i="51"/>
  <c r="FO162" i="51" s="1"/>
  <c r="GN162" i="51" s="1"/>
  <c r="EQ118" i="51"/>
  <c r="FO118" i="51" s="1"/>
  <c r="GN118" i="51" s="1"/>
  <c r="EQ161" i="51"/>
  <c r="FO161" i="51" s="1"/>
  <c r="GN161" i="51" s="1"/>
  <c r="EQ51" i="51"/>
  <c r="FO51" i="51" s="1"/>
  <c r="GN51" i="51" s="1"/>
  <c r="EQ126" i="51"/>
  <c r="FO126" i="51" s="1"/>
  <c r="GN126" i="51" s="1"/>
  <c r="EQ112" i="51"/>
  <c r="FO112" i="51" s="1"/>
  <c r="GN112" i="51" s="1"/>
  <c r="EQ165" i="51"/>
  <c r="FO165" i="51" s="1"/>
  <c r="GN165" i="51" s="1"/>
  <c r="EQ87" i="51"/>
  <c r="FO87" i="51" s="1"/>
  <c r="GN87" i="51" s="1"/>
  <c r="EQ142" i="51"/>
  <c r="FO142" i="51" s="1"/>
  <c r="GN142" i="51" s="1"/>
  <c r="EQ159" i="51"/>
  <c r="FO159" i="51" s="1"/>
  <c r="GN159" i="51" s="1"/>
  <c r="EQ127" i="51"/>
  <c r="FO127" i="51" s="1"/>
  <c r="GN127" i="51" s="1"/>
  <c r="EQ92" i="51"/>
  <c r="FO92" i="51" s="1"/>
  <c r="GN92" i="51" s="1"/>
  <c r="EQ163" i="51"/>
  <c r="FO163" i="51" s="1"/>
  <c r="GN163" i="51" s="1"/>
  <c r="EQ138" i="51"/>
  <c r="FO138" i="51" s="1"/>
  <c r="GN138" i="51" s="1"/>
  <c r="EQ155" i="51"/>
  <c r="FO155" i="51" s="1"/>
  <c r="GN155" i="51" s="1"/>
  <c r="EQ132" i="51"/>
  <c r="FO132" i="51" s="1"/>
  <c r="GN132" i="51" s="1"/>
  <c r="EQ149" i="51"/>
  <c r="FO149" i="51" s="1"/>
  <c r="GN149" i="51" s="1"/>
  <c r="EQ67" i="51"/>
  <c r="FO67" i="51" s="1"/>
  <c r="GN67" i="51" s="1"/>
  <c r="EQ134" i="51"/>
  <c r="FO134" i="51" s="1"/>
  <c r="GN134" i="51" s="1"/>
  <c r="EQ55" i="51"/>
  <c r="FO55" i="51" s="1"/>
  <c r="GN55" i="51" s="1"/>
  <c r="EQ125" i="51"/>
  <c r="FO125" i="51" s="1"/>
  <c r="GN125" i="51" s="1"/>
  <c r="EQ74" i="51"/>
  <c r="FO74" i="51" s="1"/>
  <c r="GN74" i="51" s="1"/>
  <c r="EQ121" i="51"/>
  <c r="FO121" i="51" s="1"/>
  <c r="GN121" i="51" s="1"/>
  <c r="EQ145" i="51"/>
  <c r="FO145" i="51" s="1"/>
  <c r="GN145" i="51" s="1"/>
  <c r="EQ129" i="51"/>
  <c r="FO129" i="51" s="1"/>
  <c r="GN129" i="51" s="1"/>
  <c r="EQ130" i="51"/>
  <c r="FO130" i="51" s="1"/>
  <c r="GN130" i="51" s="1"/>
  <c r="EQ96" i="51"/>
  <c r="FO96" i="51" s="1"/>
  <c r="GN96" i="51" s="1"/>
  <c r="EQ95" i="51"/>
  <c r="FO95" i="51" s="1"/>
  <c r="GN95" i="51" s="1"/>
  <c r="EQ54" i="51"/>
  <c r="FO54" i="51" s="1"/>
  <c r="GN54" i="51" s="1"/>
  <c r="BR181" i="51"/>
  <c r="BS49" i="51"/>
  <c r="BS181" i="51" s="1"/>
  <c r="EN181" i="51"/>
  <c r="EP49" i="51"/>
  <c r="EP181" i="51" s="1"/>
  <c r="EO49" i="51"/>
  <c r="EO181" i="51" s="1"/>
  <c r="EQ143" i="51"/>
  <c r="FO143" i="51" s="1"/>
  <c r="GN143" i="51" s="1"/>
  <c r="EQ83" i="51"/>
  <c r="FO83" i="51" s="1"/>
  <c r="GN83" i="51" s="1"/>
  <c r="EQ68" i="51"/>
  <c r="FO68" i="51" s="1"/>
  <c r="GN68" i="51" s="1"/>
  <c r="EQ113" i="51"/>
  <c r="FO113" i="51" s="1"/>
  <c r="GN113" i="51" s="1"/>
  <c r="EQ93" i="51"/>
  <c r="FO93" i="51" s="1"/>
  <c r="GN93" i="51" s="1"/>
  <c r="EQ53" i="51"/>
  <c r="FO53" i="51" s="1"/>
  <c r="GN53" i="51" s="1"/>
  <c r="EQ123" i="51"/>
  <c r="FO123" i="51" s="1"/>
  <c r="GN123" i="51" s="1"/>
  <c r="EQ84" i="51"/>
  <c r="FO84" i="51" s="1"/>
  <c r="GN84" i="51" s="1"/>
  <c r="EQ66" i="51"/>
  <c r="FO66" i="51" s="1"/>
  <c r="GN66" i="51" s="1"/>
  <c r="EQ156" i="51"/>
  <c r="FO156" i="51" s="1"/>
  <c r="GN156" i="51" s="1"/>
  <c r="EQ131" i="51"/>
  <c r="FO131" i="51" s="1"/>
  <c r="GN131" i="51" s="1"/>
  <c r="EQ62" i="51"/>
  <c r="FO62" i="51" s="1"/>
  <c r="GN62" i="51" s="1"/>
  <c r="EQ76" i="51"/>
  <c r="FO76" i="51" s="1"/>
  <c r="GN76" i="51" s="1"/>
  <c r="EQ65" i="51"/>
  <c r="FO65" i="51" s="1"/>
  <c r="GN65" i="51" s="1"/>
  <c r="DO181" i="51" l="1"/>
  <c r="DP182" i="51" s="1"/>
  <c r="DP49" i="51"/>
  <c r="DP181" i="51" s="1"/>
  <c r="DQ49" i="51"/>
  <c r="DQ181" i="51" s="1"/>
  <c r="BT49" i="51"/>
  <c r="DR49" i="51" l="1"/>
  <c r="DR181" i="51" s="1"/>
  <c r="BT181" i="51"/>
  <c r="BU182" i="51" s="1"/>
  <c r="BU49" i="51"/>
  <c r="BU181" i="51" l="1"/>
  <c r="CS182" i="51" s="1"/>
  <c r="CS49" i="51"/>
  <c r="CS181" i="51" l="1"/>
  <c r="DS182" i="51" s="1"/>
  <c r="DS49" i="51"/>
  <c r="DS181" i="51" l="1"/>
  <c r="EQ182" i="51" s="1"/>
  <c r="EQ49" i="51"/>
  <c r="EQ181" i="51" l="1"/>
  <c r="FO182" i="51" s="1"/>
  <c r="FO49" i="51"/>
  <c r="FO181" i="51" l="1"/>
  <c r="GN182" i="51" s="1"/>
  <c r="GN49" i="51"/>
  <c r="GN181" i="51" s="1"/>
</calcChain>
</file>

<file path=xl/sharedStrings.xml><?xml version="1.0" encoding="utf-8"?>
<sst xmlns="http://schemas.openxmlformats.org/spreadsheetml/2006/main" count="3831" uniqueCount="401">
  <si>
    <t>показатель</t>
  </si>
  <si>
    <t>дата</t>
  </si>
  <si>
    <t>потери</t>
  </si>
  <si>
    <t>%(в целом)</t>
  </si>
  <si>
    <t>%(по внутр.сети)</t>
  </si>
  <si>
    <t>показания счетчиков, кВт</t>
  </si>
  <si>
    <t>кВт(в целом)</t>
  </si>
  <si>
    <t>#</t>
  </si>
  <si>
    <t>Наименование_Точки_Учета</t>
  </si>
  <si>
    <t>Потребление, кВт</t>
  </si>
  <si>
    <t>Потери, кВт</t>
  </si>
  <si>
    <t>Потребление+ потери, кВт</t>
  </si>
  <si>
    <t>ИТОГО</t>
  </si>
  <si>
    <t>Серийный_№</t>
  </si>
  <si>
    <t>2754230</t>
  </si>
  <si>
    <t>2806446</t>
  </si>
  <si>
    <t>2690067</t>
  </si>
  <si>
    <t>2552413</t>
  </si>
  <si>
    <t>2810084</t>
  </si>
  <si>
    <t>11410148</t>
  </si>
  <si>
    <t>2599372</t>
  </si>
  <si>
    <t>2806568</t>
  </si>
  <si>
    <t>2807667</t>
  </si>
  <si>
    <t>2385173</t>
  </si>
  <si>
    <t>2601869</t>
  </si>
  <si>
    <t>2804950</t>
  </si>
  <si>
    <t>2389821</t>
  </si>
  <si>
    <t>2407542</t>
  </si>
  <si>
    <t>2811416</t>
  </si>
  <si>
    <t>2597021</t>
  </si>
  <si>
    <t>2753694</t>
  </si>
  <si>
    <t>2407280</t>
  </si>
  <si>
    <t>2406877</t>
  </si>
  <si>
    <t>2550356</t>
  </si>
  <si>
    <t>2550672</t>
  </si>
  <si>
    <t>2407578</t>
  </si>
  <si>
    <t>2753820</t>
  </si>
  <si>
    <t>2385373</t>
  </si>
  <si>
    <t>2553678</t>
  </si>
  <si>
    <t>2806670</t>
  </si>
  <si>
    <t>2753933</t>
  </si>
  <si>
    <t>2805184</t>
  </si>
  <si>
    <t>Охрана</t>
  </si>
  <si>
    <t>2390301</t>
  </si>
  <si>
    <t>ПРОВЕРКА</t>
  </si>
  <si>
    <t>2814743</t>
  </si>
  <si>
    <t>2670144</t>
  </si>
  <si>
    <t>Вид начисления</t>
  </si>
  <si>
    <t>Фактический объем</t>
  </si>
  <si>
    <t>х</t>
  </si>
  <si>
    <t>Показания счетчиков в расчет</t>
  </si>
  <si>
    <t>2817604</t>
  </si>
  <si>
    <t>2827312</t>
  </si>
  <si>
    <t>П2 1_Кособокова Т.Н.</t>
  </si>
  <si>
    <t>П2 104_Наместников Ю.Н.</t>
  </si>
  <si>
    <t>П2 126_Харитонов</t>
  </si>
  <si>
    <t>П2 145_Шилина О.А.</t>
  </si>
  <si>
    <t>П2 151_Попов Н.С.</t>
  </si>
  <si>
    <t>П2 181_Филатова Т.А.</t>
  </si>
  <si>
    <t>П2 190_Иванов И.Н.</t>
  </si>
  <si>
    <t>П2 192_Енуленко Ю.И.</t>
  </si>
  <si>
    <t>П2 200_Никифоров А.В.</t>
  </si>
  <si>
    <t>П2 211_Попова О.Е.</t>
  </si>
  <si>
    <t>П2 22_Жерносек</t>
  </si>
  <si>
    <t>П2 220_Грачева Т.А.</t>
  </si>
  <si>
    <t>П2 225_Шароглазова Л.П.</t>
  </si>
  <si>
    <t>П2 227_Суворов М.А.</t>
  </si>
  <si>
    <t>П2 240_Аткин А.А.</t>
  </si>
  <si>
    <t>П2 247_Мешкова Т.Н.</t>
  </si>
  <si>
    <t>П2 252_Стукалкин В.Г.</t>
  </si>
  <si>
    <t>П2 253_Байкалова О.Ю.</t>
  </si>
  <si>
    <t>П2 258_Сиполь Н.М.</t>
  </si>
  <si>
    <t>П2 259_Горшкалева О.Н.</t>
  </si>
  <si>
    <t>П2 27_Киселева И.С.</t>
  </si>
  <si>
    <t>П2 271_Вараск С.В.</t>
  </si>
  <si>
    <t>П2 273_Комовский Н.Н.</t>
  </si>
  <si>
    <t>П2 275_Матикова Н.П.</t>
  </si>
  <si>
    <t>П2 286_Петунин А.В.</t>
  </si>
  <si>
    <t>П2 304_Худяев В.И.</t>
  </si>
  <si>
    <t>П2 325_Науменко Н.Т.</t>
  </si>
  <si>
    <t>П2 329_Иванова Е.А.</t>
  </si>
  <si>
    <t>П2 332_Денисова Л.А.</t>
  </si>
  <si>
    <t>П2 333_Крупеня П.В.</t>
  </si>
  <si>
    <t>П2 350_Евтишин В.А.</t>
  </si>
  <si>
    <t>П2 355_Поцепнев Д.В.</t>
  </si>
  <si>
    <t>П2 402_403_Коваленко В.М.</t>
  </si>
  <si>
    <t>П2 43_Соколова О.Д.</t>
  </si>
  <si>
    <t>П2 44_45_Бодылева Н.Х.</t>
  </si>
  <si>
    <t>П2 48_Сапрыгин О.В.</t>
  </si>
  <si>
    <t>П2 56_Почекутов Д.В.</t>
  </si>
  <si>
    <t>П2 61_Комлев Ю.Н.</t>
  </si>
  <si>
    <t>П2 7_8_Семенов И.П.</t>
  </si>
  <si>
    <t>П2 71_Белов Н.М.</t>
  </si>
  <si>
    <t>П3 116_117_Гайнанов И.А.</t>
  </si>
  <si>
    <t>2829877</t>
  </si>
  <si>
    <t>П3 135_Дружинина Н.Г.</t>
  </si>
  <si>
    <t>2593658</t>
  </si>
  <si>
    <t>П3 148_Коростылева Г.И.</t>
  </si>
  <si>
    <t>2769875</t>
  </si>
  <si>
    <t>П3 176_Прусова Л.Г.</t>
  </si>
  <si>
    <t>2829247</t>
  </si>
  <si>
    <t>П3 18_Терещенко О.А.</t>
  </si>
  <si>
    <t>2811047</t>
  </si>
  <si>
    <t>П3 185_Крупенина Е.Н.</t>
  </si>
  <si>
    <t>2805843</t>
  </si>
  <si>
    <t>П3 188_Ефимов К.В.</t>
  </si>
  <si>
    <t>2824393</t>
  </si>
  <si>
    <t>П3 212_Попова О.Е.</t>
  </si>
  <si>
    <t>2827443</t>
  </si>
  <si>
    <t>П3 214_Данилина Н.Ф.</t>
  </si>
  <si>
    <t>2807305</t>
  </si>
  <si>
    <t>П3 215_Шмидт А.А.</t>
  </si>
  <si>
    <t>П3 232_Соломкин Н.А.</t>
  </si>
  <si>
    <t>2829977</t>
  </si>
  <si>
    <t>П3 237_Толстихин В.Н.</t>
  </si>
  <si>
    <t>2827168</t>
  </si>
  <si>
    <t>П3 245_Шадчин А.В.</t>
  </si>
  <si>
    <t>2828698</t>
  </si>
  <si>
    <t>П3 249_Староверова В.Н.</t>
  </si>
  <si>
    <t>2824367</t>
  </si>
  <si>
    <t>П3 274_Миколайко Е.В.</t>
  </si>
  <si>
    <t>2829968</t>
  </si>
  <si>
    <t>П3 277 Лосьянов Г.В.</t>
  </si>
  <si>
    <t>2830317</t>
  </si>
  <si>
    <t>П3 283_Замятин С.А.</t>
  </si>
  <si>
    <t>2828490</t>
  </si>
  <si>
    <t>П3 287_288_Шералиева Е.В</t>
  </si>
  <si>
    <t>2805875</t>
  </si>
  <si>
    <t>2827552</t>
  </si>
  <si>
    <t>П3 320_Сидоров И.В.</t>
  </si>
  <si>
    <t>2826586</t>
  </si>
  <si>
    <t>П3 385В Ожиганов А.Г.</t>
  </si>
  <si>
    <t>2825464</t>
  </si>
  <si>
    <t>П3 77_Сибгатулина Л.Г.</t>
  </si>
  <si>
    <t>2827521</t>
  </si>
  <si>
    <t>П3 86_87_Максимова А.Е.</t>
  </si>
  <si>
    <t>2829863</t>
  </si>
  <si>
    <t>П3 90_Капота О.М.</t>
  </si>
  <si>
    <t>2827061</t>
  </si>
  <si>
    <t>показания стетчика в КТП, кВт
(к-т трасформации=50)</t>
  </si>
  <si>
    <t>потребление, кВт</t>
  </si>
  <si>
    <t>П3 142_143 Кудрявцев А.Ю.</t>
  </si>
  <si>
    <t>4222739</t>
  </si>
  <si>
    <t>тариф за 1 кВт, руб. 
группа потребителей 3 (по соцнорме )</t>
  </si>
  <si>
    <t>тариф за 1 кВт, руб.
 группа потребителей 3(свыше соцнормы)</t>
  </si>
  <si>
    <t>потребление свыше 110 кВт</t>
  </si>
  <si>
    <t>В том числе: потребление по соцнорме, кВт</t>
  </si>
  <si>
    <t>В том числе: потребление сверх соцнормы, кВт</t>
  </si>
  <si>
    <t>Сумма по комб.тарифу (сверх соцнормы), руб.</t>
  </si>
  <si>
    <t>в том числе по комб. тарифу (расчетный)</t>
  </si>
  <si>
    <t xml:space="preserve">Способ получения показаний:
1=Показания ПУ
2=Показания ПУ с уч.показаний ст.ПУ
РО=расчет.объем показаний
0 - Демонтаж/отсут.показ.ПУ
</t>
  </si>
  <si>
    <t>П2 20_Кравченко Г.П,</t>
  </si>
  <si>
    <t>2805288</t>
  </si>
  <si>
    <t>П2 242_Куликова И.В,</t>
  </si>
  <si>
    <t>П2 269_Гензе С.В,</t>
  </si>
  <si>
    <t>2543358</t>
  </si>
  <si>
    <t>П2 401_Катаргин Р.С,</t>
  </si>
  <si>
    <t>2621515</t>
  </si>
  <si>
    <t>показания счетчика в ПКУ(Энергосбыт), кВт  (к-т трансформации=200)</t>
  </si>
  <si>
    <t>П3 292_Моисеенко Е.П.</t>
  </si>
  <si>
    <t>потери сред.значение с начала года</t>
  </si>
  <si>
    <t>П2 102_Ибрагимов Б.Э.</t>
  </si>
  <si>
    <t>2750284</t>
  </si>
  <si>
    <t>2798242</t>
  </si>
  <si>
    <t>2765046</t>
  </si>
  <si>
    <t>2792701</t>
  </si>
  <si>
    <t>П4 119_Черепанов А.А.</t>
  </si>
  <si>
    <t>3857885</t>
  </si>
  <si>
    <t>П4 150_Нагапетян А.А,</t>
  </si>
  <si>
    <t>3858398</t>
  </si>
  <si>
    <t>3869575</t>
  </si>
  <si>
    <t>П4 162_Слаек С.Н.</t>
  </si>
  <si>
    <t>3865209</t>
  </si>
  <si>
    <t>П4 165_Дмитриева А.А.</t>
  </si>
  <si>
    <t>3870190</t>
  </si>
  <si>
    <t>П4 175_Гасец О.А.</t>
  </si>
  <si>
    <t>3865679</t>
  </si>
  <si>
    <t>П4 236_Дубовицкая Г.А.</t>
  </si>
  <si>
    <t>3862116</t>
  </si>
  <si>
    <t>П4 266_267_Медведев К.В,</t>
  </si>
  <si>
    <t>3861065</t>
  </si>
  <si>
    <t>П4 301_Зимнухова Е.В,</t>
  </si>
  <si>
    <t>3866045</t>
  </si>
  <si>
    <t>П4 351_Сеницкая В.И,</t>
  </si>
  <si>
    <t>3865682</t>
  </si>
  <si>
    <t>П4 364_365_Новикова Е.В.</t>
  </si>
  <si>
    <t>3858574</t>
  </si>
  <si>
    <t>П4 376_Василенко А.С,</t>
  </si>
  <si>
    <t>3861372</t>
  </si>
  <si>
    <t>П4 386_Хороших А.А.</t>
  </si>
  <si>
    <t>3861068</t>
  </si>
  <si>
    <t>П4 452_Голобордо Т.М.</t>
  </si>
  <si>
    <t>3858018</t>
  </si>
  <si>
    <t>П4 73_Шрейдер В.В,</t>
  </si>
  <si>
    <t>3858578</t>
  </si>
  <si>
    <t>П4 93_Гриц Д.В.</t>
  </si>
  <si>
    <t>3865949</t>
  </si>
  <si>
    <t>П4 97_98_Шкель М.Б.</t>
  </si>
  <si>
    <t>3858878</t>
  </si>
  <si>
    <t>первое полугодие</t>
  </si>
  <si>
    <t>значение , кВт</t>
  </si>
  <si>
    <t>кВт</t>
  </si>
  <si>
    <t>Руб.</t>
  </si>
  <si>
    <t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t>
  </si>
  <si>
    <t>Корректировка показаний 
ПУ за текущий год
(показания ст.ПУ минус показания нов.ПУ )</t>
  </si>
  <si>
    <t>2772909</t>
  </si>
  <si>
    <t>П3 177 _Чаплыгин Н.А</t>
  </si>
  <si>
    <t>2770340</t>
  </si>
  <si>
    <t>П4 263_Евдокимов</t>
  </si>
  <si>
    <t>П5 110-113_Правление</t>
  </si>
  <si>
    <t>3897019</t>
  </si>
  <si>
    <t>П5 182_Струкачов Д.В.</t>
  </si>
  <si>
    <t>3887449</t>
  </si>
  <si>
    <t>П5 192_Шепелева С.С.</t>
  </si>
  <si>
    <t>3885405</t>
  </si>
  <si>
    <t>П5 282_Лебедев В.А.</t>
  </si>
  <si>
    <t>3886943</t>
  </si>
  <si>
    <t>П5 330_Наумова Г.С.</t>
  </si>
  <si>
    <t>3902486</t>
  </si>
  <si>
    <t>П5 342_Леонов Г.Г.</t>
  </si>
  <si>
    <t>3887229</t>
  </si>
  <si>
    <t>П5 353_Олейников А.Я.</t>
  </si>
  <si>
    <t>3898177</t>
  </si>
  <si>
    <t>П5 55_Черкасов С.К.</t>
  </si>
  <si>
    <t>3901567</t>
  </si>
  <si>
    <t>П5 59_Бюргер П.А.</t>
  </si>
  <si>
    <t>3887045</t>
  </si>
  <si>
    <t>П5 74_75_76_Русских О.В.</t>
  </si>
  <si>
    <t>3886725</t>
  </si>
  <si>
    <t>П5 81_Костяной А.Е.</t>
  </si>
  <si>
    <t>3897708</t>
  </si>
  <si>
    <t>ВСЕГО</t>
  </si>
  <si>
    <t>РО</t>
  </si>
  <si>
    <t>11435503</t>
  </si>
  <si>
    <t>3888051</t>
  </si>
  <si>
    <t>3887029</t>
  </si>
  <si>
    <t>СуммАктЭн</t>
  </si>
  <si>
    <t>Корректировка показаний ПУ за  2018 год
(не включено в сальдо показаний на начало года)</t>
  </si>
  <si>
    <t>Корректировка показаний ПУ за прошлые периоды
(включено в сальдо показаний на начало года)</t>
  </si>
  <si>
    <t>разница</t>
  </si>
  <si>
    <t>2753735</t>
  </si>
  <si>
    <t>2806346</t>
  </si>
  <si>
    <t>2622325</t>
  </si>
  <si>
    <t>2558825</t>
  </si>
  <si>
    <t>П2 149_Тирон Д.Л.</t>
  </si>
  <si>
    <t>П2 161_Колесников Л.И.</t>
  </si>
  <si>
    <t>П2 235 Кожемяченко И.Ф.</t>
  </si>
  <si>
    <t>П6 115_Степанова О.А.</t>
  </si>
  <si>
    <t>3892177</t>
  </si>
  <si>
    <t>П6 125_Куцубина Т.А.</t>
  </si>
  <si>
    <t>3891814</t>
  </si>
  <si>
    <t>П6 128-129_Михайлова А.С.</t>
  </si>
  <si>
    <t>3891335</t>
  </si>
  <si>
    <t>П6 164_Толстихин П.Н.</t>
  </si>
  <si>
    <t>3898910</t>
  </si>
  <si>
    <t>П6 179_Шагин П.В.</t>
  </si>
  <si>
    <t>3901417</t>
  </si>
  <si>
    <t>П6 234_Левичева О.М.</t>
  </si>
  <si>
    <t>П6 261_Гарина Е.В.</t>
  </si>
  <si>
    <t>П6 319_Пташников П.В.</t>
  </si>
  <si>
    <t>3887280</t>
  </si>
  <si>
    <t>П6 327-328_Черкашина Т.Г.</t>
  </si>
  <si>
    <t>3889847</t>
  </si>
  <si>
    <t>П6 3Д_Шатаева И.С.</t>
  </si>
  <si>
    <t>3892638</t>
  </si>
  <si>
    <t>П6 79_Шишкин А.Б.</t>
  </si>
  <si>
    <t>3901987</t>
  </si>
  <si>
    <t>П2 94_Симакова А.Л.</t>
  </si>
  <si>
    <t>П4 154_Периг Я.С.</t>
  </si>
  <si>
    <t>2806291</t>
  </si>
  <si>
    <t>3886346</t>
  </si>
  <si>
    <t>Сумма по тарифу 1,81 (по соцнорме), руб.</t>
  </si>
  <si>
    <t>2543575</t>
  </si>
  <si>
    <t>П2 146_Гаврилова_ТА</t>
  </si>
  <si>
    <t>2543527</t>
  </si>
  <si>
    <t>2817864</t>
  </si>
  <si>
    <t>2753882</t>
  </si>
  <si>
    <t>2556112</t>
  </si>
  <si>
    <t xml:space="preserve">Фактический объем
</t>
  </si>
  <si>
    <t xml:space="preserve">потребление сверх соцнормы </t>
  </si>
  <si>
    <t>в том числе по тарифу 1,81руб./кВт</t>
  </si>
  <si>
    <t>потребление менее 110 кВт по тарифу 1,81 руб./кВт</t>
  </si>
  <si>
    <t>в том числе по соцнорме по тарифу 1,81руб./кВт</t>
  </si>
  <si>
    <t>потребление по соцнорме,кВт 
161 членов всего*110кВт =17710 кВт, но не более фактического потребления</t>
  </si>
  <si>
    <t>(+)не использовано лимита по С.Н/
(-)переиспользовано лимита по СН - подлежит восстановлению п1 по тарифу (2,90-1,81=1,09) руб.</t>
  </si>
  <si>
    <t>сумма к начислению платежей за электроэнергию</t>
  </si>
  <si>
    <t>к возмещению п1 с учетом использования соцнормы потребления СН</t>
  </si>
  <si>
    <t>второе полугодие</t>
  </si>
  <si>
    <t>ИТОГО К ОПЛАТЕ</t>
  </si>
  <si>
    <t>ИТОГО К НАЧИСЛЕНИЮ (с учетом возмещения п1)</t>
  </si>
  <si>
    <t>оплачено в декабре 2019</t>
  </si>
  <si>
    <t xml:space="preserve"> П2 П3 П4 П5 П6 ДЕКАБРЬ 2019 ГОДА</t>
  </si>
  <si>
    <t xml:space="preserve">Сумма  к оплате за декабрь всего, руб. </t>
  </si>
  <si>
    <t>Задолженность(+)/
переплата(-)
01.01.2020, руб.</t>
  </si>
  <si>
    <t>В том числе к оплате п1
 за период 14.12.2019-30.12.2019</t>
  </si>
  <si>
    <t>В том числе к оплате Энергосбыту за период 01.12.2019-13.12.2019, 31.12.2019</t>
  </si>
  <si>
    <t>СВОДНАЯ ТАБЛИЦА ПОКАЗАНИЙ 2020</t>
  </si>
  <si>
    <t>31.12.2019
(расчетное значение с потерями 12%)</t>
  </si>
  <si>
    <t>Ноябрь 2020</t>
  </si>
  <si>
    <t>К возмещению п1 за период 24.12.2019-30.12.2019 возместить п1 по тарифу 2,90 руб/кВт</t>
  </si>
  <si>
    <t>Оплачено в январе 2020</t>
  </si>
  <si>
    <t xml:space="preserve"> П2 П3 П4 П5 П6 ЯНВАРЬ  2020 ГОДА</t>
  </si>
  <si>
    <t>Сумма к оплате п1
 за период 24.12.2019-30.12.2019</t>
  </si>
  <si>
    <t xml:space="preserve">Сумма  к оплате за январь Энергосбыту всего, руб. </t>
  </si>
  <si>
    <t>Задолженность(+)/
переплата(-)
01.02.2020, руб.</t>
  </si>
  <si>
    <r>
      <t xml:space="preserve">31.01.2020
</t>
    </r>
    <r>
      <rPr>
        <sz val="8"/>
        <color theme="1"/>
        <rFont val="Calibri"/>
        <family val="2"/>
        <charset val="204"/>
        <scheme val="minor"/>
      </rPr>
      <t>показания на сайте Энергосбыта</t>
    </r>
  </si>
  <si>
    <r>
      <t xml:space="preserve">29.02.2020
</t>
    </r>
    <r>
      <rPr>
        <sz val="8"/>
        <color theme="1"/>
        <rFont val="Calibri"/>
        <family val="2"/>
        <charset val="204"/>
        <scheme val="minor"/>
      </rPr>
      <t>показания на сайте Энергосбыта</t>
    </r>
  </si>
  <si>
    <t>Итого</t>
  </si>
  <si>
    <t>оплачено в феврале 2020</t>
  </si>
  <si>
    <t xml:space="preserve"> П2 П3 П4 П5 П6 ФЕВРАЛЬ  2020 ГОДА</t>
  </si>
  <si>
    <t>Задолженность(+)/
переплата(-)
01.03.2020, руб.</t>
  </si>
  <si>
    <t xml:space="preserve">Сумма  к оплате за февраль Энергосбыту всего, руб. </t>
  </si>
  <si>
    <t>расчет комбинированного тарифа</t>
  </si>
  <si>
    <t>К-т отношения показаний марта к показаниям февраля</t>
  </si>
  <si>
    <t xml:space="preserve"> П2 П3 П4 П5 П6 МАРТ  2020 ГОДА</t>
  </si>
  <si>
    <t>Оплачено в марте</t>
  </si>
  <si>
    <t>Задолженность(+)/
переплата(-)
01.04.2020, руб.</t>
  </si>
  <si>
    <t xml:space="preserve">Расчетный объем
</t>
  </si>
  <si>
    <t>Март 2020 (переход  на GPRS АСКУЭ - расчет по потреблению за февраль 2020 г.; сумма к оплате - с учетом коэффициента потребления марта к февралю по ПКУ КЭСБ)</t>
  </si>
  <si>
    <t xml:space="preserve">Сумма к оплате учетом к-та потребления марта к февралю К=1,11, руб. 
</t>
  </si>
  <si>
    <t>по февралю 2020</t>
  </si>
  <si>
    <t>01.04.2020 (потребление за период март-апрель 2020)</t>
  </si>
  <si>
    <t>Апрель 2020  (потребление за период март-апрель 2020)</t>
  </si>
  <si>
    <t xml:space="preserve">Оплачено в апреле </t>
  </si>
  <si>
    <t>Потребление, кВт
(за март-апрель)</t>
  </si>
  <si>
    <t xml:space="preserve"> П2 П3 П4 П5 П6 АПРЕЛЬ 2020 ГОДА</t>
  </si>
  <si>
    <t>переиспользовано лимита по СН - подлежит восстановлению п1 за 30*110=3300 кВт по тарифу (2,90-1,81=1,09 руб.</t>
  </si>
  <si>
    <t>Потребление+ потери, кВт
(за март-апрель)</t>
  </si>
  <si>
    <t>Потери, кВт
(за март-апрель)</t>
  </si>
  <si>
    <t>В том числе: потребление по соцнорме, кВт
(за март-апрель)</t>
  </si>
  <si>
    <t>В том числе: потребление сверх соцнормы, кВт
(за март-апрель)</t>
  </si>
  <si>
    <t>Сумма по тарифу 1,81 (по соцнорме), руб.
(за март-апрель)</t>
  </si>
  <si>
    <t>Сумма по комб.тарифу (сверх соцнормы), руб.
(за март-апрель)</t>
  </si>
  <si>
    <t>Сумма  к оплате  Энергосбыту всего, руб. 
(за март-апрель)</t>
  </si>
  <si>
    <t>Сумма  к оплате  Энергосбыту всего, руб. 
(за апрель)</t>
  </si>
  <si>
    <t>ИТОГО К ОПЛАТЕ (март и апрель)</t>
  </si>
  <si>
    <t>ИТОГО К ОПЛАТЕ (апрель по с-ф)</t>
  </si>
  <si>
    <t>Задолженность(+)/
переплата(-)
01.05.2020, руб.</t>
  </si>
  <si>
    <t>в том числе по тарифу 1,81руб./кВт=40*110</t>
  </si>
  <si>
    <t>потребление по соцнорме,кВт 
161 членов всего*110кВт(75 кВт) =16870 кВт, но не более фактического потребления  (март и апрель)</t>
  </si>
  <si>
    <t>сумма к начислению платежей за электроэнергию
(за апрель)</t>
  </si>
  <si>
    <t>к возмещению п1 с учетом использования соцнормы потребления СН
(за апрель)</t>
  </si>
  <si>
    <t>c-ф (март и апрель)</t>
  </si>
  <si>
    <t>к оплате за апрель с учетом оплаты за март</t>
  </si>
  <si>
    <t>фактически к оплате (оплачено)</t>
  </si>
  <si>
    <t>Сумма  к начислению всего, руб. 
(за апрель)</t>
  </si>
  <si>
    <t>с-ф за апрель</t>
  </si>
  <si>
    <t>оплачено в мае</t>
  </si>
  <si>
    <t>Проверка</t>
  </si>
  <si>
    <t xml:space="preserve"> П2 П3 П4 П5 П6 МАЙ 2020 ГОДА</t>
  </si>
  <si>
    <t xml:space="preserve">Сумма  к оплате за май Энергосбыту всего, руб. </t>
  </si>
  <si>
    <t>Задолженность(+)/
переплата(-)
01.06.2020, руб.</t>
  </si>
  <si>
    <t>П7 10_Иванова Т.С.</t>
  </si>
  <si>
    <t>3891933</t>
  </si>
  <si>
    <t>П7 120_Лопухин</t>
  </si>
  <si>
    <t>3292079</t>
  </si>
  <si>
    <t>П7 183_Абраамян</t>
  </si>
  <si>
    <t>3297842</t>
  </si>
  <si>
    <t>П7 201_Старцев</t>
  </si>
  <si>
    <t>3287318</t>
  </si>
  <si>
    <t>П7 217_Бенедиктов</t>
  </si>
  <si>
    <t>3287696</t>
  </si>
  <si>
    <t>П7 218_Дерговец</t>
  </si>
  <si>
    <t>3287572</t>
  </si>
  <si>
    <t>П7 262_Орловский</t>
  </si>
  <si>
    <t>3297838</t>
  </si>
  <si>
    <t>П7 30_Томильскене</t>
  </si>
  <si>
    <t>3287347</t>
  </si>
  <si>
    <t>П7 352_Бем</t>
  </si>
  <si>
    <t>3287797</t>
  </si>
  <si>
    <t>П7 358_Андрияшкина С.Ю.</t>
  </si>
  <si>
    <t>3893185</t>
  </si>
  <si>
    <t>П7 369_Морозова</t>
  </si>
  <si>
    <t>3286899</t>
  </si>
  <si>
    <t>П7 377-378_Кротов В.Г.</t>
  </si>
  <si>
    <t>3897814</t>
  </si>
  <si>
    <t>П7 60_Альтман</t>
  </si>
  <si>
    <t>3890971</t>
  </si>
  <si>
    <t>П7 70_Пылев</t>
  </si>
  <si>
    <t>3297877</t>
  </si>
  <si>
    <t>П7 9_Агамирзоева М.В.</t>
  </si>
  <si>
    <t>3904133</t>
  </si>
  <si>
    <t>оплата в июне 2020с учетом данных казначея за прошлые периоды</t>
  </si>
  <si>
    <t xml:space="preserve">Сумма  к оплате за июнь Энергосбыту всего, руб. </t>
  </si>
  <si>
    <t>Задолженность(+)/
переплата(-)
01.07.2020, руб.</t>
  </si>
  <si>
    <t xml:space="preserve"> П2 П3 П4 П5 П6 П7 ИЮНЬ 2020 ГОДА</t>
  </si>
  <si>
    <t>П4 165_Солихов</t>
  </si>
  <si>
    <t xml:space="preserve">оплачено в июле </t>
  </si>
  <si>
    <t>Задолженность(+)/
переплата(-)
01.08.2020, руб.</t>
  </si>
  <si>
    <t xml:space="preserve"> П2 П3 П4 П5 П6 П7 ИЮЛЬ 2020 ГОДА</t>
  </si>
  <si>
    <t>Сумма по тарифу 1,90 (по соцнорме), руб.</t>
  </si>
  <si>
    <t xml:space="preserve">Сумма  к оплате за июль Энергосбыту всего, руб. </t>
  </si>
  <si>
    <t>потребление, учитываемое при расчете возмещения соцнормы потребления (более 110 кВт)</t>
  </si>
  <si>
    <t>П2 401_Музыкантова</t>
  </si>
  <si>
    <t xml:space="preserve"> П2 П3 П4 П5 П6 П7 АВГУСТ 2020 ГОДА</t>
  </si>
  <si>
    <t>оплачено в августе</t>
  </si>
  <si>
    <t>П4 175_Иваниско М.В.</t>
  </si>
  <si>
    <t>Задолженность(+)/
переплата(-)
01.09.2020, руб.</t>
  </si>
  <si>
    <t>Отсутствие показаний</t>
  </si>
  <si>
    <t>к возмещению п1 с учетом использования соцнормы потребления СН, кВт</t>
  </si>
  <si>
    <t>сумма к начислению платежей за электроэнергию,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</si>
</sst>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[$-419]mmmm\ yyyy;@"/>
    <numFmt numFmtId="166" formatCode="#,##0.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2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FF0000"/>
      <name val="Calibri"/>
      <family val="2"/>
      <charset val="204"/>
      <scheme val="minor"/>
    </font>
    <font>
      <sz val="6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0">
    <xf numFmtId="0" fontId="0" fillId="0" borderId="0" xfId="0"/>
    <xf numFmtId="0" fontId="0" fillId="0" borderId="1" xfId="0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4" fontId="3" fillId="10" borderId="1" xfId="0" applyNumberFormat="1" applyFont="1" applyFill="1" applyBorder="1" applyAlignment="1">
      <alignment vertical="top" wrapText="1"/>
    </xf>
    <xf numFmtId="4" fontId="3" fillId="0" borderId="2" xfId="0" applyNumberFormat="1" applyFont="1" applyBorder="1" applyAlignment="1">
      <alignment vertical="top" wrapText="1"/>
    </xf>
    <xf numFmtId="0" fontId="3" fillId="11" borderId="1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4" fontId="3" fillId="11" borderId="1" xfId="0" applyNumberFormat="1" applyFont="1" applyFill="1" applyBorder="1" applyAlignment="1">
      <alignment vertical="top" wrapText="1"/>
    </xf>
    <xf numFmtId="165" fontId="3" fillId="11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4" fontId="6" fillId="11" borderId="1" xfId="0" applyNumberFormat="1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4" fontId="0" fillId="3" borderId="1" xfId="0" applyNumberFormat="1" applyFont="1" applyFill="1" applyBorder="1" applyAlignment="1">
      <alignment vertical="top" wrapText="1"/>
    </xf>
    <xf numFmtId="4" fontId="0" fillId="7" borderId="1" xfId="0" applyNumberFormat="1" applyFont="1" applyFill="1" applyBorder="1" applyAlignment="1">
      <alignment vertical="top" wrapText="1"/>
    </xf>
    <xf numFmtId="4" fontId="0" fillId="8" borderId="1" xfId="0" applyNumberFormat="1" applyFont="1" applyFill="1" applyBorder="1" applyAlignment="1">
      <alignment vertical="top" wrapText="1"/>
    </xf>
    <xf numFmtId="4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4" fontId="0" fillId="6" borderId="1" xfId="0" applyNumberFormat="1" applyFont="1" applyFill="1" applyBorder="1" applyAlignment="1">
      <alignment vertical="top" wrapText="1"/>
    </xf>
    <xf numFmtId="0" fontId="0" fillId="10" borderId="1" xfId="0" applyFill="1" applyBorder="1" applyAlignment="1">
      <alignment vertical="top" wrapText="1"/>
    </xf>
    <xf numFmtId="0" fontId="3" fillId="10" borderId="0" xfId="0" applyFont="1" applyFill="1" applyAlignment="1">
      <alignment vertical="top" wrapText="1"/>
    </xf>
    <xf numFmtId="0" fontId="3" fillId="10" borderId="1" xfId="0" applyFont="1" applyFill="1" applyBorder="1" applyAlignment="1">
      <alignment vertical="top" wrapText="1"/>
    </xf>
    <xf numFmtId="4" fontId="10" fillId="5" borderId="1" xfId="0" applyNumberFormat="1" applyFont="1" applyFill="1" applyBorder="1" applyAlignment="1">
      <alignment vertical="top" wrapText="1"/>
    </xf>
    <xf numFmtId="0" fontId="0" fillId="10" borderId="0" xfId="0" applyFill="1" applyAlignment="1">
      <alignment vertical="top" wrapText="1"/>
    </xf>
    <xf numFmtId="4" fontId="9" fillId="4" borderId="1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10" borderId="0" xfId="0" applyFill="1" applyBorder="1" applyAlignment="1">
      <alignment vertical="top" wrapText="1"/>
    </xf>
    <xf numFmtId="0" fontId="4" fillId="10" borderId="0" xfId="0" applyFont="1" applyFill="1" applyBorder="1" applyAlignment="1">
      <alignment vertical="top" wrapText="1"/>
    </xf>
    <xf numFmtId="4" fontId="6" fillId="10" borderId="0" xfId="0" applyNumberFormat="1" applyFont="1" applyFill="1" applyBorder="1" applyAlignment="1">
      <alignment vertical="top" wrapText="1"/>
    </xf>
    <xf numFmtId="4" fontId="4" fillId="10" borderId="0" xfId="0" applyNumberFormat="1" applyFont="1" applyFill="1" applyBorder="1" applyAlignment="1">
      <alignment vertical="top" wrapText="1"/>
    </xf>
    <xf numFmtId="0" fontId="3" fillId="10" borderId="0" xfId="0" applyFont="1" applyFill="1" applyBorder="1" applyAlignment="1">
      <alignment vertical="top" wrapText="1"/>
    </xf>
    <xf numFmtId="0" fontId="6" fillId="10" borderId="0" xfId="0" applyFont="1" applyFill="1" applyBorder="1" applyAlignment="1">
      <alignment vertical="top" wrapText="1"/>
    </xf>
    <xf numFmtId="0" fontId="4" fillId="10" borderId="1" xfId="0" applyFont="1" applyFill="1" applyBorder="1" applyAlignment="1">
      <alignment vertical="top" wrapText="1"/>
    </xf>
    <xf numFmtId="0" fontId="4" fillId="10" borderId="0" xfId="0" applyFont="1" applyFill="1" applyBorder="1" applyAlignment="1">
      <alignment horizontal="right" wrapText="1"/>
    </xf>
    <xf numFmtId="4" fontId="6" fillId="10" borderId="0" xfId="0" applyNumberFormat="1" applyFont="1" applyFill="1" applyBorder="1" applyAlignment="1">
      <alignment horizontal="right" wrapText="1"/>
    </xf>
    <xf numFmtId="4" fontId="3" fillId="10" borderId="0" xfId="0" applyNumberFormat="1" applyFont="1" applyFill="1" applyBorder="1" applyAlignment="1">
      <alignment vertical="top" wrapText="1"/>
    </xf>
    <xf numFmtId="17" fontId="0" fillId="10" borderId="0" xfId="0" applyNumberFormat="1" applyFill="1" applyBorder="1" applyAlignment="1">
      <alignment vertical="top" wrapText="1"/>
    </xf>
    <xf numFmtId="49" fontId="0" fillId="10" borderId="0" xfId="0" applyNumberForma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9" fillId="12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4" fontId="12" fillId="4" borderId="1" xfId="0" applyNumberFormat="1" applyFont="1" applyFill="1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4" fontId="0" fillId="5" borderId="1" xfId="0" applyNumberFormat="1" applyFill="1" applyBorder="1" applyAlignment="1">
      <alignment vertical="top" wrapText="1"/>
    </xf>
    <xf numFmtId="14" fontId="0" fillId="0" borderId="1" xfId="0" applyNumberFormat="1" applyFont="1" applyBorder="1" applyAlignment="1">
      <alignment vertical="top" wrapText="1"/>
    </xf>
    <xf numFmtId="4" fontId="0" fillId="5" borderId="1" xfId="0" applyNumberFormat="1" applyFont="1" applyFill="1" applyBorder="1" applyAlignment="1">
      <alignment vertical="top" wrapText="1"/>
    </xf>
    <xf numFmtId="4" fontId="9" fillId="12" borderId="1" xfId="0" applyNumberFormat="1" applyFon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4" fontId="0" fillId="4" borderId="1" xfId="0" applyNumberForma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0" fillId="6" borderId="1" xfId="0" applyFill="1" applyBorder="1" applyAlignment="1">
      <alignment vertical="top" wrapText="1"/>
    </xf>
    <xf numFmtId="0" fontId="0" fillId="6" borderId="1" xfId="0" applyFont="1" applyFill="1" applyBorder="1" applyAlignment="1">
      <alignment vertical="top" wrapText="1"/>
    </xf>
    <xf numFmtId="14" fontId="0" fillId="7" borderId="1" xfId="0" applyNumberFormat="1" applyFill="1" applyBorder="1" applyAlignment="1">
      <alignment vertical="top" wrapText="1"/>
    </xf>
    <xf numFmtId="0" fontId="0" fillId="7" borderId="1" xfId="0" applyFill="1" applyBorder="1" applyAlignment="1">
      <alignment vertical="top" wrapText="1"/>
    </xf>
    <xf numFmtId="165" fontId="0" fillId="10" borderId="0" xfId="0" applyNumberFormat="1" applyFill="1" applyBorder="1" applyAlignment="1">
      <alignment vertical="top" wrapText="1"/>
    </xf>
    <xf numFmtId="4" fontId="0" fillId="10" borderId="1" xfId="0" applyNumberFormat="1" applyFill="1" applyBorder="1" applyAlignment="1">
      <alignment vertical="top" wrapText="1"/>
    </xf>
    <xf numFmtId="4" fontId="0" fillId="0" borderId="1" xfId="0" applyNumberFormat="1" applyBorder="1" applyAlignment="1">
      <alignment vertical="top" wrapText="1"/>
    </xf>
    <xf numFmtId="0" fontId="3" fillId="12" borderId="1" xfId="0" applyFont="1" applyFill="1" applyBorder="1" applyAlignment="1">
      <alignment vertical="top" wrapText="1"/>
    </xf>
    <xf numFmtId="4" fontId="3" fillId="12" borderId="1" xfId="0" applyNumberFormat="1" applyFont="1" applyFill="1" applyBorder="1" applyAlignment="1">
      <alignment vertical="top" wrapText="1"/>
    </xf>
    <xf numFmtId="4" fontId="3" fillId="6" borderId="1" xfId="0" applyNumberFormat="1" applyFont="1" applyFill="1" applyBorder="1" applyAlignment="1">
      <alignment vertical="top" wrapText="1"/>
    </xf>
    <xf numFmtId="4" fontId="3" fillId="8" borderId="1" xfId="0" applyNumberFormat="1" applyFont="1" applyFill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12" borderId="1" xfId="0" applyFont="1" applyFill="1" applyBorder="1" applyAlignment="1">
      <alignment vertical="top" wrapText="1"/>
    </xf>
    <xf numFmtId="4" fontId="13" fillId="12" borderId="1" xfId="0" applyNumberFormat="1" applyFont="1" applyFill="1" applyBorder="1" applyAlignment="1">
      <alignment vertical="top" wrapText="1"/>
    </xf>
    <xf numFmtId="4" fontId="0" fillId="6" borderId="1" xfId="0" applyNumberFormat="1" applyFill="1" applyBorder="1" applyAlignment="1">
      <alignment vertical="top" wrapText="1"/>
    </xf>
    <xf numFmtId="4" fontId="0" fillId="3" borderId="1" xfId="0" applyNumberForma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4" fontId="0" fillId="7" borderId="1" xfId="0" applyNumberFormat="1" applyFill="1" applyBorder="1" applyAlignment="1">
      <alignment vertical="top" wrapText="1"/>
    </xf>
    <xf numFmtId="4" fontId="0" fillId="8" borderId="1" xfId="0" applyNumberFormat="1" applyFill="1" applyBorder="1" applyAlignment="1">
      <alignment vertical="top" wrapText="1"/>
    </xf>
    <xf numFmtId="4" fontId="0" fillId="2" borderId="1" xfId="0" applyNumberFormat="1" applyFill="1" applyBorder="1" applyAlignment="1">
      <alignment vertical="top" wrapText="1"/>
    </xf>
    <xf numFmtId="4" fontId="0" fillId="9" borderId="1" xfId="0" applyNumberFormat="1" applyFill="1" applyBorder="1" applyAlignment="1">
      <alignment vertical="top" wrapText="1"/>
    </xf>
    <xf numFmtId="4" fontId="16" fillId="0" borderId="1" xfId="0" applyNumberFormat="1" applyFont="1" applyBorder="1" applyAlignment="1">
      <alignment vertical="top" wrapText="1"/>
    </xf>
    <xf numFmtId="4" fontId="16" fillId="10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vertical="top" wrapText="1"/>
    </xf>
    <xf numFmtId="4" fontId="0" fillId="13" borderId="1" xfId="0" applyNumberFormat="1" applyFill="1" applyBorder="1" applyAlignment="1">
      <alignment vertical="top" wrapText="1"/>
    </xf>
    <xf numFmtId="4" fontId="0" fillId="13" borderId="1" xfId="0" applyNumberFormat="1" applyFont="1" applyFill="1" applyBorder="1" applyAlignment="1">
      <alignment vertical="top" wrapText="1"/>
    </xf>
    <xf numFmtId="4" fontId="0" fillId="0" borderId="0" xfId="0" applyNumberFormat="1" applyAlignment="1">
      <alignment vertical="top" wrapText="1"/>
    </xf>
    <xf numFmtId="0" fontId="0" fillId="12" borderId="1" xfId="0" applyFill="1" applyBorder="1" applyAlignment="1">
      <alignment vertical="top" wrapText="1"/>
    </xf>
    <xf numFmtId="4" fontId="0" fillId="4" borderId="1" xfId="0" applyNumberFormat="1" applyFont="1" applyFill="1" applyBorder="1" applyAlignment="1">
      <alignment vertical="top" wrapText="1"/>
    </xf>
    <xf numFmtId="4" fontId="0" fillId="9" borderId="1" xfId="0" applyNumberFormat="1" applyFont="1" applyFill="1" applyBorder="1" applyAlignment="1">
      <alignment vertical="top" wrapText="1"/>
    </xf>
    <xf numFmtId="4" fontId="0" fillId="2" borderId="1" xfId="0" applyNumberFormat="1" applyFont="1" applyFill="1" applyBorder="1" applyAlignment="1">
      <alignment vertical="top" wrapText="1"/>
    </xf>
    <xf numFmtId="4" fontId="0" fillId="12" borderId="1" xfId="0" applyNumberFormat="1" applyFill="1" applyBorder="1" applyAlignment="1">
      <alignment vertical="top" wrapText="1"/>
    </xf>
    <xf numFmtId="0" fontId="0" fillId="12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4" fontId="0" fillId="14" borderId="1" xfId="0" applyNumberFormat="1" applyFill="1" applyBorder="1" applyAlignment="1">
      <alignment vertical="top" wrapText="1"/>
    </xf>
    <xf numFmtId="4" fontId="3" fillId="15" borderId="1" xfId="0" applyNumberFormat="1" applyFont="1" applyFill="1" applyBorder="1" applyAlignment="1">
      <alignment vertical="top" wrapText="1"/>
    </xf>
    <xf numFmtId="4" fontId="0" fillId="4" borderId="5" xfId="0" applyNumberFormat="1" applyFill="1" applyBorder="1" applyAlignment="1">
      <alignment vertical="top" wrapText="1"/>
    </xf>
    <xf numFmtId="14" fontId="17" fillId="11" borderId="1" xfId="0" applyNumberFormat="1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4" fontId="3" fillId="10" borderId="1" xfId="0" applyNumberFormat="1" applyFont="1" applyFill="1" applyBorder="1" applyAlignment="1">
      <alignment horizontal="right" vertical="top" wrapText="1"/>
    </xf>
    <xf numFmtId="0" fontId="3" fillId="10" borderId="0" xfId="0" applyFont="1" applyFill="1" applyBorder="1" applyAlignment="1">
      <alignment horizontal="left" vertical="top" wrapText="1"/>
    </xf>
    <xf numFmtId="4" fontId="0" fillId="10" borderId="0" xfId="0" applyNumberFormat="1" applyFill="1" applyBorder="1" applyAlignment="1">
      <alignment vertical="top" wrapText="1"/>
    </xf>
    <xf numFmtId="165" fontId="4" fillId="10" borderId="0" xfId="0" applyNumberFormat="1" applyFont="1" applyFill="1" applyBorder="1" applyAlignment="1">
      <alignment vertical="top" wrapText="1"/>
    </xf>
    <xf numFmtId="166" fontId="6" fillId="10" borderId="0" xfId="0" applyNumberFormat="1" applyFont="1" applyFill="1" applyBorder="1" applyAlignment="1">
      <alignment vertical="top" wrapText="1"/>
    </xf>
    <xf numFmtId="0" fontId="5" fillId="10" borderId="0" xfId="0" applyFont="1" applyFill="1" applyBorder="1" applyAlignment="1">
      <alignment vertical="top" wrapText="1"/>
    </xf>
    <xf numFmtId="4" fontId="7" fillId="10" borderId="0" xfId="0" applyNumberFormat="1" applyFont="1" applyFill="1" applyBorder="1" applyAlignment="1">
      <alignment vertical="top" wrapText="1"/>
    </xf>
    <xf numFmtId="165" fontId="3" fillId="10" borderId="0" xfId="0" applyNumberFormat="1" applyFont="1" applyFill="1" applyBorder="1" applyAlignment="1">
      <alignment vertical="top" wrapText="1"/>
    </xf>
    <xf numFmtId="4" fontId="3" fillId="10" borderId="0" xfId="0" applyNumberFormat="1" applyFont="1" applyFill="1" applyBorder="1" applyAlignment="1">
      <alignment horizontal="left" vertical="top" wrapText="1"/>
    </xf>
    <xf numFmtId="0" fontId="13" fillId="10" borderId="0" xfId="0" applyFont="1" applyFill="1" applyBorder="1" applyAlignment="1">
      <alignment vertical="top" wrapText="1"/>
    </xf>
    <xf numFmtId="166" fontId="3" fillId="10" borderId="0" xfId="0" applyNumberFormat="1" applyFont="1" applyFill="1" applyBorder="1" applyAlignment="1">
      <alignment vertical="top" wrapText="1"/>
    </xf>
    <xf numFmtId="4" fontId="13" fillId="10" borderId="0" xfId="0" applyNumberFormat="1" applyFont="1" applyFill="1" applyBorder="1" applyAlignment="1">
      <alignment vertical="top" wrapText="1"/>
    </xf>
    <xf numFmtId="0" fontId="0" fillId="13" borderId="1" xfId="0" applyFill="1" applyBorder="1" applyAlignment="1">
      <alignment vertical="top" wrapText="1"/>
    </xf>
    <xf numFmtId="3" fontId="0" fillId="0" borderId="1" xfId="0" applyNumberFormat="1" applyBorder="1" applyAlignment="1">
      <alignment horizontal="center" vertical="top" wrapText="1"/>
    </xf>
    <xf numFmtId="14" fontId="9" fillId="12" borderId="1" xfId="0" applyNumberFormat="1" applyFont="1" applyFill="1" applyBorder="1" applyAlignment="1">
      <alignment vertical="top" wrapText="1"/>
    </xf>
    <xf numFmtId="3" fontId="9" fillId="12" borderId="1" xfId="0" applyNumberFormat="1" applyFont="1" applyFill="1" applyBorder="1" applyAlignment="1">
      <alignment horizontal="center" vertical="top" wrapText="1"/>
    </xf>
    <xf numFmtId="14" fontId="9" fillId="4" borderId="1" xfId="0" applyNumberFormat="1" applyFont="1" applyFill="1" applyBorder="1" applyAlignment="1">
      <alignment vertical="top" wrapText="1"/>
    </xf>
    <xf numFmtId="3" fontId="9" fillId="4" borderId="1" xfId="0" applyNumberFormat="1" applyFont="1" applyFill="1" applyBorder="1" applyAlignment="1">
      <alignment horizontal="center" vertical="top" wrapText="1"/>
    </xf>
    <xf numFmtId="4" fontId="3" fillId="5" borderId="1" xfId="0" applyNumberFormat="1" applyFont="1" applyFill="1" applyBorder="1" applyAlignment="1">
      <alignment vertical="top" wrapText="1"/>
    </xf>
    <xf numFmtId="4" fontId="3" fillId="16" borderId="1" xfId="0" applyNumberFormat="1" applyFont="1" applyFill="1" applyBorder="1" applyAlignment="1">
      <alignment vertical="top" wrapText="1"/>
    </xf>
    <xf numFmtId="165" fontId="18" fillId="10" borderId="0" xfId="0" applyNumberFormat="1" applyFont="1" applyFill="1" applyBorder="1" applyAlignment="1">
      <alignment vertical="top" wrapText="1"/>
    </xf>
    <xf numFmtId="4" fontId="0" fillId="0" borderId="0" xfId="0" applyNumberFormat="1" applyBorder="1" applyAlignment="1">
      <alignment vertical="top" wrapText="1"/>
    </xf>
    <xf numFmtId="4" fontId="9" fillId="12" borderId="0" xfId="0" applyNumberFormat="1" applyFont="1" applyFill="1" applyBorder="1" applyAlignment="1">
      <alignment vertical="top" wrapText="1"/>
    </xf>
    <xf numFmtId="4" fontId="9" fillId="4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14" fontId="6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left" vertical="top" wrapText="1"/>
    </xf>
    <xf numFmtId="14" fontId="6" fillId="6" borderId="1" xfId="0" applyNumberFormat="1" applyFont="1" applyFill="1" applyBorder="1" applyAlignment="1">
      <alignment horizontal="left" vertical="top" wrapText="1"/>
    </xf>
    <xf numFmtId="4" fontId="6" fillId="6" borderId="1" xfId="0" applyNumberFormat="1" applyFont="1" applyFill="1" applyBorder="1" applyAlignment="1">
      <alignment horizontal="left" vertical="top" wrapText="1"/>
    </xf>
    <xf numFmtId="14" fontId="6" fillId="10" borderId="1" xfId="0" applyNumberFormat="1" applyFont="1" applyFill="1" applyBorder="1" applyAlignment="1">
      <alignment horizontal="left" vertical="top" wrapText="1"/>
    </xf>
    <xf numFmtId="4" fontId="15" fillId="0" borderId="1" xfId="0" applyNumberFormat="1" applyFont="1" applyBorder="1" applyAlignment="1">
      <alignment horizontal="left" vertical="top" wrapText="1"/>
    </xf>
    <xf numFmtId="14" fontId="6" fillId="11" borderId="1" xfId="0" applyNumberFormat="1" applyFont="1" applyFill="1" applyBorder="1" applyAlignment="1">
      <alignment horizontal="left" vertical="top" wrapText="1"/>
    </xf>
    <xf numFmtId="4" fontId="6" fillId="11" borderId="1" xfId="0" applyNumberFormat="1" applyFont="1" applyFill="1" applyBorder="1" applyAlignment="1">
      <alignment horizontal="left" vertical="top" wrapText="1"/>
    </xf>
    <xf numFmtId="4" fontId="6" fillId="10" borderId="1" xfId="0" applyNumberFormat="1" applyFont="1" applyFill="1" applyBorder="1" applyAlignment="1">
      <alignment horizontal="left" vertical="top" wrapText="1"/>
    </xf>
    <xf numFmtId="14" fontId="6" fillId="0" borderId="2" xfId="0" applyNumberFormat="1" applyFont="1" applyBorder="1" applyAlignment="1">
      <alignment horizontal="left" vertical="top" wrapText="1"/>
    </xf>
    <xf numFmtId="4" fontId="6" fillId="0" borderId="2" xfId="0" applyNumberFormat="1" applyFont="1" applyBorder="1" applyAlignment="1">
      <alignment horizontal="left" vertical="top" wrapText="1"/>
    </xf>
    <xf numFmtId="0" fontId="19" fillId="12" borderId="1" xfId="0" applyFont="1" applyFill="1" applyBorder="1" applyAlignment="1">
      <alignment vertical="top" wrapText="1"/>
    </xf>
    <xf numFmtId="4" fontId="19" fillId="6" borderId="1" xfId="0" applyNumberFormat="1" applyFont="1" applyFill="1" applyBorder="1" applyAlignment="1">
      <alignment vertical="top" wrapText="1"/>
    </xf>
    <xf numFmtId="0" fontId="19" fillId="2" borderId="1" xfId="0" applyFont="1" applyFill="1" applyBorder="1" applyAlignment="1">
      <alignment vertical="top" wrapText="1"/>
    </xf>
    <xf numFmtId="0" fontId="3" fillId="5" borderId="11" xfId="0" applyFont="1" applyFill="1" applyBorder="1" applyAlignment="1">
      <alignment vertical="top" wrapText="1"/>
    </xf>
    <xf numFmtId="4" fontId="3" fillId="5" borderId="12" xfId="0" applyNumberFormat="1" applyFont="1" applyFill="1" applyBorder="1" applyAlignment="1">
      <alignment vertical="top" wrapText="1"/>
    </xf>
    <xf numFmtId="4" fontId="19" fillId="12" borderId="1" xfId="0" applyNumberFormat="1" applyFont="1" applyFill="1" applyBorder="1" applyAlignment="1">
      <alignment vertical="top" wrapText="1"/>
    </xf>
    <xf numFmtId="4" fontId="19" fillId="2" borderId="1" xfId="0" applyNumberFormat="1" applyFont="1" applyFill="1" applyBorder="1" applyAlignment="1">
      <alignment vertical="top" wrapText="1"/>
    </xf>
    <xf numFmtId="4" fontId="3" fillId="5" borderId="13" xfId="0" applyNumberFormat="1" applyFont="1" applyFill="1" applyBorder="1" applyAlignment="1">
      <alignment vertical="top" wrapText="1"/>
    </xf>
    <xf numFmtId="4" fontId="13" fillId="9" borderId="1" xfId="0" applyNumberFormat="1" applyFont="1" applyFill="1" applyBorder="1" applyAlignment="1">
      <alignment vertical="top" wrapText="1"/>
    </xf>
    <xf numFmtId="0" fontId="3" fillId="10" borderId="4" xfId="0" applyFont="1" applyFill="1" applyBorder="1" applyAlignment="1">
      <alignment vertical="top" wrapText="1"/>
    </xf>
    <xf numFmtId="4" fontId="3" fillId="15" borderId="4" xfId="0" applyNumberFormat="1" applyFont="1" applyFill="1" applyBorder="1" applyAlignment="1">
      <alignment vertical="top" wrapText="1"/>
    </xf>
    <xf numFmtId="4" fontId="3" fillId="10" borderId="4" xfId="0" applyNumberFormat="1" applyFont="1" applyFill="1" applyBorder="1" applyAlignment="1">
      <alignment vertical="top" wrapText="1"/>
    </xf>
    <xf numFmtId="0" fontId="3" fillId="10" borderId="8" xfId="0" applyFont="1" applyFill="1" applyBorder="1" applyAlignment="1">
      <alignment vertical="top" wrapText="1"/>
    </xf>
    <xf numFmtId="4" fontId="3" fillId="9" borderId="9" xfId="0" applyNumberFormat="1" applyFont="1" applyFill="1" applyBorder="1" applyAlignment="1">
      <alignment vertical="top" wrapText="1"/>
    </xf>
    <xf numFmtId="0" fontId="3" fillId="16" borderId="10" xfId="0" applyFont="1" applyFill="1" applyBorder="1" applyAlignment="1">
      <alignment vertical="top" wrapText="1"/>
    </xf>
    <xf numFmtId="4" fontId="3" fillId="16" borderId="14" xfId="0" applyNumberFormat="1" applyFont="1" applyFill="1" applyBorder="1" applyAlignment="1">
      <alignment vertical="top" wrapText="1"/>
    </xf>
    <xf numFmtId="4" fontId="3" fillId="4" borderId="14" xfId="0" applyNumberFormat="1" applyFont="1" applyFill="1" applyBorder="1" applyAlignment="1">
      <alignment vertical="top" wrapText="1"/>
    </xf>
    <xf numFmtId="4" fontId="3" fillId="16" borderId="15" xfId="0" applyNumberFormat="1" applyFont="1" applyFill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5" fontId="3" fillId="6" borderId="1" xfId="0" applyNumberFormat="1" applyFont="1" applyFill="1" applyBorder="1" applyAlignment="1">
      <alignment horizontal="left" vertical="top" wrapText="1"/>
    </xf>
    <xf numFmtId="165" fontId="3" fillId="10" borderId="1" xfId="0" applyNumberFormat="1" applyFont="1" applyFill="1" applyBorder="1" applyAlignment="1">
      <alignment horizontal="left" vertical="top" wrapText="1"/>
    </xf>
    <xf numFmtId="49" fontId="3" fillId="10" borderId="1" xfId="0" applyNumberFormat="1" applyFont="1" applyFill="1" applyBorder="1" applyAlignment="1">
      <alignment horizontal="left" vertical="top" wrapText="1"/>
    </xf>
    <xf numFmtId="165" fontId="3" fillId="11" borderId="1" xfId="0" applyNumberFormat="1" applyFont="1" applyFill="1" applyBorder="1" applyAlignment="1">
      <alignment horizontal="left" vertical="top" wrapText="1"/>
    </xf>
    <xf numFmtId="165" fontId="3" fillId="3" borderId="1" xfId="0" applyNumberFormat="1" applyFont="1" applyFill="1" applyBorder="1" applyAlignment="1">
      <alignment horizontal="left" vertical="top" wrapText="1"/>
    </xf>
    <xf numFmtId="14" fontId="6" fillId="3" borderId="1" xfId="0" applyNumberFormat="1" applyFont="1" applyFill="1" applyBorder="1" applyAlignment="1">
      <alignment horizontal="left" vertical="top" wrapText="1"/>
    </xf>
    <xf numFmtId="4" fontId="6" fillId="3" borderId="1" xfId="0" applyNumberFormat="1" applyFont="1" applyFill="1" applyBorder="1" applyAlignment="1">
      <alignment horizontal="left" vertical="top" wrapText="1"/>
    </xf>
    <xf numFmtId="4" fontId="20" fillId="10" borderId="1" xfId="0" applyNumberFormat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4" fontId="13" fillId="10" borderId="1" xfId="0" applyNumberFormat="1" applyFont="1" applyFill="1" applyBorder="1" applyAlignment="1">
      <alignment vertical="top" wrapText="1"/>
    </xf>
    <xf numFmtId="165" fontId="3" fillId="0" borderId="2" xfId="0" applyNumberFormat="1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10" borderId="0" xfId="0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10" borderId="0" xfId="0" applyFont="1" applyFill="1" applyAlignment="1">
      <alignment horizontal="center" vertical="top" wrapText="1"/>
    </xf>
    <xf numFmtId="0" fontId="9" fillId="12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4" fontId="20" fillId="0" borderId="1" xfId="0" applyNumberFormat="1" applyFont="1" applyBorder="1" applyAlignment="1">
      <alignment horizontal="left" vertical="top" wrapText="1"/>
    </xf>
    <xf numFmtId="0" fontId="4" fillId="6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4" fontId="0" fillId="16" borderId="1" xfId="0" applyNumberFormat="1" applyFill="1" applyBorder="1" applyAlignment="1">
      <alignment vertical="top" wrapText="1"/>
    </xf>
    <xf numFmtId="0" fontId="3" fillId="16" borderId="1" xfId="0" applyFont="1" applyFill="1" applyBorder="1" applyAlignment="1">
      <alignment vertical="top" wrapText="1"/>
    </xf>
    <xf numFmtId="4" fontId="10" fillId="12" borderId="1" xfId="0" applyNumberFormat="1" applyFont="1" applyFill="1" applyBorder="1" applyAlignment="1">
      <alignment vertical="top" wrapText="1"/>
    </xf>
    <xf numFmtId="4" fontId="13" fillId="16" borderId="1" xfId="0" applyNumberFormat="1" applyFont="1" applyFill="1" applyBorder="1" applyAlignment="1">
      <alignment vertical="top" wrapText="1"/>
    </xf>
    <xf numFmtId="4" fontId="13" fillId="6" borderId="1" xfId="0" applyNumberFormat="1" applyFont="1" applyFill="1" applyBorder="1" applyAlignment="1">
      <alignment vertical="top" wrapText="1"/>
    </xf>
    <xf numFmtId="0" fontId="4" fillId="11" borderId="1" xfId="0" applyFont="1" applyFill="1" applyBorder="1" applyAlignment="1">
      <alignment vertical="top" wrapText="1"/>
    </xf>
    <xf numFmtId="0" fontId="13" fillId="11" borderId="1" xfId="0" applyFont="1" applyFill="1" applyBorder="1" applyAlignment="1">
      <alignment vertical="top" wrapText="1"/>
    </xf>
    <xf numFmtId="4" fontId="13" fillId="11" borderId="1" xfId="0" applyNumberFormat="1" applyFont="1" applyFill="1" applyBorder="1" applyAlignment="1">
      <alignment vertical="top" wrapText="1"/>
    </xf>
    <xf numFmtId="4" fontId="16" fillId="11" borderId="1" xfId="0" applyNumberFormat="1" applyFont="1" applyFill="1" applyBorder="1" applyAlignment="1">
      <alignment vertical="top" wrapText="1"/>
    </xf>
    <xf numFmtId="0" fontId="3" fillId="10" borderId="0" xfId="0" applyFont="1" applyFill="1" applyBorder="1" applyAlignment="1">
      <alignment horizontal="right" vertical="top" wrapText="1"/>
    </xf>
    <xf numFmtId="4" fontId="10" fillId="16" borderId="1" xfId="0" applyNumberFormat="1" applyFont="1" applyFill="1" applyBorder="1" applyAlignment="1">
      <alignment vertical="top" wrapText="1"/>
    </xf>
    <xf numFmtId="4" fontId="10" fillId="2" borderId="1" xfId="0" applyNumberFormat="1" applyFont="1" applyFill="1" applyBorder="1" applyAlignment="1">
      <alignment vertical="top" wrapText="1"/>
    </xf>
    <xf numFmtId="4" fontId="10" fillId="11" borderId="1" xfId="0" applyNumberFormat="1" applyFont="1" applyFill="1" applyBorder="1" applyAlignment="1">
      <alignment vertical="top" wrapText="1"/>
    </xf>
    <xf numFmtId="4" fontId="10" fillId="0" borderId="1" xfId="0" applyNumberFormat="1" applyFont="1" applyBorder="1" applyAlignment="1">
      <alignment vertical="top" wrapText="1"/>
    </xf>
    <xf numFmtId="4" fontId="10" fillId="17" borderId="1" xfId="0" applyNumberFormat="1" applyFont="1" applyFill="1" applyBorder="1" applyAlignment="1">
      <alignment vertical="top" wrapText="1"/>
    </xf>
    <xf numFmtId="4" fontId="21" fillId="12" borderId="1" xfId="0" applyNumberFormat="1" applyFont="1" applyFill="1" applyBorder="1" applyAlignment="1">
      <alignment vertical="top" wrapText="1"/>
    </xf>
    <xf numFmtId="4" fontId="22" fillId="8" borderId="1" xfId="0" applyNumberFormat="1" applyFont="1" applyFill="1" applyBorder="1" applyAlignment="1">
      <alignment vertical="top" wrapText="1"/>
    </xf>
    <xf numFmtId="0" fontId="3" fillId="10" borderId="1" xfId="0" applyFont="1" applyFill="1" applyBorder="1" applyAlignment="1">
      <alignment horizontal="right" vertical="top" wrapText="1"/>
    </xf>
    <xf numFmtId="4" fontId="3" fillId="10" borderId="0" xfId="0" applyNumberFormat="1" applyFont="1" applyFill="1" applyBorder="1" applyAlignment="1">
      <alignment horizontal="right" wrapText="1"/>
    </xf>
    <xf numFmtId="0" fontId="10" fillId="10" borderId="0" xfId="0" applyFont="1" applyFill="1" applyBorder="1" applyAlignment="1">
      <alignment vertical="top" wrapText="1"/>
    </xf>
    <xf numFmtId="4" fontId="10" fillId="10" borderId="0" xfId="0" applyNumberFormat="1" applyFont="1" applyFill="1" applyBorder="1" applyAlignment="1">
      <alignment vertical="top" wrapText="1"/>
    </xf>
    <xf numFmtId="0" fontId="13" fillId="10" borderId="0" xfId="0" applyFont="1" applyFill="1" applyAlignment="1">
      <alignment vertical="top" wrapText="1"/>
    </xf>
    <xf numFmtId="0" fontId="11" fillId="11" borderId="1" xfId="0" applyFont="1" applyFill="1" applyBorder="1" applyAlignment="1">
      <alignment vertical="top" wrapText="1"/>
    </xf>
    <xf numFmtId="0" fontId="11" fillId="10" borderId="1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4" fontId="0" fillId="18" borderId="1" xfId="0" applyNumberFormat="1" applyFill="1" applyBorder="1" applyAlignment="1">
      <alignment vertical="top" wrapText="1"/>
    </xf>
    <xf numFmtId="4" fontId="0" fillId="19" borderId="1" xfId="0" applyNumberFormat="1" applyFill="1" applyBorder="1" applyAlignment="1">
      <alignment vertical="top" wrapText="1"/>
    </xf>
    <xf numFmtId="4" fontId="23" fillId="2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2" fontId="3" fillId="12" borderId="1" xfId="0" applyNumberFormat="1" applyFont="1" applyFill="1" applyBorder="1" applyAlignment="1">
      <alignment vertical="top" wrapText="1"/>
    </xf>
    <xf numFmtId="2" fontId="3" fillId="10" borderId="1" xfId="0" applyNumberFormat="1" applyFont="1" applyFill="1" applyBorder="1" applyAlignment="1">
      <alignment vertical="top" wrapText="1"/>
    </xf>
    <xf numFmtId="2" fontId="3" fillId="6" borderId="1" xfId="0" applyNumberFormat="1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vertical="top" wrapText="1"/>
    </xf>
    <xf numFmtId="2" fontId="3" fillId="7" borderId="1" xfId="0" applyNumberFormat="1" applyFont="1" applyFill="1" applyBorder="1" applyAlignment="1">
      <alignment vertical="top" wrapText="1"/>
    </xf>
    <xf numFmtId="0" fontId="1" fillId="10" borderId="1" xfId="0" applyFont="1" applyFill="1" applyBorder="1" applyAlignment="1">
      <alignment vertical="top" wrapText="1"/>
    </xf>
    <xf numFmtId="14" fontId="1" fillId="10" borderId="1" xfId="0" applyNumberFormat="1" applyFont="1" applyFill="1" applyBorder="1" applyAlignment="1">
      <alignment vertical="top" wrapText="1"/>
    </xf>
    <xf numFmtId="4" fontId="1" fillId="10" borderId="1" xfId="0" applyNumberFormat="1" applyFont="1" applyFill="1" applyBorder="1" applyAlignment="1">
      <alignment vertical="top" wrapText="1"/>
    </xf>
    <xf numFmtId="3" fontId="1" fillId="10" borderId="1" xfId="0" applyNumberFormat="1" applyFont="1" applyFill="1" applyBorder="1" applyAlignment="1">
      <alignment horizontal="center" vertical="top" wrapText="1"/>
    </xf>
    <xf numFmtId="0" fontId="1" fillId="10" borderId="1" xfId="0" applyFont="1" applyFill="1" applyBorder="1" applyAlignment="1">
      <alignment horizontal="center" vertical="top" wrapText="1"/>
    </xf>
    <xf numFmtId="4" fontId="24" fillId="10" borderId="1" xfId="0" applyNumberFormat="1" applyFont="1" applyFill="1" applyBorder="1" applyAlignment="1">
      <alignment vertical="top" wrapText="1"/>
    </xf>
    <xf numFmtId="0" fontId="1" fillId="10" borderId="0" xfId="0" applyFont="1" applyFill="1" applyAlignment="1">
      <alignment vertical="top" wrapText="1"/>
    </xf>
    <xf numFmtId="0" fontId="0" fillId="12" borderId="0" xfId="0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4" fontId="13" fillId="0" borderId="1" xfId="0" applyNumberFormat="1" applyFont="1" applyBorder="1" applyAlignment="1">
      <alignment vertical="top" wrapText="1"/>
    </xf>
    <xf numFmtId="4" fontId="0" fillId="12" borderId="1" xfId="0" applyNumberFormat="1" applyFont="1" applyFill="1" applyBorder="1" applyAlignment="1">
      <alignment vertical="top" wrapText="1"/>
    </xf>
    <xf numFmtId="3" fontId="0" fillId="0" borderId="1" xfId="0" applyNumberFormat="1" applyFont="1" applyBorder="1" applyAlignment="1">
      <alignment horizontal="center" vertical="top" wrapText="1"/>
    </xf>
    <xf numFmtId="0" fontId="0" fillId="13" borderId="1" xfId="0" applyFont="1" applyFill="1" applyBorder="1" applyAlignment="1">
      <alignment vertical="top" wrapText="1"/>
    </xf>
    <xf numFmtId="4" fontId="0" fillId="16" borderId="1" xfId="0" applyNumberFormat="1" applyFont="1" applyFill="1" applyBorder="1" applyAlignment="1">
      <alignment vertical="top" wrapText="1"/>
    </xf>
    <xf numFmtId="4" fontId="0" fillId="18" borderId="1" xfId="0" applyNumberFormat="1" applyFont="1" applyFill="1" applyBorder="1" applyAlignment="1">
      <alignment vertical="top" wrapText="1"/>
    </xf>
    <xf numFmtId="4" fontId="0" fillId="19" borderId="1" xfId="0" applyNumberFormat="1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 wrapText="1"/>
    </xf>
    <xf numFmtId="4" fontId="0" fillId="14" borderId="1" xfId="0" applyNumberFormat="1" applyFont="1" applyFill="1" applyBorder="1" applyAlignment="1">
      <alignment vertical="top" wrapText="1"/>
    </xf>
    <xf numFmtId="4" fontId="1" fillId="5" borderId="1" xfId="0" applyNumberFormat="1" applyFont="1" applyFill="1" applyBorder="1" applyAlignment="1">
      <alignment vertical="top" wrapText="1"/>
    </xf>
    <xf numFmtId="4" fontId="0" fillId="6" borderId="5" xfId="0" applyNumberForma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23" fillId="2" borderId="1" xfId="0" applyFont="1" applyFill="1" applyBorder="1" applyAlignment="1">
      <alignment horizontal="center" vertical="top" wrapText="1"/>
    </xf>
    <xf numFmtId="0" fontId="4" fillId="10" borderId="0" xfId="0" applyFont="1" applyFill="1" applyBorder="1" applyAlignment="1">
      <alignment horizontal="left" vertical="top" wrapText="1"/>
    </xf>
    <xf numFmtId="0" fontId="3" fillId="10" borderId="0" xfId="0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10" borderId="5" xfId="0" applyFont="1" applyFill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12" borderId="5" xfId="0" applyFill="1" applyBorder="1" applyAlignment="1">
      <alignment vertical="top" wrapText="1"/>
    </xf>
    <xf numFmtId="0" fontId="0" fillId="4" borderId="5" xfId="0" applyFill="1" applyBorder="1" applyAlignment="1">
      <alignment vertical="top" wrapText="1"/>
    </xf>
    <xf numFmtId="4" fontId="1" fillId="6" borderId="1" xfId="0" applyNumberFormat="1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4" fontId="9" fillId="4" borderId="5" xfId="0" applyNumberFormat="1" applyFont="1" applyFill="1" applyBorder="1" applyAlignment="1">
      <alignment horizontal="center" vertical="top" wrapText="1"/>
    </xf>
    <xf numFmtId="4" fontId="9" fillId="4" borderId="7" xfId="0" applyNumberFormat="1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4" fillId="10" borderId="0" xfId="0" applyFont="1" applyFill="1" applyBorder="1" applyAlignment="1">
      <alignment horizontal="left" vertical="top" wrapText="1"/>
    </xf>
    <xf numFmtId="0" fontId="3" fillId="10" borderId="0" xfId="0" applyFont="1" applyFill="1" applyBorder="1" applyAlignment="1">
      <alignment horizontal="center" vertical="top" wrapText="1"/>
    </xf>
    <xf numFmtId="0" fontId="3" fillId="10" borderId="16" xfId="0" applyFont="1" applyFill="1" applyBorder="1" applyAlignment="1">
      <alignment horizontal="center" vertical="top" wrapText="1"/>
    </xf>
    <xf numFmtId="0" fontId="3" fillId="10" borderId="17" xfId="0" applyFont="1" applyFill="1" applyBorder="1" applyAlignment="1">
      <alignment horizontal="center" vertical="top" wrapText="1"/>
    </xf>
    <xf numFmtId="0" fontId="3" fillId="10" borderId="18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top" wrapText="1"/>
    </xf>
    <xf numFmtId="0" fontId="3" fillId="10" borderId="5" xfId="0" applyFont="1" applyFill="1" applyBorder="1" applyAlignment="1">
      <alignment horizontal="center" vertical="top" wrapText="1"/>
    </xf>
    <xf numFmtId="0" fontId="3" fillId="10" borderId="6" xfId="0" applyFont="1" applyFill="1" applyBorder="1" applyAlignment="1">
      <alignment horizontal="center" vertical="top" wrapText="1"/>
    </xf>
    <xf numFmtId="0" fontId="3" fillId="10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O299"/>
  <sheetViews>
    <sheetView tabSelected="1" view="pageBreakPreview" topLeftCell="A27" zoomScaleSheetLayoutView="100" workbookViewId="0">
      <selection sqref="A1:H46"/>
    </sheetView>
  </sheetViews>
  <sheetFormatPr defaultColWidth="65.7109375" defaultRowHeight="15" x14ac:dyDescent="0.25"/>
  <cols>
    <col min="1" max="1" width="9.28515625" style="5" bestFit="1" customWidth="1"/>
    <col min="2" max="2" width="35.42578125" style="5" customWidth="1"/>
    <col min="3" max="3" width="20.28515625" style="5" customWidth="1"/>
    <col min="4" max="4" width="18.7109375" style="5" customWidth="1"/>
    <col min="5" max="5" width="12.5703125" style="5" bestFit="1" customWidth="1"/>
    <col min="6" max="6" width="14.140625" style="5" bestFit="1" customWidth="1"/>
    <col min="7" max="24" width="15.7109375" style="5" customWidth="1"/>
    <col min="25" max="25" width="21.42578125" style="5" customWidth="1"/>
    <col min="26" max="26" width="18.7109375" style="5" customWidth="1"/>
    <col min="27" max="27" width="16" style="5" customWidth="1"/>
    <col min="28" max="28" width="27.85546875" style="5" customWidth="1"/>
    <col min="29" max="36" width="16" style="5" customWidth="1"/>
    <col min="37" max="47" width="15.7109375" style="5" customWidth="1"/>
    <col min="48" max="48" width="19.7109375" style="5" customWidth="1"/>
    <col min="49" max="49" width="18.28515625" style="5" customWidth="1"/>
    <col min="50" max="50" width="19.42578125" style="5" customWidth="1"/>
    <col min="51" max="51" width="15.7109375" style="5" customWidth="1"/>
    <col min="52" max="52" width="14" style="5" customWidth="1"/>
    <col min="53" max="53" width="39.42578125" style="5" customWidth="1"/>
    <col min="54" max="72" width="15.7109375" style="5" customWidth="1"/>
    <col min="73" max="73" width="18.42578125" style="5" customWidth="1"/>
    <col min="74" max="74" width="20.28515625" style="5" customWidth="1"/>
    <col min="75" max="75" width="15.7109375" style="5" customWidth="1"/>
    <col min="76" max="76" width="9.28515625" style="5" customWidth="1"/>
    <col min="77" max="77" width="21.85546875" style="5" customWidth="1"/>
    <col min="78" max="82" width="15.7109375" style="5" customWidth="1"/>
    <col min="83" max="83" width="17" style="5" customWidth="1"/>
    <col min="84" max="84" width="18.7109375" style="5" customWidth="1"/>
    <col min="85" max="87" width="17.85546875" style="5" customWidth="1"/>
    <col min="88" max="88" width="16.7109375" style="5" customWidth="1"/>
    <col min="89" max="89" width="17.5703125" style="5" customWidth="1"/>
    <col min="90" max="90" width="19.140625" style="5" customWidth="1"/>
    <col min="91" max="91" width="12.5703125" style="5" customWidth="1"/>
    <col min="92" max="92" width="16.85546875" style="5" customWidth="1"/>
    <col min="93" max="96" width="15.7109375" style="5" customWidth="1"/>
    <col min="97" max="97" width="16.28515625" style="5" customWidth="1"/>
    <col min="98" max="98" width="16.42578125" style="165" customWidth="1"/>
    <col min="99" max="99" width="15.7109375" style="5" customWidth="1"/>
    <col min="100" max="100" width="8.85546875" style="5" customWidth="1"/>
    <col min="101" max="101" width="35" style="5" customWidth="1"/>
    <col min="102" max="113" width="15.7109375" style="5" customWidth="1"/>
    <col min="114" max="114" width="14.85546875" style="5" customWidth="1"/>
    <col min="115" max="115" width="15.140625" style="5" customWidth="1"/>
    <col min="116" max="116" width="13.28515625" style="5" customWidth="1"/>
    <col min="117" max="119" width="15.7109375" style="5" customWidth="1"/>
    <col min="120" max="120" width="15.7109375" style="198" customWidth="1"/>
    <col min="121" max="123" width="15.7109375" style="5" customWidth="1"/>
    <col min="124" max="124" width="21.42578125" style="5" customWidth="1"/>
    <col min="125" max="125" width="20.7109375" style="5" customWidth="1"/>
    <col min="126" max="126" width="8.5703125" style="5" customWidth="1"/>
    <col min="127" max="127" width="25.85546875" style="5" customWidth="1"/>
    <col min="128" max="131" width="15.7109375" style="5" customWidth="1"/>
    <col min="132" max="132" width="21.85546875" style="5" customWidth="1"/>
    <col min="133" max="139" width="15.7109375" style="5" customWidth="1"/>
    <col min="140" max="140" width="14.28515625" style="5" customWidth="1"/>
    <col min="141" max="141" width="15" style="5" customWidth="1"/>
    <col min="142" max="142" width="13" style="5" customWidth="1"/>
    <col min="143" max="143" width="14.140625" style="5" customWidth="1"/>
    <col min="144" max="148" width="15.7109375" style="5" customWidth="1"/>
    <col min="149" max="149" width="22.7109375" style="5" customWidth="1"/>
    <col min="150" max="150" width="11" style="5" customWidth="1"/>
    <col min="151" max="151" width="31" style="5" customWidth="1"/>
    <col min="152" max="153" width="12.85546875" style="5" customWidth="1"/>
    <col min="154" max="154" width="14.140625" style="5" customWidth="1"/>
    <col min="155" max="171" width="15.7109375" style="5" customWidth="1"/>
    <col min="172" max="172" width="15.7109375" style="165" customWidth="1"/>
    <col min="173" max="173" width="15.7109375" style="5" customWidth="1"/>
    <col min="174" max="174" width="8.140625" style="5" customWidth="1"/>
    <col min="175" max="175" width="25.7109375" style="5" customWidth="1"/>
    <col min="176" max="184" width="13.5703125" style="5" customWidth="1"/>
    <col min="185" max="192" width="15.7109375" style="5" customWidth="1"/>
    <col min="193" max="193" width="15.7109375" style="30" customWidth="1"/>
    <col min="194" max="196" width="15.7109375" style="5" customWidth="1"/>
    <col min="197" max="197" width="15.7109375" style="165" customWidth="1"/>
    <col min="198" max="198" width="15.7109375" style="5" customWidth="1"/>
    <col min="199" max="199" width="11.42578125" style="5" customWidth="1"/>
    <col min="200" max="200" width="27.7109375" style="5" customWidth="1"/>
    <col min="201" max="209" width="15" style="5" customWidth="1"/>
    <col min="210" max="221" width="16.140625" style="5" customWidth="1"/>
    <col min="222" max="222" width="15" style="5" customWidth="1"/>
    <col min="223" max="223" width="23.140625" style="5" customWidth="1"/>
    <col min="224" max="16384" width="65.7109375" style="5"/>
  </cols>
  <sheetData>
    <row r="1" spans="1:197" ht="26.25" customHeight="1" x14ac:dyDescent="0.25">
      <c r="A1" s="250" t="s">
        <v>296</v>
      </c>
      <c r="B1" s="250"/>
      <c r="C1" s="250"/>
      <c r="D1" s="250"/>
      <c r="E1" s="250"/>
      <c r="F1" s="250"/>
      <c r="G1" s="250"/>
      <c r="H1" s="250"/>
      <c r="I1" s="33"/>
      <c r="J1" s="4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62"/>
      <c r="Z1" s="33"/>
      <c r="AA1" s="118">
        <v>43831</v>
      </c>
      <c r="AB1" s="63"/>
      <c r="AC1" s="63" t="s">
        <v>201</v>
      </c>
      <c r="AD1" s="26"/>
      <c r="AE1" s="26" t="s">
        <v>202</v>
      </c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62">
        <v>43862</v>
      </c>
      <c r="BA1" s="26"/>
      <c r="BB1" s="26" t="s">
        <v>201</v>
      </c>
      <c r="BC1" s="26"/>
      <c r="BD1" s="26" t="s">
        <v>202</v>
      </c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43"/>
      <c r="BS1" s="37"/>
      <c r="BT1" s="42"/>
      <c r="BU1" s="42"/>
      <c r="BV1" s="42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43"/>
      <c r="CN1" s="37"/>
      <c r="CO1" s="42"/>
      <c r="CP1" s="42"/>
      <c r="CQ1" s="42"/>
      <c r="CR1" s="33"/>
      <c r="CS1" s="33"/>
      <c r="CT1" s="166"/>
      <c r="CU1" s="33"/>
      <c r="CV1" s="43">
        <v>43922</v>
      </c>
      <c r="CW1" s="33"/>
      <c r="CX1" s="33" t="s">
        <v>201</v>
      </c>
      <c r="CY1" s="33"/>
      <c r="CZ1" s="33" t="s">
        <v>202</v>
      </c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62"/>
      <c r="DM1" s="33"/>
      <c r="DN1" s="33"/>
      <c r="DO1" s="33"/>
      <c r="DP1" s="193"/>
      <c r="DQ1" s="33"/>
      <c r="DR1" s="33"/>
      <c r="DS1" s="33"/>
      <c r="DT1" s="33"/>
      <c r="DU1" s="33"/>
      <c r="DV1" s="43">
        <v>43952</v>
      </c>
      <c r="DW1" s="26"/>
      <c r="DX1" s="26" t="s">
        <v>201</v>
      </c>
      <c r="DY1" s="26"/>
      <c r="DZ1" s="26" t="s">
        <v>202</v>
      </c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101"/>
      <c r="EM1" s="33"/>
      <c r="EN1" s="33"/>
      <c r="EO1" s="33"/>
      <c r="EP1" s="33"/>
    </row>
    <row r="2" spans="1:197" ht="48" customHeight="1" x14ac:dyDescent="0.25">
      <c r="A2" s="1"/>
      <c r="B2" s="3" t="s">
        <v>0</v>
      </c>
      <c r="C2" s="3" t="s">
        <v>1</v>
      </c>
      <c r="D2" s="3" t="s">
        <v>200</v>
      </c>
      <c r="E2" s="3" t="s">
        <v>140</v>
      </c>
      <c r="F2" s="3" t="s">
        <v>2</v>
      </c>
      <c r="G2" s="3"/>
      <c r="H2" s="1"/>
      <c r="I2" s="33"/>
      <c r="J2" s="251"/>
      <c r="K2" s="34"/>
      <c r="L2" s="35"/>
      <c r="M2" s="35"/>
      <c r="N2" s="35"/>
      <c r="O2" s="34"/>
      <c r="P2" s="34"/>
      <c r="Q2" s="33"/>
      <c r="R2" s="33"/>
      <c r="S2" s="33"/>
      <c r="T2" s="33"/>
      <c r="U2" s="33"/>
      <c r="V2" s="44"/>
      <c r="W2" s="33"/>
      <c r="X2" s="33"/>
      <c r="Y2" s="33"/>
      <c r="Z2" s="33"/>
      <c r="AA2" s="100"/>
      <c r="AB2" s="90" t="s">
        <v>283</v>
      </c>
      <c r="AC2" s="90">
        <f>E8</f>
        <v>3118.8100000000559</v>
      </c>
      <c r="AD2" s="90">
        <v>1.81</v>
      </c>
      <c r="AE2" s="90">
        <f>AC2*AD2</f>
        <v>5645.0461000001014</v>
      </c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86" t="s">
        <v>283</v>
      </c>
      <c r="BB2" s="90">
        <v>16870</v>
      </c>
      <c r="BC2" s="90">
        <v>1.81</v>
      </c>
      <c r="BD2" s="90">
        <f>BB2*BC2</f>
        <v>30534.7</v>
      </c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100"/>
      <c r="BU2" s="100"/>
      <c r="BV2" s="100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100"/>
      <c r="CP2" s="100"/>
      <c r="CQ2" s="100"/>
      <c r="CR2" s="33"/>
      <c r="CS2" s="33"/>
      <c r="CT2" s="166"/>
      <c r="CU2" s="33"/>
      <c r="CV2" s="33"/>
      <c r="CW2" s="65" t="s">
        <v>339</v>
      </c>
      <c r="CX2" s="176">
        <f>16870*2</f>
        <v>33740</v>
      </c>
      <c r="CY2" s="90">
        <v>1.81</v>
      </c>
      <c r="CZ2" s="90">
        <f>CX2*CY2</f>
        <v>61069.4</v>
      </c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100"/>
      <c r="DO2" s="100"/>
      <c r="DP2" s="194"/>
      <c r="DQ2" s="100"/>
      <c r="DR2" s="100"/>
      <c r="DS2" s="33"/>
      <c r="DT2" s="33"/>
      <c r="DU2" s="33"/>
      <c r="DV2" s="33"/>
      <c r="DW2" s="65" t="s">
        <v>283</v>
      </c>
      <c r="DX2" s="204">
        <v>16870</v>
      </c>
      <c r="DY2" s="204">
        <v>1.81</v>
      </c>
      <c r="DZ2" s="204">
        <f>DX2*DY2</f>
        <v>30534.7</v>
      </c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100"/>
      <c r="EO2" s="100"/>
      <c r="EP2" s="100"/>
    </row>
    <row r="3" spans="1:197" s="2" customFormat="1" ht="35.1" customHeight="1" x14ac:dyDescent="0.25">
      <c r="A3" s="3"/>
      <c r="B3" s="3" t="s">
        <v>143</v>
      </c>
      <c r="C3" s="15" t="s">
        <v>199</v>
      </c>
      <c r="D3" s="16">
        <v>1.81</v>
      </c>
      <c r="E3" s="16"/>
      <c r="F3" s="16"/>
      <c r="G3" s="4"/>
      <c r="H3" s="4"/>
      <c r="I3" s="99">
        <f>161*110</f>
        <v>17710</v>
      </c>
      <c r="J3" s="251"/>
      <c r="K3" s="34"/>
      <c r="L3" s="35"/>
      <c r="M3" s="35"/>
      <c r="N3" s="35"/>
      <c r="O3" s="34"/>
      <c r="P3" s="34"/>
      <c r="Q3" s="37"/>
      <c r="R3" s="37"/>
      <c r="S3" s="37"/>
      <c r="T3" s="37"/>
      <c r="U3" s="37"/>
      <c r="V3" s="37"/>
      <c r="W3" s="37"/>
      <c r="X3" s="37"/>
      <c r="Y3" s="37"/>
      <c r="Z3" s="37"/>
      <c r="AA3" s="42"/>
      <c r="AB3" s="98"/>
      <c r="AC3" s="7"/>
      <c r="AD3" s="7"/>
      <c r="AE3" s="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28"/>
      <c r="BB3" s="7"/>
      <c r="BC3" s="7"/>
      <c r="BD3" s="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3"/>
      <c r="BT3" s="100"/>
      <c r="BU3" s="100"/>
      <c r="BV3" s="100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3"/>
      <c r="CO3" s="100"/>
      <c r="CP3" s="100"/>
      <c r="CQ3" s="100"/>
      <c r="CR3" s="37"/>
      <c r="CS3" s="37"/>
      <c r="CT3" s="235"/>
      <c r="CU3" s="37"/>
      <c r="CV3" s="37"/>
      <c r="CW3" s="28"/>
      <c r="CX3" s="7"/>
      <c r="CY3" s="7"/>
      <c r="CZ3" s="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42"/>
      <c r="DO3" s="42"/>
      <c r="DP3" s="109"/>
      <c r="DQ3" s="42"/>
      <c r="DR3" s="42"/>
      <c r="DS3" s="37"/>
      <c r="DT3" s="37"/>
      <c r="DU3" s="37"/>
      <c r="DV3" s="37"/>
      <c r="DW3" s="28"/>
      <c r="DX3" s="205"/>
      <c r="DY3" s="205"/>
      <c r="DZ3" s="205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42"/>
      <c r="EO3" s="42"/>
      <c r="EP3" s="42"/>
      <c r="FP3" s="167"/>
      <c r="GK3" s="27"/>
      <c r="GO3" s="167"/>
    </row>
    <row r="4" spans="1:197" s="2" customFormat="1" ht="35.1" customHeight="1" x14ac:dyDescent="0.25">
      <c r="A4" s="3"/>
      <c r="B4" s="3" t="s">
        <v>144</v>
      </c>
      <c r="C4" s="15" t="s">
        <v>199</v>
      </c>
      <c r="D4" s="16">
        <v>2.9</v>
      </c>
      <c r="E4" s="16"/>
      <c r="F4" s="16"/>
      <c r="G4" s="4"/>
      <c r="H4" s="4"/>
      <c r="I4" s="99"/>
      <c r="J4" s="251"/>
      <c r="K4" s="34"/>
      <c r="L4" s="35"/>
      <c r="M4" s="35"/>
      <c r="N4" s="35"/>
      <c r="O4" s="34"/>
      <c r="P4" s="34"/>
      <c r="Q4" s="37"/>
      <c r="R4" s="37"/>
      <c r="S4" s="37"/>
      <c r="T4" s="37"/>
      <c r="U4" s="37"/>
      <c r="V4" s="37"/>
      <c r="W4" s="37"/>
      <c r="X4" s="37"/>
      <c r="Y4" s="37"/>
      <c r="Z4" s="37"/>
      <c r="AA4" s="42"/>
      <c r="AB4" s="7" t="s">
        <v>284</v>
      </c>
      <c r="AC4" s="7">
        <v>3300</v>
      </c>
      <c r="AD4" s="7">
        <f>2.9-1.81</f>
        <v>1.0899999999999999</v>
      </c>
      <c r="AE4" s="7">
        <f>AC4*AD4</f>
        <v>3596.9999999999995</v>
      </c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28" t="s">
        <v>284</v>
      </c>
      <c r="BB4" s="7">
        <v>3300</v>
      </c>
      <c r="BC4" s="7">
        <v>1.0899999999999999</v>
      </c>
      <c r="BD4" s="7">
        <f>BB4*BC4</f>
        <v>3596.9999999999995</v>
      </c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3"/>
      <c r="BT4" s="100"/>
      <c r="BU4" s="100"/>
      <c r="BV4" s="100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3"/>
      <c r="CO4" s="100"/>
      <c r="CP4" s="100"/>
      <c r="CQ4" s="100"/>
      <c r="CR4" s="37"/>
      <c r="CS4" s="37"/>
      <c r="CT4" s="235"/>
      <c r="CU4" s="37"/>
      <c r="CV4" s="37"/>
      <c r="CW4" s="28" t="s">
        <v>326</v>
      </c>
      <c r="CX4" s="7">
        <v>3300</v>
      </c>
      <c r="CY4" s="7">
        <v>1.0899999999999999</v>
      </c>
      <c r="CZ4" s="7">
        <f>CX4*CY4</f>
        <v>3596.9999999999995</v>
      </c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42"/>
      <c r="DO4" s="42"/>
      <c r="DP4" s="109"/>
      <c r="DQ4" s="42"/>
      <c r="DR4" s="42"/>
      <c r="DS4" s="37"/>
      <c r="DT4" s="37"/>
      <c r="DU4" s="37"/>
      <c r="DV4" s="37"/>
      <c r="DW4" s="28" t="s">
        <v>326</v>
      </c>
      <c r="DX4" s="205">
        <v>3300</v>
      </c>
      <c r="DY4" s="205">
        <v>1.0899999999999999</v>
      </c>
      <c r="DZ4" s="205">
        <f>DX4*DY4</f>
        <v>3596.9999999999995</v>
      </c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42"/>
      <c r="EO4" s="42"/>
      <c r="EP4" s="42"/>
      <c r="FP4" s="167"/>
      <c r="GK4" s="27"/>
      <c r="GO4" s="167"/>
    </row>
    <row r="5" spans="1:197" s="2" customFormat="1" ht="35.1" customHeight="1" x14ac:dyDescent="0.25">
      <c r="A5" s="3"/>
      <c r="B5" s="3" t="s">
        <v>143</v>
      </c>
      <c r="C5" s="15" t="s">
        <v>287</v>
      </c>
      <c r="D5" s="16">
        <v>1.9</v>
      </c>
      <c r="E5" s="16"/>
      <c r="F5" s="16"/>
      <c r="G5" s="4"/>
      <c r="H5" s="4"/>
      <c r="I5" s="99"/>
      <c r="J5" s="234"/>
      <c r="K5" s="34"/>
      <c r="L5" s="35"/>
      <c r="M5" s="35"/>
      <c r="N5" s="35"/>
      <c r="O5" s="34"/>
      <c r="P5" s="34"/>
      <c r="Q5" s="37"/>
      <c r="R5" s="37"/>
      <c r="S5" s="37"/>
      <c r="T5" s="37"/>
      <c r="U5" s="37"/>
      <c r="V5" s="37"/>
      <c r="W5" s="37"/>
      <c r="X5" s="37"/>
      <c r="Y5" s="37"/>
      <c r="Z5" s="37"/>
      <c r="AA5" s="42"/>
      <c r="AB5" s="66" t="s">
        <v>279</v>
      </c>
      <c r="AC5" s="66">
        <v>0</v>
      </c>
      <c r="AD5" s="66">
        <v>2.9</v>
      </c>
      <c r="AE5" s="66">
        <f>AC5*AD5</f>
        <v>0</v>
      </c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65" t="s">
        <v>279</v>
      </c>
      <c r="BB5" s="66">
        <f>E10-BB2</f>
        <v>7906</v>
      </c>
      <c r="BC5" s="66">
        <v>2.9</v>
      </c>
      <c r="BD5" s="66">
        <f>BB5*BC5</f>
        <v>22927.399999999998</v>
      </c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3"/>
      <c r="BT5" s="100"/>
      <c r="BU5" s="100"/>
      <c r="BV5" s="100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3"/>
      <c r="CO5" s="100"/>
      <c r="CP5" s="100"/>
      <c r="CQ5" s="100"/>
      <c r="CR5" s="37"/>
      <c r="CS5" s="37"/>
      <c r="CT5" s="235"/>
      <c r="CU5" s="37"/>
      <c r="CV5" s="37"/>
      <c r="CW5" s="70" t="s">
        <v>279</v>
      </c>
      <c r="CX5" s="71">
        <f>CX6-CX2</f>
        <v>17434</v>
      </c>
      <c r="CY5" s="71">
        <v>2.9</v>
      </c>
      <c r="CZ5" s="71">
        <f>CX5*CY5</f>
        <v>50558.6</v>
      </c>
      <c r="DA5" s="191" t="s">
        <v>342</v>
      </c>
      <c r="DB5" s="191" t="s">
        <v>239</v>
      </c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42"/>
      <c r="DO5" s="42"/>
      <c r="DP5" s="109"/>
      <c r="DQ5" s="42"/>
      <c r="DR5" s="42"/>
      <c r="DS5" s="37"/>
      <c r="DT5" s="37"/>
      <c r="DU5" s="37"/>
      <c r="DV5" s="37"/>
      <c r="DW5" s="65" t="s">
        <v>279</v>
      </c>
      <c r="DX5" s="204">
        <f>DX6-DX2</f>
        <v>1328</v>
      </c>
      <c r="DY5" s="204">
        <v>2.9</v>
      </c>
      <c r="DZ5" s="204">
        <f>DX5*DY5</f>
        <v>3851.2</v>
      </c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42"/>
      <c r="EO5" s="42"/>
      <c r="EP5" s="42"/>
      <c r="FP5" s="167"/>
      <c r="GK5" s="27"/>
      <c r="GO5" s="167"/>
    </row>
    <row r="6" spans="1:197" s="2" customFormat="1" ht="35.1" customHeight="1" x14ac:dyDescent="0.25">
      <c r="A6" s="3"/>
      <c r="B6" s="3" t="s">
        <v>144</v>
      </c>
      <c r="C6" s="15" t="s">
        <v>287</v>
      </c>
      <c r="D6" s="16">
        <v>3.05</v>
      </c>
      <c r="E6" s="16"/>
      <c r="F6" s="16"/>
      <c r="G6" s="4"/>
      <c r="H6" s="4"/>
      <c r="I6" s="99"/>
      <c r="J6" s="234"/>
      <c r="K6" s="34"/>
      <c r="L6" s="35"/>
      <c r="M6" s="35"/>
      <c r="N6" s="35"/>
      <c r="O6" s="34"/>
      <c r="P6" s="34"/>
      <c r="Q6" s="37"/>
      <c r="R6" s="37"/>
      <c r="S6" s="37"/>
      <c r="T6" s="37"/>
      <c r="U6" s="37"/>
      <c r="V6" s="37"/>
      <c r="W6" s="37"/>
      <c r="X6" s="37"/>
      <c r="Y6" s="37"/>
      <c r="Z6" s="37"/>
      <c r="AA6" s="42"/>
      <c r="AB6" s="66" t="s">
        <v>288</v>
      </c>
      <c r="AC6" s="67">
        <f>AC2+AC5</f>
        <v>3118.8100000000559</v>
      </c>
      <c r="AD6" s="66" t="s">
        <v>49</v>
      </c>
      <c r="AE6" s="67">
        <f>AE2+AE5</f>
        <v>5645.0461000001014</v>
      </c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134" t="s">
        <v>288</v>
      </c>
      <c r="BB6" s="135">
        <f>BB2+BB5</f>
        <v>24776</v>
      </c>
      <c r="BC6" s="139" t="s">
        <v>49</v>
      </c>
      <c r="BD6" s="135">
        <f>BD2+BD5</f>
        <v>53462.1</v>
      </c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3"/>
      <c r="BT6" s="100"/>
      <c r="BU6" s="100"/>
      <c r="BV6" s="100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3"/>
      <c r="CO6" s="100"/>
      <c r="CP6" s="100"/>
      <c r="CQ6" s="100"/>
      <c r="CR6" s="37"/>
      <c r="CS6" s="37"/>
      <c r="CT6" s="235"/>
      <c r="CU6" s="37"/>
      <c r="CV6" s="37"/>
      <c r="CW6" s="70" t="s">
        <v>335</v>
      </c>
      <c r="CX6" s="178">
        <f>23640+27534</f>
        <v>51174</v>
      </c>
      <c r="CY6" s="71" t="s">
        <v>49</v>
      </c>
      <c r="CZ6" s="178">
        <f>CZ2+CZ5</f>
        <v>111628</v>
      </c>
      <c r="DA6" s="7">
        <f>61460.28+50167.67</f>
        <v>111627.95</v>
      </c>
      <c r="DB6" s="7">
        <f>DA6-CZ6</f>
        <v>-5.0000000002910383E-2</v>
      </c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42"/>
      <c r="DO6" s="42"/>
      <c r="DP6" s="109"/>
      <c r="DQ6" s="42"/>
      <c r="DR6" s="42"/>
      <c r="DS6" s="37"/>
      <c r="DT6" s="37"/>
      <c r="DU6" s="37"/>
      <c r="DV6" s="37"/>
      <c r="DW6" s="65" t="s">
        <v>288</v>
      </c>
      <c r="DX6" s="206">
        <v>18198</v>
      </c>
      <c r="DY6" s="204" t="s">
        <v>49</v>
      </c>
      <c r="DZ6" s="206">
        <f>DZ2+DZ5</f>
        <v>34385.9</v>
      </c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42"/>
      <c r="EO6" s="42"/>
      <c r="EP6" s="42"/>
      <c r="FP6" s="167"/>
      <c r="GK6" s="27"/>
      <c r="GO6" s="167"/>
    </row>
    <row r="7" spans="1:197" s="2" customFormat="1" ht="40.5" customHeight="1" x14ac:dyDescent="0.25">
      <c r="A7" s="9"/>
      <c r="B7" s="9" t="s">
        <v>158</v>
      </c>
      <c r="C7" s="96" t="s">
        <v>297</v>
      </c>
      <c r="D7" s="17">
        <v>607141.18999999994</v>
      </c>
      <c r="E7" s="17"/>
      <c r="F7" s="17"/>
      <c r="G7" s="11"/>
      <c r="H7" s="11" t="s">
        <v>160</v>
      </c>
      <c r="I7" s="37"/>
      <c r="J7" s="34"/>
      <c r="K7" s="40"/>
      <c r="L7" s="41"/>
      <c r="M7" s="41"/>
      <c r="N7" s="41"/>
      <c r="O7" s="34"/>
      <c r="P7" s="34"/>
      <c r="Q7" s="37"/>
      <c r="R7" s="37"/>
      <c r="S7" s="37"/>
      <c r="T7" s="37"/>
      <c r="U7" s="37"/>
      <c r="V7" s="37"/>
      <c r="W7" s="37"/>
      <c r="X7" s="37"/>
      <c r="Y7" s="37"/>
      <c r="Z7" s="37"/>
      <c r="AA7" s="42"/>
      <c r="AB7" s="7"/>
      <c r="AC7" s="7"/>
      <c r="AD7" s="7"/>
      <c r="AE7" s="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136" t="s">
        <v>289</v>
      </c>
      <c r="BB7" s="140"/>
      <c r="BC7" s="140"/>
      <c r="BD7" s="140">
        <f>BD6+BD4</f>
        <v>57059.1</v>
      </c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3"/>
      <c r="BT7" s="100"/>
      <c r="BU7" s="100"/>
      <c r="BV7" s="100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3"/>
      <c r="CO7" s="100"/>
      <c r="CP7" s="100"/>
      <c r="CQ7" s="100"/>
      <c r="CR7" s="37"/>
      <c r="CS7" s="37"/>
      <c r="CT7" s="235"/>
      <c r="CU7" s="37"/>
      <c r="CV7" s="37"/>
      <c r="CW7" s="180" t="s">
        <v>336</v>
      </c>
      <c r="CX7" s="181">
        <v>23640</v>
      </c>
      <c r="CY7" s="182"/>
      <c r="CZ7" s="181">
        <v>50167.67</v>
      </c>
      <c r="DA7" s="192">
        <f>CZ6-CP181</f>
        <v>52214.657818856984</v>
      </c>
      <c r="DB7" s="192">
        <f>DA7-CZ7</f>
        <v>2046.9878188569855</v>
      </c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42"/>
      <c r="DO7" s="42"/>
      <c r="DP7" s="109"/>
      <c r="DQ7" s="42"/>
      <c r="DR7" s="42"/>
      <c r="DS7" s="37"/>
      <c r="DT7" s="37"/>
      <c r="DU7" s="37"/>
      <c r="DV7" s="37"/>
      <c r="DW7" s="57" t="s">
        <v>289</v>
      </c>
      <c r="DX7" s="207"/>
      <c r="DY7" s="207"/>
      <c r="DZ7" s="207">
        <f>DZ4+DZ6</f>
        <v>37982.9</v>
      </c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42"/>
      <c r="EO7" s="42"/>
      <c r="EP7" s="42"/>
      <c r="FP7" s="167"/>
      <c r="GK7" s="27"/>
      <c r="GO7" s="167"/>
    </row>
    <row r="8" spans="1:197" s="2" customFormat="1" ht="40.5" customHeight="1" x14ac:dyDescent="0.25">
      <c r="A8" s="3">
        <v>1</v>
      </c>
      <c r="B8" s="152">
        <v>43831</v>
      </c>
      <c r="C8" s="123" t="s">
        <v>305</v>
      </c>
      <c r="D8" s="124">
        <f>3051.3*200</f>
        <v>610260</v>
      </c>
      <c r="E8" s="124">
        <f t="shared" ref="E8" si="0">D8-D7</f>
        <v>3118.8100000000559</v>
      </c>
      <c r="F8" s="124">
        <f t="shared" ref="F8" si="1">F35/E35*100</f>
        <v>-88.905229089493716</v>
      </c>
      <c r="G8" s="4" t="s">
        <v>3</v>
      </c>
      <c r="H8" s="4">
        <f>F8</f>
        <v>-88.905229089493716</v>
      </c>
      <c r="I8" s="37"/>
      <c r="J8" s="34"/>
      <c r="K8" s="34"/>
      <c r="L8" s="35"/>
      <c r="M8" s="35"/>
      <c r="N8" s="35"/>
      <c r="O8" s="34"/>
      <c r="P8" s="34"/>
      <c r="Q8" s="37"/>
      <c r="R8" s="37"/>
      <c r="S8" s="37"/>
      <c r="T8" s="37"/>
      <c r="U8" s="37"/>
      <c r="V8" s="37"/>
      <c r="W8" s="37"/>
      <c r="X8" s="37"/>
      <c r="Y8" s="37"/>
      <c r="Z8" s="37"/>
      <c r="AA8" s="42"/>
      <c r="AB8" s="7"/>
      <c r="AC8" s="7" t="s">
        <v>201</v>
      </c>
      <c r="AD8" s="7"/>
      <c r="AE8" s="7" t="s">
        <v>202</v>
      </c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28"/>
      <c r="BB8" s="7" t="s">
        <v>201</v>
      </c>
      <c r="BC8" s="7"/>
      <c r="BD8" s="7" t="s">
        <v>202</v>
      </c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42"/>
      <c r="BU8" s="42"/>
      <c r="BV8" s="42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42"/>
      <c r="CP8" s="42"/>
      <c r="CQ8" s="42"/>
      <c r="CR8" s="37"/>
      <c r="CS8" s="37"/>
      <c r="CT8" s="235"/>
      <c r="CU8" s="37"/>
      <c r="CV8" s="37"/>
      <c r="CW8" s="28"/>
      <c r="CX8" s="163" t="s">
        <v>201</v>
      </c>
      <c r="CY8" s="163"/>
      <c r="CZ8" s="163" t="s">
        <v>202</v>
      </c>
      <c r="DA8" s="183" t="s">
        <v>343</v>
      </c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42"/>
      <c r="DO8" s="42"/>
      <c r="DP8" s="109"/>
      <c r="DQ8" s="42"/>
      <c r="DR8" s="42"/>
      <c r="DS8" s="37"/>
      <c r="DT8" s="37"/>
      <c r="DU8" s="37"/>
      <c r="DV8" s="37"/>
      <c r="DW8" s="28"/>
      <c r="DX8" s="205" t="s">
        <v>201</v>
      </c>
      <c r="DY8" s="205"/>
      <c r="DZ8" s="205" t="s">
        <v>202</v>
      </c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42"/>
      <c r="EO8" s="42"/>
      <c r="EP8" s="42"/>
      <c r="FP8" s="167"/>
      <c r="GK8" s="27"/>
      <c r="GO8" s="167"/>
    </row>
    <row r="9" spans="1:197" s="2" customFormat="1" ht="35.1" customHeight="1" thickBot="1" x14ac:dyDescent="0.3">
      <c r="A9" s="97"/>
      <c r="B9" s="153" t="s">
        <v>299</v>
      </c>
      <c r="C9" s="125"/>
      <c r="D9" s="126"/>
      <c r="E9" s="126">
        <v>6976.75</v>
      </c>
      <c r="F9" s="126"/>
      <c r="G9" s="67"/>
      <c r="H9" s="67"/>
      <c r="I9" s="37"/>
      <c r="J9" s="34"/>
      <c r="K9" s="34"/>
      <c r="L9" s="35"/>
      <c r="M9" s="35"/>
      <c r="N9" s="35"/>
      <c r="O9" s="34"/>
      <c r="P9" s="34"/>
      <c r="Q9" s="37"/>
      <c r="R9" s="37"/>
      <c r="S9" s="37"/>
      <c r="T9" s="37"/>
      <c r="U9" s="37"/>
      <c r="V9" s="37"/>
      <c r="W9" s="37"/>
      <c r="X9" s="37"/>
      <c r="Y9" s="37"/>
      <c r="Z9" s="37"/>
      <c r="AA9" s="42"/>
      <c r="AB9" s="7"/>
      <c r="AC9" s="7"/>
      <c r="AD9" s="7"/>
      <c r="AE9" s="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253" t="s">
        <v>312</v>
      </c>
      <c r="BB9" s="254"/>
      <c r="BC9" s="254"/>
      <c r="BD9" s="255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42"/>
      <c r="BU9" s="42"/>
      <c r="BV9" s="42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42"/>
      <c r="CP9" s="42"/>
      <c r="CQ9" s="42"/>
      <c r="CR9" s="37"/>
      <c r="CS9" s="37"/>
      <c r="CT9" s="235"/>
      <c r="CU9" s="37"/>
      <c r="CV9" s="37"/>
      <c r="CW9" s="28" t="s">
        <v>312</v>
      </c>
      <c r="CX9" s="80"/>
      <c r="CY9" s="80"/>
      <c r="CZ9" s="80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42"/>
      <c r="DO9" s="42"/>
      <c r="DP9" s="109"/>
      <c r="DQ9" s="42"/>
      <c r="DR9" s="42"/>
      <c r="DS9" s="37"/>
      <c r="DT9" s="37"/>
      <c r="DU9" s="37"/>
      <c r="DV9" s="37"/>
      <c r="DW9" s="257" t="s">
        <v>312</v>
      </c>
      <c r="DX9" s="258"/>
      <c r="DY9" s="258"/>
      <c r="DZ9" s="259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42"/>
      <c r="EO9" s="42"/>
      <c r="EP9" s="42"/>
      <c r="FP9" s="167"/>
      <c r="GK9" s="27"/>
      <c r="GO9" s="167"/>
    </row>
    <row r="10" spans="1:197" s="2" customFormat="1" ht="40.5" customHeight="1" x14ac:dyDescent="0.25">
      <c r="A10" s="3">
        <v>2</v>
      </c>
      <c r="B10" s="152">
        <v>43862</v>
      </c>
      <c r="C10" s="123" t="s">
        <v>306</v>
      </c>
      <c r="D10" s="124">
        <f>635146-120</f>
        <v>635026</v>
      </c>
      <c r="E10" s="124">
        <v>24776</v>
      </c>
      <c r="F10" s="124">
        <f>F36/E36*100</f>
        <v>1.8922194499152025</v>
      </c>
      <c r="G10" s="4" t="s">
        <v>3</v>
      </c>
      <c r="H10" s="4">
        <f>(F8+F10)/2</f>
        <v>-43.506504819789257</v>
      </c>
      <c r="I10" s="37"/>
      <c r="J10" s="34"/>
      <c r="K10" s="34"/>
      <c r="L10" s="35"/>
      <c r="M10" s="35"/>
      <c r="N10" s="35"/>
      <c r="O10" s="34"/>
      <c r="P10" s="34"/>
      <c r="Q10" s="37"/>
      <c r="R10" s="37"/>
      <c r="S10" s="37"/>
      <c r="T10" s="37"/>
      <c r="U10" s="37"/>
      <c r="V10" s="37"/>
      <c r="W10" s="37"/>
      <c r="X10" s="42"/>
      <c r="Y10" s="42"/>
      <c r="Z10" s="42"/>
      <c r="AA10" s="42"/>
      <c r="AB10" s="116" t="s">
        <v>145</v>
      </c>
      <c r="AC10" s="116"/>
      <c r="AD10" s="116"/>
      <c r="AE10" s="116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137" t="s">
        <v>145</v>
      </c>
      <c r="BB10" s="138">
        <f>BM52+BM59+BM62+BM64+BM66+BM67+BM68+BM73+BM80+BM81+BM87+BM88+BM94+BM97+BM98+BM99+BM115+BM118+BM122+BM127+BM138+BM156+BM162</f>
        <v>23946.587144455731</v>
      </c>
      <c r="BC10" s="138"/>
      <c r="BD10" s="141">
        <f>BD6-BD11-BD13</f>
        <v>47381.562731464866</v>
      </c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42"/>
      <c r="BU10" s="42"/>
      <c r="BV10" s="42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42"/>
      <c r="CP10" s="42"/>
      <c r="CQ10" s="42"/>
      <c r="CR10" s="37"/>
      <c r="CS10" s="37"/>
      <c r="CT10" s="235"/>
      <c r="CU10" s="37"/>
      <c r="CV10" s="37"/>
      <c r="CW10" s="28" t="s">
        <v>145</v>
      </c>
      <c r="CX10" s="178">
        <f>DI50+DI52+DI56+DI59+DI62+DI64+DI66+DI67+DI68+DI73+DI79+DI80+DI81+DI87+DI88+DI90+DI94+DI97+DI98+DI99+DI100+DI107+DI108+DI111+DI115+DI118+DI122+DI124+DI126+DI127+DI132+DI138+DI140+DI143+DI147+DI154+DI155+DI156+DI158+DI162</f>
        <v>50050.217003588579</v>
      </c>
      <c r="CY10" s="163"/>
      <c r="CZ10" s="178">
        <f>CZ6-CZ11-CZ13</f>
        <v>101629.95277649532</v>
      </c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42"/>
      <c r="DO10" s="42"/>
      <c r="DP10" s="109"/>
      <c r="DQ10" s="42"/>
      <c r="DR10" s="42"/>
      <c r="DS10" s="37"/>
      <c r="DT10" s="37"/>
      <c r="DU10" s="37"/>
      <c r="DV10" s="37"/>
      <c r="DW10" s="28" t="s">
        <v>145</v>
      </c>
      <c r="DX10" s="205">
        <f>EI49+EI52+EI56+EI59+EI60+EI62+EI63+EI65+EI66+EI67+EI68+EI73+EI75+EI79+EI80+EI81+EI85+EI87+EI88+EI90+EI94+EI96+EI97+EI98+EI99+EI100+EI108+EI111+EI115+EI118+EI122+EI123+EI124+EI126+EI127+EI132+EI137+EI138+EI140+EI147+EI150+EI154+EI155+EI158+EI162</f>
        <v>16516.07488330772</v>
      </c>
      <c r="DY10" s="205"/>
      <c r="DZ10" s="205">
        <f>DZ6-DZ11-DZ13</f>
        <v>22382.115538786973</v>
      </c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42"/>
      <c r="EO10" s="42"/>
      <c r="EP10" s="42"/>
      <c r="FP10" s="167"/>
      <c r="GK10" s="27"/>
      <c r="GO10" s="167"/>
    </row>
    <row r="11" spans="1:197" s="2" customFormat="1" ht="34.5" customHeight="1" x14ac:dyDescent="0.25">
      <c r="A11" s="28">
        <v>3</v>
      </c>
      <c r="B11" s="154">
        <v>43891</v>
      </c>
      <c r="C11" s="127">
        <v>43921</v>
      </c>
      <c r="D11" s="160">
        <f>3314*200-120</f>
        <v>662680</v>
      </c>
      <c r="E11" s="124">
        <f>D11-D10-120</f>
        <v>27534</v>
      </c>
      <c r="F11" s="124"/>
      <c r="G11" s="7" t="s">
        <v>3</v>
      </c>
      <c r="H11" s="163"/>
      <c r="I11" s="161">
        <f>E11/E10</f>
        <v>1.1113174039392961</v>
      </c>
      <c r="J11" s="162" t="s">
        <v>313</v>
      </c>
      <c r="K11" s="34"/>
      <c r="L11" s="35"/>
      <c r="M11" s="102"/>
      <c r="N11" s="35"/>
      <c r="O11" s="34"/>
      <c r="P11" s="34"/>
      <c r="Q11" s="37"/>
      <c r="R11" s="37"/>
      <c r="S11" s="37"/>
      <c r="T11" s="37"/>
      <c r="U11" s="37"/>
      <c r="V11" s="37"/>
      <c r="W11" s="37"/>
      <c r="X11" s="42"/>
      <c r="Y11" s="42"/>
      <c r="Z11" s="42"/>
      <c r="AA11" s="42"/>
      <c r="AB11" s="7" t="s">
        <v>280</v>
      </c>
      <c r="AC11" s="7"/>
      <c r="AD11" s="7"/>
      <c r="AE11" s="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146" t="s">
        <v>280</v>
      </c>
      <c r="BB11" s="142">
        <f>23*110</f>
        <v>2530</v>
      </c>
      <c r="BC11" s="7">
        <v>1.81</v>
      </c>
      <c r="BD11" s="147">
        <f>BB11*BC11</f>
        <v>4579.3</v>
      </c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42"/>
      <c r="BU11" s="42"/>
      <c r="BV11" s="42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42"/>
      <c r="CP11" s="42"/>
      <c r="CQ11" s="42"/>
      <c r="CR11" s="37"/>
      <c r="CS11" s="37"/>
      <c r="CT11" s="235"/>
      <c r="CU11" s="37"/>
      <c r="CV11" s="37"/>
      <c r="CW11" s="28" t="s">
        <v>338</v>
      </c>
      <c r="CX11" s="163">
        <f>40*110</f>
        <v>4400</v>
      </c>
      <c r="CY11" s="163">
        <v>1.81</v>
      </c>
      <c r="CZ11" s="163">
        <f>CX11*CY11</f>
        <v>7964</v>
      </c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42"/>
      <c r="DO11" s="42"/>
      <c r="DP11" s="109"/>
      <c r="DQ11" s="42"/>
      <c r="DR11" s="42"/>
      <c r="DS11" s="37"/>
      <c r="DT11" s="37"/>
      <c r="DU11" s="37"/>
      <c r="DV11" s="37"/>
      <c r="DW11" s="28" t="s">
        <v>280</v>
      </c>
      <c r="DX11" s="205">
        <f>45*110</f>
        <v>4950</v>
      </c>
      <c r="DY11" s="205">
        <v>1.81</v>
      </c>
      <c r="DZ11" s="205">
        <f>DX11*DY11</f>
        <v>8959.5</v>
      </c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42"/>
      <c r="EO11" s="42"/>
      <c r="EP11" s="42"/>
      <c r="FP11" s="167"/>
      <c r="GK11" s="27"/>
      <c r="GO11" s="167"/>
    </row>
    <row r="12" spans="1:197" s="2" customFormat="1" ht="35.1" customHeight="1" thickBot="1" x14ac:dyDescent="0.3">
      <c r="A12" s="3">
        <v>4</v>
      </c>
      <c r="B12" s="152">
        <v>43922</v>
      </c>
      <c r="C12" s="123">
        <v>43951</v>
      </c>
      <c r="D12" s="171">
        <f>3429.81*200-480+957+1</f>
        <v>686440</v>
      </c>
      <c r="E12" s="124">
        <f>D12-D11-120</f>
        <v>23640</v>
      </c>
      <c r="F12" s="171">
        <f>F38/E38*100</f>
        <v>15.354444304185467</v>
      </c>
      <c r="G12" s="4" t="s">
        <v>3</v>
      </c>
      <c r="H12" s="163">
        <f>(F8+F10+F11+F12)/4</f>
        <v>-17.914641333848262</v>
      </c>
      <c r="I12" s="99"/>
      <c r="J12" s="34"/>
      <c r="K12" s="34"/>
      <c r="L12" s="35"/>
      <c r="M12" s="35"/>
      <c r="N12" s="35"/>
      <c r="O12" s="34"/>
      <c r="P12" s="34"/>
      <c r="Q12" s="37"/>
      <c r="R12" s="37"/>
      <c r="S12" s="37"/>
      <c r="T12" s="37"/>
      <c r="U12" s="37"/>
      <c r="V12" s="37"/>
      <c r="W12" s="37"/>
      <c r="X12" s="42"/>
      <c r="Y12" s="42"/>
      <c r="Z12" s="42"/>
      <c r="AA12" s="42"/>
      <c r="AB12" s="117" t="s">
        <v>149</v>
      </c>
      <c r="AC12" s="117"/>
      <c r="AD12" s="68"/>
      <c r="AE12" s="11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148" t="s">
        <v>149</v>
      </c>
      <c r="BB12" s="149">
        <f>BB10-BB11</f>
        <v>21416.587144455731</v>
      </c>
      <c r="BC12" s="150">
        <f>BD12/BB12</f>
        <v>2.2123769026257238</v>
      </c>
      <c r="BD12" s="151">
        <f>BD6-BD11-BD13</f>
        <v>47381.562731464866</v>
      </c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42"/>
      <c r="BU12" s="42"/>
      <c r="BV12" s="42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42"/>
      <c r="CP12" s="42"/>
      <c r="CQ12" s="42"/>
      <c r="CR12" s="37"/>
      <c r="CS12" s="37"/>
      <c r="CT12" s="235"/>
      <c r="CU12" s="37"/>
      <c r="CV12" s="37"/>
      <c r="CW12" s="175" t="s">
        <v>149</v>
      </c>
      <c r="CX12" s="177">
        <f>CX10-CX11</f>
        <v>45650.217003588579</v>
      </c>
      <c r="CY12" s="190">
        <f>CZ12/CX12</f>
        <v>2.226275348669343</v>
      </c>
      <c r="CZ12" s="163">
        <f>CZ6-CZ11-CZ13</f>
        <v>101629.95277649532</v>
      </c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42"/>
      <c r="DO12" s="42"/>
      <c r="DP12" s="109"/>
      <c r="DQ12" s="42"/>
      <c r="DR12" s="42"/>
      <c r="DS12" s="37"/>
      <c r="DT12" s="37"/>
      <c r="DU12" s="37"/>
      <c r="DV12" s="37"/>
      <c r="DW12" s="28" t="s">
        <v>149</v>
      </c>
      <c r="DX12" s="205">
        <f>DX10-DX11</f>
        <v>11566.07488330772</v>
      </c>
      <c r="DY12" s="208">
        <f>DZ12/DX12</f>
        <v>1.9351522244671853</v>
      </c>
      <c r="DZ12" s="205">
        <f>DZ6-DZ11-DZ13</f>
        <v>22382.115538786973</v>
      </c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42"/>
      <c r="EO12" s="42"/>
      <c r="EP12" s="42"/>
      <c r="FP12" s="167"/>
      <c r="GK12" s="27"/>
      <c r="GO12" s="167"/>
    </row>
    <row r="13" spans="1:197" s="2" customFormat="1" ht="35.1" customHeight="1" x14ac:dyDescent="0.25">
      <c r="A13" s="3">
        <v>5</v>
      </c>
      <c r="B13" s="152">
        <v>43952</v>
      </c>
      <c r="C13" s="123">
        <v>43982</v>
      </c>
      <c r="D13" s="171">
        <f>3520.8*200-0</f>
        <v>704160</v>
      </c>
      <c r="E13" s="124">
        <f>D13-D12+477+1</f>
        <v>18198</v>
      </c>
      <c r="F13" s="171">
        <f>F39/E39*100</f>
        <v>4.109159580840319</v>
      </c>
      <c r="G13" s="4" t="s">
        <v>3</v>
      </c>
      <c r="H13" s="221">
        <f>(F8+F10+F11+F12+F13)/5</f>
        <v>-13.509881150910548</v>
      </c>
      <c r="I13" s="99"/>
      <c r="J13" s="34"/>
      <c r="K13" s="34"/>
      <c r="L13" s="35"/>
      <c r="M13" s="35"/>
      <c r="N13" s="35"/>
      <c r="O13" s="34"/>
      <c r="P13" s="34"/>
      <c r="Q13" s="37"/>
      <c r="R13" s="37"/>
      <c r="S13" s="37"/>
      <c r="T13" s="37"/>
      <c r="U13" s="37"/>
      <c r="V13" s="37"/>
      <c r="W13" s="37"/>
      <c r="X13" s="42"/>
      <c r="Y13" s="42"/>
      <c r="Z13" s="42"/>
      <c r="AA13" s="42"/>
      <c r="AB13" s="66" t="s">
        <v>281</v>
      </c>
      <c r="AC13" s="67"/>
      <c r="AD13" s="66"/>
      <c r="AE13" s="6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143" t="s">
        <v>281</v>
      </c>
      <c r="BB13" s="144">
        <f>BB6-BB10</f>
        <v>829.41285554426941</v>
      </c>
      <c r="BC13" s="145">
        <v>1.81</v>
      </c>
      <c r="BD13" s="144">
        <f>BB13*BC13</f>
        <v>1501.2372685351277</v>
      </c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42"/>
      <c r="BU13" s="42"/>
      <c r="BV13" s="42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42"/>
      <c r="CP13" s="42"/>
      <c r="CQ13" s="42"/>
      <c r="CR13" s="37"/>
      <c r="CS13" s="37"/>
      <c r="CT13" s="235"/>
      <c r="CU13" s="37"/>
      <c r="CV13" s="37"/>
      <c r="CW13" s="28" t="s">
        <v>281</v>
      </c>
      <c r="CX13" s="178">
        <f>CX6-CX10</f>
        <v>1123.7829964114208</v>
      </c>
      <c r="CY13" s="163">
        <v>1.81</v>
      </c>
      <c r="CZ13" s="178">
        <f>CX13*CY13</f>
        <v>2034.0472235046716</v>
      </c>
      <c r="DA13" s="42"/>
      <c r="DB13" s="42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42"/>
      <c r="DO13" s="42"/>
      <c r="DP13" s="109"/>
      <c r="DQ13" s="42"/>
      <c r="DR13" s="42"/>
      <c r="DS13" s="37"/>
      <c r="DT13" s="37"/>
      <c r="DU13" s="37"/>
      <c r="DV13" s="37"/>
      <c r="DW13" s="28" t="s">
        <v>281</v>
      </c>
      <c r="DX13" s="205">
        <f>DX6-DX10</f>
        <v>1681.9251166922804</v>
      </c>
      <c r="DY13" s="205">
        <v>1.81</v>
      </c>
      <c r="DZ13" s="205">
        <f>DX13*DY13</f>
        <v>3044.2844612130275</v>
      </c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42"/>
      <c r="EO13" s="42"/>
      <c r="EP13" s="42"/>
      <c r="FP13" s="167"/>
      <c r="GK13" s="27"/>
      <c r="GO13" s="167"/>
    </row>
    <row r="14" spans="1:197" s="2" customFormat="1" ht="35.1" customHeight="1" x14ac:dyDescent="0.25">
      <c r="A14" s="3">
        <v>6</v>
      </c>
      <c r="B14" s="152">
        <v>43983</v>
      </c>
      <c r="C14" s="123">
        <v>44012</v>
      </c>
      <c r="D14" s="171">
        <f>3607.56*200-8</f>
        <v>721504</v>
      </c>
      <c r="E14" s="171">
        <f>D14-D13</f>
        <v>17344</v>
      </c>
      <c r="F14" s="171">
        <f>F40/E40*100</f>
        <v>4.6925742155905521</v>
      </c>
      <c r="G14" s="4" t="s">
        <v>3</v>
      </c>
      <c r="H14" s="221">
        <f>(F8+F10+F11+F12+F13+F14)/6</f>
        <v>-10.476138589827031</v>
      </c>
      <c r="I14" s="99"/>
      <c r="J14" s="34"/>
      <c r="K14" s="103"/>
      <c r="L14" s="104"/>
      <c r="M14" s="104"/>
      <c r="N14" s="104"/>
      <c r="O14" s="36"/>
      <c r="P14" s="36"/>
      <c r="Q14" s="37"/>
      <c r="R14" s="37"/>
      <c r="S14" s="37"/>
      <c r="T14" s="37"/>
      <c r="U14" s="37"/>
      <c r="V14" s="37"/>
      <c r="W14" s="37"/>
      <c r="X14" s="42"/>
      <c r="Y14" s="42"/>
      <c r="Z14" s="42"/>
      <c r="AA14" s="42"/>
      <c r="AB14" s="7" t="s">
        <v>288</v>
      </c>
      <c r="AC14" s="7"/>
      <c r="AD14" s="7"/>
      <c r="AE14" s="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134" t="s">
        <v>288</v>
      </c>
      <c r="BB14" s="135">
        <f>BB10+BB13</f>
        <v>24776</v>
      </c>
      <c r="BC14" s="139"/>
      <c r="BD14" s="135">
        <f>BD10++BD11+BD13</f>
        <v>53462.1</v>
      </c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42"/>
      <c r="BU14" s="42"/>
      <c r="BV14" s="42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42"/>
      <c r="CP14" s="42"/>
      <c r="CQ14" s="42"/>
      <c r="CR14" s="37"/>
      <c r="CS14" s="37"/>
      <c r="CT14" s="235"/>
      <c r="CU14" s="37"/>
      <c r="CV14" s="37"/>
      <c r="CW14" s="65" t="s">
        <v>288</v>
      </c>
      <c r="CX14" s="178">
        <f>CX10+CX13</f>
        <v>51174</v>
      </c>
      <c r="CY14" s="71"/>
      <c r="CZ14" s="178">
        <f>CZ10+CZ11+CZ13</f>
        <v>111628</v>
      </c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42"/>
      <c r="DO14" s="42"/>
      <c r="DP14" s="109"/>
      <c r="DQ14" s="42"/>
      <c r="DR14" s="42"/>
      <c r="DS14" s="37"/>
      <c r="DT14" s="37"/>
      <c r="DU14" s="37"/>
      <c r="DV14" s="37"/>
      <c r="DW14" s="65" t="s">
        <v>288</v>
      </c>
      <c r="DX14" s="206">
        <f>DX10+DX13</f>
        <v>18198</v>
      </c>
      <c r="DY14" s="204"/>
      <c r="DZ14" s="206">
        <f>DZ10++DZ11+DZ13</f>
        <v>34385.9</v>
      </c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42"/>
      <c r="EO14" s="42"/>
      <c r="EP14" s="42"/>
      <c r="FP14" s="167"/>
      <c r="GK14" s="27"/>
      <c r="GO14" s="167"/>
    </row>
    <row r="15" spans="1:197" s="32" customFormat="1" ht="35.1" customHeight="1" x14ac:dyDescent="0.25">
      <c r="A15" s="3">
        <v>7</v>
      </c>
      <c r="B15" s="152">
        <v>44013</v>
      </c>
      <c r="C15" s="123">
        <v>44043</v>
      </c>
      <c r="D15" s="171">
        <f>3689.72*200-2</f>
        <v>737942</v>
      </c>
      <c r="E15" s="171">
        <f>D15-D14-8</f>
        <v>16430</v>
      </c>
      <c r="F15" s="171">
        <f>F41/E41*100</f>
        <v>31.159633168140076</v>
      </c>
      <c r="G15" s="4" t="s">
        <v>3</v>
      </c>
      <c r="H15" s="221">
        <f>(F8+F10+F11+F12+F13+F14+F15)/7</f>
        <v>-4.5281711958317299</v>
      </c>
      <c r="I15" s="99"/>
      <c r="J15" s="37"/>
      <c r="K15" s="37"/>
      <c r="L15" s="35"/>
      <c r="M15" s="38"/>
      <c r="N15" s="35"/>
      <c r="O15" s="37"/>
      <c r="P15" s="37"/>
      <c r="Q15" s="37"/>
      <c r="R15" s="37"/>
      <c r="S15" s="37"/>
      <c r="T15" s="37"/>
      <c r="U15" s="37"/>
      <c r="V15" s="37"/>
      <c r="W15" s="37"/>
      <c r="X15" s="42"/>
      <c r="Y15" s="42"/>
      <c r="Z15" s="42"/>
      <c r="AA15" s="42"/>
      <c r="AB15" s="7" t="s">
        <v>282</v>
      </c>
      <c r="AC15" s="7"/>
      <c r="AD15" s="7"/>
      <c r="AE15" s="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28" t="s">
        <v>282</v>
      </c>
      <c r="BB15" s="94">
        <f>BB11+BB13</f>
        <v>3359.4128555442694</v>
      </c>
      <c r="BC15" s="7"/>
      <c r="BD15" s="94">
        <f>BD11+BD13</f>
        <v>6080.5372685351276</v>
      </c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42"/>
      <c r="BU15" s="42"/>
      <c r="BV15" s="42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42"/>
      <c r="CP15" s="42"/>
      <c r="CQ15" s="42"/>
      <c r="CR15" s="37"/>
      <c r="CS15" s="37"/>
      <c r="CT15" s="235"/>
      <c r="CU15" s="37"/>
      <c r="CV15" s="37"/>
      <c r="CW15" s="28" t="s">
        <v>282</v>
      </c>
      <c r="CX15" s="163">
        <f>CX11+CX13</f>
        <v>5523.7829964114208</v>
      </c>
      <c r="CY15" s="163"/>
      <c r="CZ15" s="163">
        <f t="shared" ref="CZ15" si="2">CZ11+CZ13</f>
        <v>9998.0472235046709</v>
      </c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42"/>
      <c r="DO15" s="42"/>
      <c r="DP15" s="109"/>
      <c r="DQ15" s="42"/>
      <c r="DR15" s="42"/>
      <c r="DS15" s="37"/>
      <c r="DT15" s="37"/>
      <c r="DU15" s="37"/>
      <c r="DV15" s="37"/>
      <c r="DW15" s="28" t="s">
        <v>282</v>
      </c>
      <c r="DX15" s="205">
        <f>DX11+DX13</f>
        <v>6631.9251166922804</v>
      </c>
      <c r="DY15" s="205"/>
      <c r="DZ15" s="205">
        <f>DZ11+DZ13</f>
        <v>12003.784461213028</v>
      </c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42"/>
      <c r="EO15" s="42"/>
      <c r="EP15" s="42"/>
      <c r="FP15" s="220"/>
      <c r="GK15" s="37"/>
      <c r="GO15" s="220"/>
    </row>
    <row r="16" spans="1:197" s="2" customFormat="1" ht="15" customHeight="1" x14ac:dyDescent="0.25">
      <c r="A16" s="3">
        <v>8</v>
      </c>
      <c r="B16" s="152">
        <v>44044</v>
      </c>
      <c r="C16" s="123">
        <v>44074</v>
      </c>
      <c r="D16" s="171">
        <f>3747.11*200-1</f>
        <v>749421</v>
      </c>
      <c r="E16" s="171">
        <f>D16-D15-2</f>
        <v>11477</v>
      </c>
      <c r="F16" s="171">
        <f>F42/E42*100</f>
        <v>-36.194473152700084</v>
      </c>
      <c r="G16" s="4" t="s">
        <v>3</v>
      </c>
      <c r="H16" s="221">
        <f>(F8+F10+F11+F12+F13+F14+F15+F16)/8</f>
        <v>-8.4864589404402739</v>
      </c>
      <c r="I16" s="99"/>
      <c r="J16" s="37"/>
      <c r="K16" s="252"/>
      <c r="L16" s="252"/>
      <c r="M16" s="252"/>
      <c r="N16" s="252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42"/>
      <c r="BU16" s="42"/>
      <c r="BV16" s="42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42"/>
      <c r="CP16" s="42"/>
      <c r="CQ16" s="42"/>
      <c r="CR16" s="37"/>
      <c r="CS16" s="37"/>
      <c r="CT16" s="235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42"/>
      <c r="DO16" s="42"/>
      <c r="DP16" s="109"/>
      <c r="DQ16" s="42"/>
      <c r="DR16" s="42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42"/>
      <c r="EO16" s="42"/>
      <c r="EP16" s="42"/>
      <c r="FP16" s="167"/>
      <c r="GK16" s="27"/>
      <c r="GO16" s="167"/>
    </row>
    <row r="17" spans="1:197" s="2" customFormat="1" ht="15" customHeight="1" x14ac:dyDescent="0.25">
      <c r="A17" s="3">
        <v>9</v>
      </c>
      <c r="B17" s="152">
        <v>44075</v>
      </c>
      <c r="C17" s="123"/>
      <c r="D17" s="128"/>
      <c r="E17" s="128"/>
      <c r="F17" s="128"/>
      <c r="G17" s="4" t="s">
        <v>3</v>
      </c>
      <c r="H17" s="79"/>
      <c r="I17" s="99"/>
      <c r="J17" s="105"/>
      <c r="K17" s="37"/>
      <c r="L17" s="42"/>
      <c r="M17" s="42"/>
      <c r="N17" s="42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42"/>
      <c r="BU17" s="42"/>
      <c r="BV17" s="42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42"/>
      <c r="CP17" s="42"/>
      <c r="CQ17" s="42"/>
      <c r="CR17" s="37"/>
      <c r="CS17" s="37"/>
      <c r="CT17" s="235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42"/>
      <c r="DO17" s="42"/>
      <c r="DP17" s="109"/>
      <c r="DQ17" s="42"/>
      <c r="DR17" s="42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42"/>
      <c r="EO17" s="42"/>
      <c r="EP17" s="42"/>
      <c r="FP17" s="167"/>
      <c r="GK17" s="27"/>
      <c r="GO17" s="167"/>
    </row>
    <row r="18" spans="1:197" s="2" customFormat="1" ht="15" customHeight="1" x14ac:dyDescent="0.25">
      <c r="A18" s="3">
        <v>10</v>
      </c>
      <c r="B18" s="152">
        <v>44105</v>
      </c>
      <c r="C18" s="123"/>
      <c r="D18" s="128"/>
      <c r="E18" s="128"/>
      <c r="F18" s="128"/>
      <c r="G18" s="4" t="s">
        <v>3</v>
      </c>
      <c r="H18" s="79"/>
      <c r="I18" s="37"/>
      <c r="J18" s="37"/>
      <c r="K18" s="37"/>
      <c r="L18" s="42"/>
      <c r="M18" s="42"/>
      <c r="N18" s="42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235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10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FP18" s="167"/>
      <c r="GK18" s="27"/>
      <c r="GO18" s="167"/>
    </row>
    <row r="19" spans="1:197" s="2" customFormat="1" ht="15" customHeight="1" x14ac:dyDescent="0.25">
      <c r="A19" s="3">
        <v>11</v>
      </c>
      <c r="B19" s="152">
        <v>44136</v>
      </c>
      <c r="C19" s="123"/>
      <c r="D19" s="128"/>
      <c r="E19" s="128"/>
      <c r="F19" s="128"/>
      <c r="G19" s="4" t="s">
        <v>3</v>
      </c>
      <c r="H19" s="79"/>
      <c r="I19" s="37"/>
      <c r="J19" s="37"/>
      <c r="K19" s="37"/>
      <c r="L19" s="42"/>
      <c r="M19" s="42"/>
      <c r="N19" s="42"/>
      <c r="O19" s="106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235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10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FP19" s="167"/>
      <c r="GK19" s="27"/>
      <c r="GO19" s="167"/>
    </row>
    <row r="20" spans="1:197" s="2" customFormat="1" ht="15" customHeight="1" x14ac:dyDescent="0.25">
      <c r="A20" s="3">
        <v>12</v>
      </c>
      <c r="B20" s="152">
        <v>44166</v>
      </c>
      <c r="C20" s="123"/>
      <c r="D20" s="128"/>
      <c r="E20" s="128"/>
      <c r="F20" s="128"/>
      <c r="G20" s="4" t="s">
        <v>3</v>
      </c>
      <c r="H20" s="79"/>
      <c r="I20" s="37"/>
      <c r="J20" s="37"/>
      <c r="K20" s="37"/>
      <c r="L20" s="42"/>
      <c r="M20" s="42"/>
      <c r="N20" s="42"/>
      <c r="O20" s="99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CT20" s="167"/>
      <c r="DP20" s="69"/>
      <c r="FP20" s="167"/>
      <c r="GK20" s="27"/>
      <c r="GO20" s="167"/>
    </row>
    <row r="21" spans="1:197" s="2" customFormat="1" ht="24" customHeight="1" x14ac:dyDescent="0.25">
      <c r="A21" s="9"/>
      <c r="B21" s="12" t="s">
        <v>139</v>
      </c>
      <c r="C21" s="129">
        <v>43830</v>
      </c>
      <c r="D21" s="130">
        <v>600466.75</v>
      </c>
      <c r="E21" s="130"/>
      <c r="F21" s="130"/>
      <c r="G21" s="11"/>
      <c r="H21" s="11" t="s">
        <v>160</v>
      </c>
      <c r="I21" s="37"/>
      <c r="J21" s="37"/>
      <c r="K21" s="37"/>
      <c r="L21" s="42"/>
      <c r="M21" s="42"/>
      <c r="N21" s="42"/>
      <c r="O21" s="99"/>
      <c r="P21" s="10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CT21" s="167"/>
      <c r="DP21" s="69"/>
      <c r="FP21" s="167"/>
      <c r="GK21" s="27"/>
      <c r="GO21" s="167"/>
    </row>
    <row r="22" spans="1:197" s="2" customFormat="1" ht="15" customHeight="1" x14ac:dyDescent="0.25">
      <c r="A22" s="3">
        <v>1</v>
      </c>
      <c r="B22" s="152">
        <v>43831</v>
      </c>
      <c r="C22" s="123">
        <v>43861</v>
      </c>
      <c r="D22" s="124">
        <v>629875.4</v>
      </c>
      <c r="E22" s="124">
        <f t="shared" ref="E22:E23" si="3">D22-D21</f>
        <v>29408.650000000023</v>
      </c>
      <c r="F22" s="124">
        <f t="shared" ref="F22:F23" si="4">(E22-E35)/E35*100</f>
        <v>4.6175414780814892</v>
      </c>
      <c r="G22" s="4" t="s">
        <v>4</v>
      </c>
      <c r="H22" s="4">
        <f>F22</f>
        <v>4.6175414780814892</v>
      </c>
      <c r="I22" s="37"/>
      <c r="J22" s="37"/>
      <c r="K22" s="37"/>
      <c r="L22" s="42"/>
      <c r="M22" s="42"/>
      <c r="N22" s="42"/>
      <c r="O22" s="99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CT22" s="167"/>
      <c r="DP22" s="69"/>
      <c r="FP22" s="167"/>
      <c r="GK22" s="27"/>
      <c r="GO22" s="167"/>
    </row>
    <row r="23" spans="1:197" s="2" customFormat="1" ht="15" customHeight="1" x14ac:dyDescent="0.25">
      <c r="A23" s="3">
        <v>2</v>
      </c>
      <c r="B23" s="152">
        <v>43862</v>
      </c>
      <c r="C23" s="123">
        <v>43890</v>
      </c>
      <c r="D23" s="124">
        <v>655307.44999999995</v>
      </c>
      <c r="E23" s="124">
        <f t="shared" si="3"/>
        <v>25432.04999999993</v>
      </c>
      <c r="F23" s="124">
        <f t="shared" si="4"/>
        <v>4.5902494212628682</v>
      </c>
      <c r="G23" s="4" t="s">
        <v>4</v>
      </c>
      <c r="H23" s="4">
        <f>(F22+F23)/2</f>
        <v>4.6038954496721782</v>
      </c>
      <c r="I23" s="37"/>
      <c r="J23" s="37"/>
      <c r="K23" s="37"/>
      <c r="L23" s="42"/>
      <c r="M23" s="42"/>
      <c r="N23" s="42"/>
      <c r="O23" s="99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CT23" s="167"/>
      <c r="DP23" s="69"/>
      <c r="FP23" s="167"/>
      <c r="GK23" s="27"/>
      <c r="GO23" s="167"/>
    </row>
    <row r="24" spans="1:197" s="2" customFormat="1" ht="48" customHeight="1" x14ac:dyDescent="0.25">
      <c r="A24" s="81">
        <v>3</v>
      </c>
      <c r="B24" s="157" t="s">
        <v>318</v>
      </c>
      <c r="C24" s="158">
        <v>43921</v>
      </c>
      <c r="D24" s="159"/>
      <c r="E24" s="159"/>
      <c r="F24" s="159"/>
      <c r="G24" s="82" t="s">
        <v>4</v>
      </c>
      <c r="H24" s="82"/>
      <c r="I24" s="37"/>
      <c r="J24" s="37"/>
      <c r="K24" s="37"/>
      <c r="L24" s="42"/>
      <c r="M24" s="108"/>
      <c r="N24" s="42"/>
      <c r="O24" s="99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CT24" s="167"/>
      <c r="DP24" s="69"/>
      <c r="FP24" s="167"/>
      <c r="GK24" s="27"/>
      <c r="GO24" s="167"/>
    </row>
    <row r="25" spans="1:197" s="2" customFormat="1" ht="24" customHeight="1" x14ac:dyDescent="0.25">
      <c r="A25" s="3">
        <v>4</v>
      </c>
      <c r="B25" s="152" t="s">
        <v>321</v>
      </c>
      <c r="C25" s="123">
        <v>43951</v>
      </c>
      <c r="D25" s="124">
        <v>701464.8</v>
      </c>
      <c r="E25" s="124">
        <f>D25-D23</f>
        <v>46157.350000000093</v>
      </c>
      <c r="F25" s="124">
        <f>(E25-E38)/F38*100</f>
        <v>26.351371190323508</v>
      </c>
      <c r="G25" s="4" t="s">
        <v>4</v>
      </c>
      <c r="H25" s="7">
        <f>(F22+F23+F24+F25)/4</f>
        <v>8.8897905224169662</v>
      </c>
      <c r="I25" s="37"/>
      <c r="J25" s="37"/>
      <c r="K25" s="37"/>
      <c r="L25" s="42"/>
      <c r="M25" s="42"/>
      <c r="N25" s="42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CT25" s="167"/>
      <c r="DP25" s="69"/>
      <c r="FP25" s="167"/>
      <c r="GK25" s="27"/>
      <c r="GO25" s="167"/>
    </row>
    <row r="26" spans="1:197" s="2" customFormat="1" ht="15" customHeight="1" x14ac:dyDescent="0.25">
      <c r="A26" s="3">
        <v>5</v>
      </c>
      <c r="B26" s="152">
        <v>43952</v>
      </c>
      <c r="C26" s="123">
        <v>43982</v>
      </c>
      <c r="D26" s="124">
        <v>719578.05</v>
      </c>
      <c r="E26" s="124">
        <f>D26-D25</f>
        <v>18113.25</v>
      </c>
      <c r="F26" s="124">
        <f>(E26-E39)/E39*100</f>
        <v>3.6243122748464613</v>
      </c>
      <c r="G26" s="4" t="s">
        <v>4</v>
      </c>
      <c r="H26" s="4">
        <f>(F22+F23+F24+F25+F26)/5</f>
        <v>7.8366948729028651</v>
      </c>
      <c r="I26" s="37"/>
      <c r="J26" s="37"/>
      <c r="K26" s="107"/>
      <c r="L26" s="109"/>
      <c r="M26" s="109"/>
      <c r="N26" s="109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CT26" s="167"/>
      <c r="DP26" s="69"/>
      <c r="FP26" s="167"/>
      <c r="GK26" s="27"/>
      <c r="GO26" s="167"/>
    </row>
    <row r="27" spans="1:197" s="2" customFormat="1" ht="15" customHeight="1" x14ac:dyDescent="0.25">
      <c r="A27" s="3">
        <v>6</v>
      </c>
      <c r="B27" s="152">
        <v>43983</v>
      </c>
      <c r="C27" s="123">
        <v>44013</v>
      </c>
      <c r="D27" s="124">
        <v>736742.65</v>
      </c>
      <c r="E27" s="124">
        <f>D27-D26</f>
        <v>17164.599999999977</v>
      </c>
      <c r="F27" s="124">
        <f>(E27-E40)/E40*100</f>
        <v>3.6096724735310857</v>
      </c>
      <c r="G27" s="4" t="s">
        <v>4</v>
      </c>
      <c r="H27" s="4">
        <f>(F22+F23+F24+F25+F26+F27)/6</f>
        <v>7.1321911396742346</v>
      </c>
      <c r="I27" s="37"/>
      <c r="J27" s="37"/>
      <c r="K27" s="37"/>
      <c r="L27" s="42"/>
      <c r="M27" s="42"/>
      <c r="N27" s="42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CT27" s="167"/>
      <c r="DP27" s="69"/>
      <c r="FP27" s="167"/>
      <c r="GK27" s="27"/>
      <c r="GO27" s="167"/>
    </row>
    <row r="28" spans="1:197" s="2" customFormat="1" ht="15" customHeight="1" x14ac:dyDescent="0.25">
      <c r="A28" s="3">
        <v>7</v>
      </c>
      <c r="B28" s="152">
        <v>44013</v>
      </c>
      <c r="C28" s="123">
        <v>44043</v>
      </c>
      <c r="D28" s="124">
        <v>749630.5</v>
      </c>
      <c r="E28" s="124">
        <f>D28-D27</f>
        <v>12887.849999999977</v>
      </c>
      <c r="F28" s="124">
        <f>(E28-E41)/E41*100</f>
        <v>2.8828775609258086</v>
      </c>
      <c r="G28" s="4" t="s">
        <v>4</v>
      </c>
      <c r="H28" s="4">
        <f>(F22+F23+F24+F25+F26+F27+F28)/7</f>
        <v>6.5251463427101735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CT28" s="167"/>
      <c r="DP28" s="69"/>
      <c r="FP28" s="167"/>
      <c r="GK28" s="27"/>
      <c r="GO28" s="167"/>
    </row>
    <row r="29" spans="1:197" s="2" customFormat="1" ht="15" customHeight="1" x14ac:dyDescent="0.25">
      <c r="A29" s="3">
        <v>8</v>
      </c>
      <c r="B29" s="152">
        <v>44044</v>
      </c>
      <c r="C29" s="123">
        <v>44081</v>
      </c>
      <c r="D29" s="124">
        <v>768699.05</v>
      </c>
      <c r="E29" s="124">
        <f>D29-D28</f>
        <v>19068.550000000047</v>
      </c>
      <c r="F29" s="124">
        <f>(E29-E42)/E42*100</f>
        <v>6.0101837556925801</v>
      </c>
      <c r="G29" s="4" t="s">
        <v>4</v>
      </c>
      <c r="H29" s="4">
        <f>(F22+F23+F24+F25+F26+F27+F28+F29)/8</f>
        <v>6.4607760193329744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CT29" s="167"/>
      <c r="DP29" s="69"/>
      <c r="FP29" s="167"/>
      <c r="GK29" s="27"/>
      <c r="GO29" s="167"/>
    </row>
    <row r="30" spans="1:197" s="2" customFormat="1" ht="15" customHeight="1" x14ac:dyDescent="0.25">
      <c r="A30" s="3">
        <v>9</v>
      </c>
      <c r="B30" s="152">
        <v>44075</v>
      </c>
      <c r="C30" s="123"/>
      <c r="D30" s="124"/>
      <c r="E30" s="124"/>
      <c r="F30" s="124"/>
      <c r="G30" s="4" t="s">
        <v>4</v>
      </c>
      <c r="H30" s="4"/>
      <c r="CT30" s="167"/>
      <c r="DP30" s="69"/>
      <c r="FP30" s="167"/>
      <c r="GK30" s="27"/>
      <c r="GO30" s="167"/>
    </row>
    <row r="31" spans="1:197" s="2" customFormat="1" ht="15" customHeight="1" x14ac:dyDescent="0.25">
      <c r="A31" s="3">
        <v>10</v>
      </c>
      <c r="B31" s="152">
        <v>44105</v>
      </c>
      <c r="C31" s="123"/>
      <c r="D31" s="124"/>
      <c r="E31" s="124"/>
      <c r="F31" s="124"/>
      <c r="G31" s="4" t="s">
        <v>4</v>
      </c>
      <c r="H31" s="4"/>
      <c r="CT31" s="167"/>
      <c r="DP31" s="69"/>
      <c r="FP31" s="167"/>
      <c r="GK31" s="27"/>
      <c r="GO31" s="167"/>
    </row>
    <row r="32" spans="1:197" s="27" customFormat="1" ht="15" customHeight="1" x14ac:dyDescent="0.25">
      <c r="A32" s="28">
        <v>11</v>
      </c>
      <c r="B32" s="155" t="s">
        <v>298</v>
      </c>
      <c r="C32" s="127"/>
      <c r="D32" s="131"/>
      <c r="E32" s="124"/>
      <c r="F32" s="124"/>
      <c r="G32" s="4" t="s">
        <v>4</v>
      </c>
      <c r="H32" s="7"/>
      <c r="BS32" s="2"/>
      <c r="BT32" s="2"/>
      <c r="BU32" s="2"/>
      <c r="BV32" s="2"/>
      <c r="CT32" s="168"/>
      <c r="DP32" s="195"/>
      <c r="FP32" s="168"/>
      <c r="GO32" s="168"/>
    </row>
    <row r="33" spans="1:223" s="2" customFormat="1" ht="15" customHeight="1" x14ac:dyDescent="0.25">
      <c r="A33" s="3">
        <v>12</v>
      </c>
      <c r="B33" s="152">
        <v>44166</v>
      </c>
      <c r="C33" s="123"/>
      <c r="D33" s="124"/>
      <c r="E33" s="124"/>
      <c r="F33" s="128"/>
      <c r="G33" s="4" t="s">
        <v>4</v>
      </c>
      <c r="H33" s="79"/>
      <c r="CT33" s="167"/>
      <c r="DP33" s="69"/>
      <c r="FP33" s="167"/>
      <c r="GK33" s="27"/>
      <c r="GO33" s="167"/>
    </row>
    <row r="34" spans="1:223" s="2" customFormat="1" ht="24.75" customHeight="1" x14ac:dyDescent="0.25">
      <c r="A34" s="9"/>
      <c r="B34" s="156" t="s">
        <v>5</v>
      </c>
      <c r="C34" s="129">
        <v>43830</v>
      </c>
      <c r="D34" s="130">
        <v>550726.75</v>
      </c>
      <c r="E34" s="130"/>
      <c r="F34" s="130"/>
      <c r="G34" s="11"/>
      <c r="H34" s="11"/>
      <c r="CT34" s="167"/>
      <c r="DP34" s="69"/>
      <c r="FP34" s="167"/>
      <c r="GK34" s="27"/>
      <c r="GO34" s="167"/>
    </row>
    <row r="35" spans="1:223" s="2" customFormat="1" ht="15" customHeight="1" x14ac:dyDescent="0.25">
      <c r="A35" s="3">
        <v>1</v>
      </c>
      <c r="B35" s="152">
        <v>43831</v>
      </c>
      <c r="C35" s="123">
        <v>43861</v>
      </c>
      <c r="D35" s="124">
        <v>578837.38</v>
      </c>
      <c r="E35" s="124">
        <f t="shared" ref="E35:E36" si="5">D35-D34</f>
        <v>28110.630000000005</v>
      </c>
      <c r="F35" s="124">
        <f>E8-E35</f>
        <v>-24991.819999999949</v>
      </c>
      <c r="G35" s="4" t="s">
        <v>6</v>
      </c>
      <c r="H35" s="4"/>
      <c r="BS35" s="27"/>
      <c r="BT35" s="27"/>
      <c r="BU35" s="27"/>
      <c r="BV35" s="27"/>
      <c r="CT35" s="167"/>
      <c r="DP35" s="69"/>
      <c r="FP35" s="167"/>
      <c r="GK35" s="27"/>
      <c r="GO35" s="167"/>
    </row>
    <row r="36" spans="1:223" s="2" customFormat="1" ht="15" customHeight="1" x14ac:dyDescent="0.25">
      <c r="A36" s="3">
        <v>2</v>
      </c>
      <c r="B36" s="152">
        <v>43862</v>
      </c>
      <c r="C36" s="123">
        <v>43890</v>
      </c>
      <c r="D36" s="124">
        <v>603153.27</v>
      </c>
      <c r="E36" s="124">
        <f t="shared" si="5"/>
        <v>24315.890000000014</v>
      </c>
      <c r="F36" s="124">
        <f t="shared" ref="F36:F46" si="6">E10-E36</f>
        <v>460.10999999998603</v>
      </c>
      <c r="G36" s="4" t="s">
        <v>6</v>
      </c>
      <c r="H36" s="4"/>
      <c r="CT36" s="167"/>
      <c r="DP36" s="69"/>
      <c r="FP36" s="167"/>
      <c r="GK36" s="27"/>
      <c r="GO36" s="167"/>
    </row>
    <row r="37" spans="1:223" s="2" customFormat="1" ht="45.75" customHeight="1" x14ac:dyDescent="0.25">
      <c r="A37" s="81">
        <v>3</v>
      </c>
      <c r="B37" s="157" t="s">
        <v>318</v>
      </c>
      <c r="C37" s="158">
        <v>43921</v>
      </c>
      <c r="D37" s="159"/>
      <c r="E37" s="159"/>
      <c r="F37" s="159"/>
      <c r="G37" s="82" t="s">
        <v>6</v>
      </c>
      <c r="H37" s="82"/>
      <c r="CT37" s="167"/>
      <c r="DP37" s="69"/>
      <c r="FP37" s="167"/>
      <c r="GK37" s="27"/>
      <c r="GO37" s="167"/>
    </row>
    <row r="38" spans="1:223" s="2" customFormat="1" ht="27.75" customHeight="1" x14ac:dyDescent="0.25">
      <c r="A38" s="3">
        <v>4</v>
      </c>
      <c r="B38" s="152" t="s">
        <v>322</v>
      </c>
      <c r="C38" s="123">
        <v>43951</v>
      </c>
      <c r="D38" s="124">
        <v>647515.67000000004</v>
      </c>
      <c r="E38" s="124">
        <f>D38-D36</f>
        <v>44362.400000000023</v>
      </c>
      <c r="F38" s="124">
        <f>E12+E11-E38</f>
        <v>6811.5999999999767</v>
      </c>
      <c r="G38" s="4" t="s">
        <v>6</v>
      </c>
      <c r="H38" s="4"/>
      <c r="CT38" s="167"/>
      <c r="DP38" s="69"/>
      <c r="FP38" s="167"/>
      <c r="GK38" s="27"/>
      <c r="GO38" s="167"/>
    </row>
    <row r="39" spans="1:223" s="2" customFormat="1" ht="15" customHeight="1" x14ac:dyDescent="0.25">
      <c r="A39" s="3">
        <v>5</v>
      </c>
      <c r="B39" s="152">
        <v>43952</v>
      </c>
      <c r="C39" s="123">
        <v>43982</v>
      </c>
      <c r="D39" s="124">
        <v>664995.4</v>
      </c>
      <c r="E39" s="124">
        <f>D39-D38</f>
        <v>17479.729999999981</v>
      </c>
      <c r="F39" s="124">
        <f t="shared" si="6"/>
        <v>718.27000000001863</v>
      </c>
      <c r="G39" s="4" t="s">
        <v>6</v>
      </c>
      <c r="H39" s="4"/>
      <c r="CT39" s="167"/>
      <c r="DP39" s="69"/>
      <c r="FP39" s="167"/>
      <c r="GK39" s="27"/>
      <c r="GO39" s="167"/>
    </row>
    <row r="40" spans="1:223" s="2" customFormat="1" ht="15" customHeight="1" x14ac:dyDescent="0.25">
      <c r="A40" s="3">
        <v>6</v>
      </c>
      <c r="B40" s="152">
        <v>43983</v>
      </c>
      <c r="C40" s="123">
        <v>44013</v>
      </c>
      <c r="D40" s="124">
        <v>681562</v>
      </c>
      <c r="E40" s="124">
        <f>D40-D39</f>
        <v>16566.599999999977</v>
      </c>
      <c r="F40" s="124">
        <f>E14-E40</f>
        <v>777.40000000002328</v>
      </c>
      <c r="G40" s="4" t="s">
        <v>6</v>
      </c>
      <c r="H40" s="4"/>
      <c r="CT40" s="167"/>
      <c r="DP40" s="69"/>
      <c r="FP40" s="167"/>
      <c r="GK40" s="27"/>
      <c r="GO40" s="167"/>
    </row>
    <row r="41" spans="1:223" s="2" customFormat="1" ht="15" customHeight="1" x14ac:dyDescent="0.25">
      <c r="A41" s="3">
        <v>7</v>
      </c>
      <c r="B41" s="152">
        <v>44013</v>
      </c>
      <c r="C41" s="123">
        <v>44043</v>
      </c>
      <c r="D41" s="124">
        <v>694088.72</v>
      </c>
      <c r="E41" s="124">
        <f>D41-D40</f>
        <v>12526.719999999972</v>
      </c>
      <c r="F41" s="124">
        <f t="shared" si="6"/>
        <v>3903.2800000000279</v>
      </c>
      <c r="G41" s="4" t="s">
        <v>6</v>
      </c>
      <c r="H41" s="4"/>
      <c r="CT41" s="167"/>
      <c r="DP41" s="69"/>
      <c r="FP41" s="167"/>
      <c r="GK41" s="27"/>
      <c r="GO41" s="167"/>
    </row>
    <row r="42" spans="1:223" s="2" customFormat="1" ht="15" customHeight="1" x14ac:dyDescent="0.25">
      <c r="A42" s="3">
        <v>8</v>
      </c>
      <c r="B42" s="152">
        <v>44044</v>
      </c>
      <c r="C42" s="123">
        <v>44081</v>
      </c>
      <c r="D42" s="124">
        <v>712076.19</v>
      </c>
      <c r="E42" s="124">
        <f>D42-D41</f>
        <v>17987.469999999972</v>
      </c>
      <c r="F42" s="124">
        <f t="shared" si="6"/>
        <v>-6510.4699999999721</v>
      </c>
      <c r="G42" s="4" t="s">
        <v>6</v>
      </c>
      <c r="H42" s="4"/>
      <c r="CT42" s="167"/>
      <c r="DP42" s="69"/>
      <c r="FP42" s="167"/>
      <c r="GK42" s="27"/>
      <c r="GO42" s="167"/>
    </row>
    <row r="43" spans="1:223" s="2" customFormat="1" ht="15" customHeight="1" x14ac:dyDescent="0.25">
      <c r="A43" s="3">
        <v>9</v>
      </c>
      <c r="B43" s="152">
        <v>44075</v>
      </c>
      <c r="C43" s="123"/>
      <c r="D43" s="124"/>
      <c r="E43" s="124"/>
      <c r="F43" s="124">
        <f t="shared" si="6"/>
        <v>0</v>
      </c>
      <c r="G43" s="4" t="s">
        <v>6</v>
      </c>
      <c r="H43" s="4"/>
      <c r="CT43" s="167"/>
      <c r="DP43" s="69"/>
      <c r="FP43" s="167"/>
      <c r="GK43" s="27"/>
      <c r="GO43" s="167"/>
    </row>
    <row r="44" spans="1:223" s="2" customFormat="1" ht="15" customHeight="1" x14ac:dyDescent="0.25">
      <c r="A44" s="3">
        <v>10</v>
      </c>
      <c r="B44" s="152">
        <v>44105</v>
      </c>
      <c r="C44" s="123"/>
      <c r="D44" s="124"/>
      <c r="E44" s="124"/>
      <c r="F44" s="124">
        <f t="shared" si="6"/>
        <v>0</v>
      </c>
      <c r="G44" s="4" t="s">
        <v>6</v>
      </c>
      <c r="H44" s="4"/>
      <c r="CT44" s="167"/>
      <c r="DP44" s="69"/>
      <c r="FP44" s="167"/>
      <c r="GK44" s="27"/>
      <c r="GO44" s="167"/>
    </row>
    <row r="45" spans="1:223" s="2" customFormat="1" ht="15" customHeight="1" x14ac:dyDescent="0.25">
      <c r="A45" s="3">
        <v>11</v>
      </c>
      <c r="B45" s="152">
        <v>44136</v>
      </c>
      <c r="C45" s="123"/>
      <c r="D45" s="124"/>
      <c r="E45" s="124"/>
      <c r="F45" s="124">
        <f t="shared" si="6"/>
        <v>0</v>
      </c>
      <c r="G45" s="4" t="s">
        <v>6</v>
      </c>
      <c r="H45" s="4"/>
      <c r="CT45" s="167"/>
      <c r="DP45" s="69"/>
      <c r="FP45" s="167"/>
      <c r="GK45" s="27"/>
      <c r="GO45" s="167"/>
    </row>
    <row r="46" spans="1:223" s="2" customFormat="1" ht="15" customHeight="1" x14ac:dyDescent="0.25">
      <c r="A46" s="18">
        <v>12</v>
      </c>
      <c r="B46" s="164">
        <v>44166</v>
      </c>
      <c r="C46" s="132"/>
      <c r="D46" s="133"/>
      <c r="E46" s="133"/>
      <c r="F46" s="133">
        <f t="shared" si="6"/>
        <v>0</v>
      </c>
      <c r="G46" s="8" t="s">
        <v>6</v>
      </c>
      <c r="H46" s="8"/>
      <c r="CC46" s="256" t="s">
        <v>320</v>
      </c>
      <c r="CD46" s="256"/>
      <c r="CE46" s="256"/>
      <c r="CF46" s="256"/>
      <c r="CG46" s="256"/>
      <c r="CH46" s="256"/>
      <c r="CI46" s="256"/>
      <c r="CJ46" s="256"/>
      <c r="CK46" s="256"/>
      <c r="CL46" s="256"/>
      <c r="CM46" s="256"/>
      <c r="CN46" s="256"/>
      <c r="CO46" s="256"/>
      <c r="CT46" s="167"/>
      <c r="DP46" s="69"/>
      <c r="FP46" s="167"/>
      <c r="GK46" s="27"/>
      <c r="GO46" s="167"/>
    </row>
    <row r="47" spans="1:223" ht="26.25" customHeight="1" x14ac:dyDescent="0.25">
      <c r="A47" s="244" t="s">
        <v>291</v>
      </c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 t="s">
        <v>301</v>
      </c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 t="s">
        <v>309</v>
      </c>
      <c r="BA47" s="244"/>
      <c r="BB47" s="244"/>
      <c r="BC47" s="244"/>
      <c r="BD47" s="244"/>
      <c r="BE47" s="244"/>
      <c r="BF47" s="244"/>
      <c r="BG47" s="244"/>
      <c r="BH47" s="244"/>
      <c r="BI47" s="244"/>
      <c r="BJ47" s="244"/>
      <c r="BK47" s="244"/>
      <c r="BL47" s="244"/>
      <c r="BM47" s="244"/>
      <c r="BN47" s="244"/>
      <c r="BO47" s="244"/>
      <c r="BP47" s="244"/>
      <c r="BQ47" s="244"/>
      <c r="BR47" s="244"/>
      <c r="BS47" s="244"/>
      <c r="BT47" s="244"/>
      <c r="BU47" s="244"/>
      <c r="BV47" s="244"/>
      <c r="BW47" s="244"/>
      <c r="BX47" s="244" t="s">
        <v>314</v>
      </c>
      <c r="BY47" s="244"/>
      <c r="BZ47" s="244"/>
      <c r="CA47" s="244"/>
      <c r="CB47" s="244"/>
      <c r="CC47" s="244"/>
      <c r="CD47" s="244"/>
      <c r="CE47" s="244"/>
      <c r="CF47" s="244"/>
      <c r="CG47" s="244"/>
      <c r="CH47" s="244"/>
      <c r="CI47" s="244"/>
      <c r="CJ47" s="244"/>
      <c r="CK47" s="244"/>
      <c r="CL47" s="244"/>
      <c r="CM47" s="244"/>
      <c r="CN47" s="244"/>
      <c r="CO47" s="244"/>
      <c r="CP47" s="244"/>
      <c r="CQ47" s="244"/>
      <c r="CR47" s="244"/>
      <c r="CS47" s="244"/>
      <c r="CT47" s="244"/>
      <c r="CU47" s="244"/>
      <c r="CV47" s="244" t="s">
        <v>325</v>
      </c>
      <c r="CW47" s="244"/>
      <c r="CX47" s="244"/>
      <c r="CY47" s="244"/>
      <c r="CZ47" s="244"/>
      <c r="DA47" s="244"/>
      <c r="DB47" s="244"/>
      <c r="DC47" s="244"/>
      <c r="DD47" s="244"/>
      <c r="DE47" s="244"/>
      <c r="DF47" s="244"/>
      <c r="DG47" s="244"/>
      <c r="DH47" s="244"/>
      <c r="DI47" s="244"/>
      <c r="DJ47" s="244"/>
      <c r="DK47" s="244"/>
      <c r="DL47" s="244"/>
      <c r="DM47" s="244"/>
      <c r="DN47" s="244"/>
      <c r="DO47" s="244"/>
      <c r="DP47" s="244"/>
      <c r="DQ47" s="244"/>
      <c r="DR47" s="244"/>
      <c r="DS47" s="244"/>
      <c r="DT47" s="244"/>
      <c r="DU47" s="244"/>
      <c r="DV47" s="247" t="s">
        <v>349</v>
      </c>
      <c r="DW47" s="248"/>
      <c r="DX47" s="248"/>
      <c r="DY47" s="248"/>
      <c r="DZ47" s="248"/>
      <c r="EA47" s="248"/>
      <c r="EB47" s="248"/>
      <c r="EC47" s="248"/>
      <c r="ED47" s="248"/>
      <c r="EE47" s="248"/>
      <c r="EF47" s="248"/>
      <c r="EG47" s="248"/>
      <c r="EH47" s="248"/>
      <c r="EI47" s="248"/>
      <c r="EJ47" s="248"/>
      <c r="EK47" s="248"/>
      <c r="EL47" s="248"/>
      <c r="EM47" s="248"/>
      <c r="EN47" s="248"/>
      <c r="EO47" s="248"/>
      <c r="EP47" s="248"/>
      <c r="EQ47" s="248"/>
      <c r="ER47" s="248"/>
      <c r="ES47" s="249"/>
      <c r="ET47" s="244" t="s">
        <v>385</v>
      </c>
      <c r="EU47" s="244"/>
      <c r="EV47" s="244"/>
      <c r="EW47" s="244"/>
      <c r="EX47" s="244"/>
      <c r="EY47" s="244"/>
      <c r="EZ47" s="244"/>
      <c r="FA47" s="244"/>
      <c r="FB47" s="244"/>
      <c r="FC47" s="244"/>
      <c r="FD47" s="244"/>
      <c r="FE47" s="244"/>
      <c r="FF47" s="244"/>
      <c r="FG47" s="244"/>
      <c r="FH47" s="244"/>
      <c r="FI47" s="244"/>
      <c r="FJ47" s="244"/>
      <c r="FK47" s="244"/>
      <c r="FL47" s="244"/>
      <c r="FM47" s="244"/>
      <c r="FN47" s="244"/>
      <c r="FO47" s="244"/>
      <c r="FP47" s="244"/>
      <c r="FQ47" s="244"/>
      <c r="FR47" s="244" t="s">
        <v>389</v>
      </c>
      <c r="FS47" s="244"/>
      <c r="FT47" s="244"/>
      <c r="FU47" s="244"/>
      <c r="FV47" s="244"/>
      <c r="FW47" s="244"/>
      <c r="FX47" s="244"/>
      <c r="FY47" s="244"/>
      <c r="FZ47" s="244"/>
      <c r="GA47" s="244"/>
      <c r="GB47" s="244"/>
      <c r="GC47" s="244"/>
      <c r="GD47" s="244"/>
      <c r="GE47" s="244"/>
      <c r="GF47" s="244"/>
      <c r="GG47" s="244"/>
      <c r="GH47" s="244"/>
      <c r="GI47" s="244"/>
      <c r="GJ47" s="244"/>
      <c r="GK47" s="244"/>
      <c r="GL47" s="244"/>
      <c r="GM47" s="244"/>
      <c r="GN47" s="244"/>
      <c r="GO47" s="244"/>
      <c r="GP47" s="247"/>
      <c r="GQ47" s="244" t="s">
        <v>394</v>
      </c>
      <c r="GR47" s="244"/>
      <c r="GS47" s="244"/>
      <c r="GT47" s="244"/>
      <c r="GU47" s="244"/>
      <c r="GV47" s="244"/>
      <c r="GW47" s="244"/>
      <c r="GX47" s="244"/>
      <c r="GY47" s="244"/>
      <c r="GZ47" s="244"/>
      <c r="HA47" s="244"/>
      <c r="HB47" s="244"/>
      <c r="HC47" s="244"/>
      <c r="HD47" s="244"/>
      <c r="HE47" s="244"/>
      <c r="HF47" s="244"/>
      <c r="HG47" s="244"/>
      <c r="HH47" s="244"/>
      <c r="HI47" s="244"/>
      <c r="HJ47" s="244"/>
      <c r="HK47" s="244"/>
      <c r="HL47" s="244"/>
      <c r="HM47" s="244"/>
      <c r="HN47" s="244"/>
      <c r="HO47" s="244"/>
    </row>
    <row r="48" spans="1:223" s="6" customFormat="1" ht="84" customHeight="1" x14ac:dyDescent="0.25">
      <c r="A48" s="14" t="s">
        <v>7</v>
      </c>
      <c r="B48" s="14" t="s">
        <v>8</v>
      </c>
      <c r="C48" s="14" t="s">
        <v>13</v>
      </c>
      <c r="D48" s="14" t="s">
        <v>1</v>
      </c>
      <c r="E48" s="14" t="s">
        <v>290</v>
      </c>
      <c r="F48" s="14" t="s">
        <v>236</v>
      </c>
      <c r="G48" s="14" t="s">
        <v>203</v>
      </c>
      <c r="H48" s="14" t="s">
        <v>204</v>
      </c>
      <c r="I48" s="14" t="s">
        <v>237</v>
      </c>
      <c r="J48" s="14" t="s">
        <v>238</v>
      </c>
      <c r="K48" s="14" t="s">
        <v>50</v>
      </c>
      <c r="L48" s="14" t="s">
        <v>9</v>
      </c>
      <c r="M48" s="14" t="s">
        <v>10</v>
      </c>
      <c r="N48" s="14" t="s">
        <v>11</v>
      </c>
      <c r="O48" s="14" t="s">
        <v>146</v>
      </c>
      <c r="P48" s="14" t="s">
        <v>147</v>
      </c>
      <c r="Q48" s="14" t="s">
        <v>271</v>
      </c>
      <c r="R48" s="14" t="s">
        <v>148</v>
      </c>
      <c r="S48" s="14" t="s">
        <v>292</v>
      </c>
      <c r="T48" s="14" t="s">
        <v>294</v>
      </c>
      <c r="U48" s="14" t="s">
        <v>295</v>
      </c>
      <c r="V48" s="14" t="s">
        <v>286</v>
      </c>
      <c r="W48" s="14" t="s">
        <v>285</v>
      </c>
      <c r="X48" s="14" t="s">
        <v>293</v>
      </c>
      <c r="Y48" s="14" t="s">
        <v>150</v>
      </c>
      <c r="Z48" s="14" t="s">
        <v>47</v>
      </c>
      <c r="AA48" s="14" t="s">
        <v>7</v>
      </c>
      <c r="AB48" s="14" t="s">
        <v>8</v>
      </c>
      <c r="AC48" s="14" t="s">
        <v>13</v>
      </c>
      <c r="AD48" s="14" t="s">
        <v>1</v>
      </c>
      <c r="AE48" s="14" t="s">
        <v>300</v>
      </c>
      <c r="AF48" s="14" t="s">
        <v>236</v>
      </c>
      <c r="AG48" s="14" t="s">
        <v>203</v>
      </c>
      <c r="AH48" s="14" t="s">
        <v>204</v>
      </c>
      <c r="AI48" s="14" t="s">
        <v>237</v>
      </c>
      <c r="AJ48" s="14" t="s">
        <v>238</v>
      </c>
      <c r="AK48" s="14" t="s">
        <v>50</v>
      </c>
      <c r="AL48" s="14" t="s">
        <v>9</v>
      </c>
      <c r="AM48" s="14" t="s">
        <v>10</v>
      </c>
      <c r="AN48" s="14" t="s">
        <v>11</v>
      </c>
      <c r="AO48" s="14" t="s">
        <v>146</v>
      </c>
      <c r="AP48" s="14" t="s">
        <v>147</v>
      </c>
      <c r="AQ48" s="14" t="s">
        <v>271</v>
      </c>
      <c r="AR48" s="14" t="s">
        <v>148</v>
      </c>
      <c r="AS48" s="14" t="s">
        <v>303</v>
      </c>
      <c r="AT48" s="14" t="s">
        <v>302</v>
      </c>
      <c r="AU48" s="14" t="s">
        <v>286</v>
      </c>
      <c r="AV48" s="14" t="s">
        <v>285</v>
      </c>
      <c r="AW48" s="14" t="s">
        <v>304</v>
      </c>
      <c r="AX48" s="14" t="s">
        <v>150</v>
      </c>
      <c r="AY48" s="14" t="s">
        <v>47</v>
      </c>
      <c r="AZ48" s="14" t="s">
        <v>7</v>
      </c>
      <c r="BA48" s="14" t="s">
        <v>8</v>
      </c>
      <c r="BB48" s="14" t="s">
        <v>13</v>
      </c>
      <c r="BC48" s="14" t="s">
        <v>1</v>
      </c>
      <c r="BD48" s="14" t="s">
        <v>308</v>
      </c>
      <c r="BE48" s="14" t="s">
        <v>236</v>
      </c>
      <c r="BF48" s="14" t="s">
        <v>203</v>
      </c>
      <c r="BG48" s="14" t="s">
        <v>204</v>
      </c>
      <c r="BH48" s="14" t="s">
        <v>237</v>
      </c>
      <c r="BI48" s="14" t="s">
        <v>238</v>
      </c>
      <c r="BJ48" s="14" t="s">
        <v>50</v>
      </c>
      <c r="BK48" s="14" t="s">
        <v>9</v>
      </c>
      <c r="BL48" s="14" t="s">
        <v>10</v>
      </c>
      <c r="BM48" s="14" t="s">
        <v>11</v>
      </c>
      <c r="BN48" s="14" t="s">
        <v>146</v>
      </c>
      <c r="BO48" s="14" t="s">
        <v>147</v>
      </c>
      <c r="BP48" s="14" t="s">
        <v>271</v>
      </c>
      <c r="BQ48" s="14" t="s">
        <v>148</v>
      </c>
      <c r="BR48" s="14" t="s">
        <v>311</v>
      </c>
      <c r="BS48" s="14" t="s">
        <v>286</v>
      </c>
      <c r="BT48" s="14" t="s">
        <v>285</v>
      </c>
      <c r="BU48" s="14" t="s">
        <v>310</v>
      </c>
      <c r="BV48" s="14" t="s">
        <v>150</v>
      </c>
      <c r="BW48" s="14" t="s">
        <v>47</v>
      </c>
      <c r="BX48" s="14" t="s">
        <v>7</v>
      </c>
      <c r="BY48" s="14" t="s">
        <v>8</v>
      </c>
      <c r="BZ48" s="14" t="s">
        <v>13</v>
      </c>
      <c r="CA48" s="14" t="s">
        <v>1</v>
      </c>
      <c r="CB48" s="14" t="s">
        <v>315</v>
      </c>
      <c r="CC48" s="172" t="s">
        <v>236</v>
      </c>
      <c r="CD48" s="172" t="s">
        <v>203</v>
      </c>
      <c r="CE48" s="172" t="s">
        <v>204</v>
      </c>
      <c r="CF48" s="172" t="s">
        <v>237</v>
      </c>
      <c r="CG48" s="172" t="s">
        <v>238</v>
      </c>
      <c r="CH48" s="172" t="s">
        <v>50</v>
      </c>
      <c r="CI48" s="172" t="s">
        <v>9</v>
      </c>
      <c r="CJ48" s="172" t="s">
        <v>10</v>
      </c>
      <c r="CK48" s="172" t="s">
        <v>11</v>
      </c>
      <c r="CL48" s="172" t="s">
        <v>146</v>
      </c>
      <c r="CM48" s="172" t="s">
        <v>147</v>
      </c>
      <c r="CN48" s="172" t="s">
        <v>271</v>
      </c>
      <c r="CO48" s="172" t="s">
        <v>148</v>
      </c>
      <c r="CP48" s="14" t="s">
        <v>319</v>
      </c>
      <c r="CQ48" s="14" t="s">
        <v>286</v>
      </c>
      <c r="CR48" s="14" t="s">
        <v>285</v>
      </c>
      <c r="CS48" s="14" t="s">
        <v>316</v>
      </c>
      <c r="CT48" s="46" t="s">
        <v>150</v>
      </c>
      <c r="CU48" s="14" t="s">
        <v>47</v>
      </c>
      <c r="CV48" s="14" t="s">
        <v>7</v>
      </c>
      <c r="CW48" s="14" t="s">
        <v>8</v>
      </c>
      <c r="CX48" s="14" t="s">
        <v>13</v>
      </c>
      <c r="CY48" s="14" t="s">
        <v>1</v>
      </c>
      <c r="CZ48" s="14" t="s">
        <v>323</v>
      </c>
      <c r="DA48" s="14" t="s">
        <v>236</v>
      </c>
      <c r="DB48" s="14" t="s">
        <v>203</v>
      </c>
      <c r="DC48" s="14" t="s">
        <v>204</v>
      </c>
      <c r="DD48" s="14" t="s">
        <v>237</v>
      </c>
      <c r="DE48" s="14" t="s">
        <v>238</v>
      </c>
      <c r="DF48" s="14" t="s">
        <v>50</v>
      </c>
      <c r="DG48" s="14" t="s">
        <v>324</v>
      </c>
      <c r="DH48" s="14" t="s">
        <v>328</v>
      </c>
      <c r="DI48" s="14" t="s">
        <v>327</v>
      </c>
      <c r="DJ48" s="14" t="s">
        <v>329</v>
      </c>
      <c r="DK48" s="14" t="s">
        <v>330</v>
      </c>
      <c r="DL48" s="14" t="s">
        <v>331</v>
      </c>
      <c r="DM48" s="14" t="s">
        <v>332</v>
      </c>
      <c r="DN48" s="14" t="s">
        <v>333</v>
      </c>
      <c r="DO48" s="179" t="s">
        <v>345</v>
      </c>
      <c r="DP48" s="196" t="s">
        <v>334</v>
      </c>
      <c r="DQ48" s="14" t="s">
        <v>341</v>
      </c>
      <c r="DR48" s="14" t="s">
        <v>340</v>
      </c>
      <c r="DS48" s="14" t="s">
        <v>337</v>
      </c>
      <c r="DT48" s="14" t="s">
        <v>150</v>
      </c>
      <c r="DU48" s="14" t="s">
        <v>47</v>
      </c>
      <c r="DV48" s="14" t="s">
        <v>7</v>
      </c>
      <c r="DW48" s="14" t="s">
        <v>8</v>
      </c>
      <c r="DX48" s="14" t="s">
        <v>13</v>
      </c>
      <c r="DY48" s="14" t="s">
        <v>1</v>
      </c>
      <c r="DZ48" s="14" t="s">
        <v>347</v>
      </c>
      <c r="EA48" s="14" t="s">
        <v>236</v>
      </c>
      <c r="EB48" s="14" t="s">
        <v>203</v>
      </c>
      <c r="EC48" s="14" t="s">
        <v>204</v>
      </c>
      <c r="ED48" s="14" t="s">
        <v>237</v>
      </c>
      <c r="EE48" s="14" t="s">
        <v>238</v>
      </c>
      <c r="EF48" s="14" t="s">
        <v>50</v>
      </c>
      <c r="EG48" s="45" t="s">
        <v>9</v>
      </c>
      <c r="EH48" s="45" t="s">
        <v>10</v>
      </c>
      <c r="EI48" s="45" t="s">
        <v>11</v>
      </c>
      <c r="EJ48" s="45" t="s">
        <v>146</v>
      </c>
      <c r="EK48" s="45" t="s">
        <v>147</v>
      </c>
      <c r="EL48" s="45" t="s">
        <v>271</v>
      </c>
      <c r="EM48" s="45" t="s">
        <v>148</v>
      </c>
      <c r="EN48" s="45" t="s">
        <v>350</v>
      </c>
      <c r="EO48" s="45" t="s">
        <v>286</v>
      </c>
      <c r="EP48" s="45" t="s">
        <v>285</v>
      </c>
      <c r="EQ48" s="45" t="s">
        <v>351</v>
      </c>
      <c r="ER48" s="201" t="s">
        <v>150</v>
      </c>
      <c r="ES48" s="45" t="s">
        <v>47</v>
      </c>
      <c r="ET48" s="14" t="s">
        <v>7</v>
      </c>
      <c r="EU48" s="14" t="s">
        <v>8</v>
      </c>
      <c r="EV48" s="14" t="s">
        <v>13</v>
      </c>
      <c r="EW48" s="14" t="s">
        <v>382</v>
      </c>
      <c r="EX48" s="14" t="s">
        <v>1</v>
      </c>
      <c r="EY48" s="14" t="s">
        <v>236</v>
      </c>
      <c r="EZ48" s="14" t="s">
        <v>203</v>
      </c>
      <c r="FA48" s="14" t="s">
        <v>204</v>
      </c>
      <c r="FB48" s="14" t="s">
        <v>237</v>
      </c>
      <c r="FC48" s="14" t="s">
        <v>238</v>
      </c>
      <c r="FD48" s="14" t="s">
        <v>50</v>
      </c>
      <c r="FE48" s="14" t="s">
        <v>9</v>
      </c>
      <c r="FF48" s="14" t="s">
        <v>10</v>
      </c>
      <c r="FG48" s="14" t="s">
        <v>11</v>
      </c>
      <c r="FH48" s="14" t="s">
        <v>146</v>
      </c>
      <c r="FI48" s="14" t="s">
        <v>147</v>
      </c>
      <c r="FJ48" s="14" t="s">
        <v>271</v>
      </c>
      <c r="FK48" s="14" t="s">
        <v>148</v>
      </c>
      <c r="FL48" s="14" t="s">
        <v>383</v>
      </c>
      <c r="FM48" s="14" t="s">
        <v>286</v>
      </c>
      <c r="FN48" s="14" t="s">
        <v>285</v>
      </c>
      <c r="FO48" s="14" t="s">
        <v>384</v>
      </c>
      <c r="FP48" s="46" t="s">
        <v>150</v>
      </c>
      <c r="FQ48" s="14" t="s">
        <v>47</v>
      </c>
      <c r="FR48" s="14" t="s">
        <v>7</v>
      </c>
      <c r="FS48" s="14" t="s">
        <v>8</v>
      </c>
      <c r="FT48" s="14" t="s">
        <v>13</v>
      </c>
      <c r="FU48" s="14" t="s">
        <v>1</v>
      </c>
      <c r="FV48" s="14" t="s">
        <v>387</v>
      </c>
      <c r="FW48" s="14" t="s">
        <v>236</v>
      </c>
      <c r="FX48" s="14" t="s">
        <v>203</v>
      </c>
      <c r="FY48" s="14" t="s">
        <v>204</v>
      </c>
      <c r="FZ48" s="14" t="s">
        <v>237</v>
      </c>
      <c r="GA48" s="14" t="s">
        <v>238</v>
      </c>
      <c r="GB48" s="232" t="s">
        <v>50</v>
      </c>
      <c r="GC48" s="14" t="s">
        <v>9</v>
      </c>
      <c r="GD48" s="14" t="s">
        <v>10</v>
      </c>
      <c r="GE48" s="14" t="s">
        <v>11</v>
      </c>
      <c r="GF48" s="14" t="s">
        <v>146</v>
      </c>
      <c r="GG48" s="14" t="s">
        <v>147</v>
      </c>
      <c r="GH48" s="14" t="s">
        <v>390</v>
      </c>
      <c r="GI48" s="14" t="s">
        <v>148</v>
      </c>
      <c r="GJ48" s="14" t="s">
        <v>391</v>
      </c>
      <c r="GK48" s="14" t="s">
        <v>392</v>
      </c>
      <c r="GL48" s="14" t="s">
        <v>399</v>
      </c>
      <c r="GM48" s="14" t="s">
        <v>400</v>
      </c>
      <c r="GN48" s="14" t="s">
        <v>388</v>
      </c>
      <c r="GO48" s="233" t="s">
        <v>150</v>
      </c>
      <c r="GP48" s="232" t="s">
        <v>47</v>
      </c>
      <c r="GQ48" s="14" t="s">
        <v>7</v>
      </c>
      <c r="GR48" s="14" t="s">
        <v>8</v>
      </c>
      <c r="GS48" s="14" t="s">
        <v>13</v>
      </c>
      <c r="GT48" s="14" t="s">
        <v>1</v>
      </c>
      <c r="GU48" s="14" t="s">
        <v>395</v>
      </c>
      <c r="GV48" s="14" t="s">
        <v>236</v>
      </c>
      <c r="GW48" s="14" t="s">
        <v>203</v>
      </c>
      <c r="GX48" s="14" t="s">
        <v>204</v>
      </c>
      <c r="GY48" s="14" t="s">
        <v>237</v>
      </c>
      <c r="GZ48" s="14" t="s">
        <v>238</v>
      </c>
      <c r="HA48" s="14" t="s">
        <v>50</v>
      </c>
      <c r="HB48" s="14" t="s">
        <v>9</v>
      </c>
      <c r="HC48" s="14" t="s">
        <v>10</v>
      </c>
      <c r="HD48" s="14" t="s">
        <v>11</v>
      </c>
      <c r="HE48" s="14" t="s">
        <v>146</v>
      </c>
      <c r="HF48" s="14" t="s">
        <v>147</v>
      </c>
      <c r="HG48" s="14" t="s">
        <v>390</v>
      </c>
      <c r="HH48" s="14" t="s">
        <v>148</v>
      </c>
      <c r="HI48" s="14" t="s">
        <v>391</v>
      </c>
      <c r="HJ48" s="14" t="s">
        <v>392</v>
      </c>
      <c r="HK48" s="14" t="s">
        <v>399</v>
      </c>
      <c r="HL48" s="14" t="s">
        <v>400</v>
      </c>
      <c r="HM48" s="14" t="s">
        <v>397</v>
      </c>
      <c r="HN48" s="236" t="s">
        <v>150</v>
      </c>
      <c r="HO48" s="14" t="s">
        <v>47</v>
      </c>
    </row>
    <row r="49" spans="1:223" ht="30" customHeight="1" x14ac:dyDescent="0.25">
      <c r="A49" s="1">
        <v>1</v>
      </c>
      <c r="B49" s="1" t="s">
        <v>53</v>
      </c>
      <c r="C49" s="1" t="s">
        <v>14</v>
      </c>
      <c r="D49" s="50">
        <v>43830</v>
      </c>
      <c r="E49" s="83"/>
      <c r="F49" s="64">
        <v>2970.19</v>
      </c>
      <c r="G49" s="64"/>
      <c r="H49" s="64"/>
      <c r="I49" s="64"/>
      <c r="J49" s="64"/>
      <c r="K49" s="72">
        <v>2970.19</v>
      </c>
      <c r="L49" s="73">
        <v>10</v>
      </c>
      <c r="M49" s="75">
        <v>1.1999991423139997</v>
      </c>
      <c r="N49" s="56">
        <v>11.199999142313999</v>
      </c>
      <c r="O49" s="64">
        <v>11.199999142313999</v>
      </c>
      <c r="P49" s="64">
        <v>0</v>
      </c>
      <c r="Q49" s="64">
        <v>20.271998447588338</v>
      </c>
      <c r="R49" s="64">
        <v>0</v>
      </c>
      <c r="S49" s="77">
        <v>20.271998447588338</v>
      </c>
      <c r="T49" s="64"/>
      <c r="U49" s="64"/>
      <c r="V49" s="64">
        <v>1.0186619956554084</v>
      </c>
      <c r="W49" s="90">
        <v>21.290660443243745</v>
      </c>
      <c r="X49" s="78">
        <v>-66.796345140456793</v>
      </c>
      <c r="Y49" s="111">
        <v>1</v>
      </c>
      <c r="Z49" s="64" t="s">
        <v>278</v>
      </c>
      <c r="AA49" s="1">
        <v>1</v>
      </c>
      <c r="AB49" s="1" t="s">
        <v>53</v>
      </c>
      <c r="AC49" s="1" t="s">
        <v>14</v>
      </c>
      <c r="AD49" s="50">
        <v>43861</v>
      </c>
      <c r="AE49" s="110"/>
      <c r="AF49" s="1">
        <v>2982.4</v>
      </c>
      <c r="AG49" s="1"/>
      <c r="AH49" s="1"/>
      <c r="AI49" s="1"/>
      <c r="AJ49" s="1"/>
      <c r="AK49" s="58">
        <f t="shared" ref="AK49:AK112" si="7">AF49+AG49+AH49+AI49</f>
        <v>2982.4</v>
      </c>
      <c r="AL49" s="73">
        <f>AK49-K49</f>
        <v>12.210000000000036</v>
      </c>
      <c r="AM49" s="75">
        <f>$F$35/$E$35*AL49</f>
        <v>-10.855328471827214</v>
      </c>
      <c r="AN49" s="56">
        <f>AL49+AM49</f>
        <v>1.3546715281728225</v>
      </c>
      <c r="AO49" s="64">
        <f>IF(AN49&gt;=110,110,AN49)</f>
        <v>1.3546715281728225</v>
      </c>
      <c r="AP49" s="64">
        <f>AN49-AO49</f>
        <v>0</v>
      </c>
      <c r="AQ49" s="64">
        <f>AO49*1.81</f>
        <v>2.4519554659928087</v>
      </c>
      <c r="AR49" s="64"/>
      <c r="AS49" s="77">
        <f>AQ49</f>
        <v>2.4519554659928087</v>
      </c>
      <c r="AT49" s="64">
        <f>$E$9/$E$8*AN49*2.9</f>
        <v>8.7881253728571966</v>
      </c>
      <c r="AU49" s="64">
        <f t="shared" ref="AU49:AU112" si="8">$AE$4/$AE$2*AS49</f>
        <v>1.5623758699111374</v>
      </c>
      <c r="AV49" s="90">
        <f>AS49+AT49+AU49</f>
        <v>12.802456708761143</v>
      </c>
      <c r="AW49" s="78">
        <f>X49-AE49+AV49</f>
        <v>-53.993888431695652</v>
      </c>
      <c r="AX49" s="111">
        <v>1</v>
      </c>
      <c r="AY49" s="64" t="s">
        <v>278</v>
      </c>
      <c r="AZ49" s="1">
        <v>1</v>
      </c>
      <c r="BA49" s="1" t="s">
        <v>53</v>
      </c>
      <c r="BB49" s="1" t="s">
        <v>14</v>
      </c>
      <c r="BC49" s="50">
        <v>43890</v>
      </c>
      <c r="BD49" s="83"/>
      <c r="BE49" s="1">
        <v>2993.84</v>
      </c>
      <c r="BF49" s="1"/>
      <c r="BG49" s="1"/>
      <c r="BH49" s="1"/>
      <c r="BI49" s="1"/>
      <c r="BJ49" s="58">
        <v>2993.84</v>
      </c>
      <c r="BK49" s="73">
        <f>BJ49-AK49</f>
        <v>11.440000000000055</v>
      </c>
      <c r="BL49" s="75">
        <f>$F$36/$E$36*BK49</f>
        <v>0.2164699050703002</v>
      </c>
      <c r="BM49" s="56">
        <f>BK49+BL49</f>
        <v>11.656469905070354</v>
      </c>
      <c r="BN49" s="64">
        <f>IF(BM49&gt;=110,110,BM49)</f>
        <v>11.656469905070354</v>
      </c>
      <c r="BO49" s="64">
        <f>BM49-BN49</f>
        <v>0</v>
      </c>
      <c r="BP49" s="64">
        <f>BN49*1.81</f>
        <v>21.09821052817734</v>
      </c>
      <c r="BQ49" s="174">
        <f>BO49*$BC$12</f>
        <v>0</v>
      </c>
      <c r="BR49" s="77">
        <f>BP49+BQ49</f>
        <v>21.09821052817734</v>
      </c>
      <c r="BS49" s="64">
        <f>$BD$4/$BD$6*BR49</f>
        <v>1.4195151943124922</v>
      </c>
      <c r="BT49" s="90">
        <f>BR49+BS49</f>
        <v>22.517725722489832</v>
      </c>
      <c r="BU49" s="78">
        <f>AW49-BD49+BT49</f>
        <v>-31.47616270920582</v>
      </c>
      <c r="BV49" s="111">
        <v>1</v>
      </c>
      <c r="BW49" s="64" t="s">
        <v>278</v>
      </c>
      <c r="BX49" s="1">
        <v>1</v>
      </c>
      <c r="BY49" s="1" t="s">
        <v>53</v>
      </c>
      <c r="BZ49" s="1" t="s">
        <v>14</v>
      </c>
      <c r="CA49" s="50">
        <v>43890</v>
      </c>
      <c r="CB49" s="83"/>
      <c r="CC49" s="72">
        <v>2993.84</v>
      </c>
      <c r="CD49" s="72"/>
      <c r="CE49" s="72"/>
      <c r="CF49" s="72"/>
      <c r="CG49" s="72"/>
      <c r="CH49" s="72">
        <v>2993.84</v>
      </c>
      <c r="CI49" s="72">
        <v>11.440000000000055</v>
      </c>
      <c r="CJ49" s="72">
        <v>0.2164699050703002</v>
      </c>
      <c r="CK49" s="72">
        <v>11.656469905070354</v>
      </c>
      <c r="CL49" s="72">
        <v>11.656469905070354</v>
      </c>
      <c r="CM49" s="72">
        <v>0</v>
      </c>
      <c r="CN49" s="72">
        <v>21.09821052817734</v>
      </c>
      <c r="CO49" s="72">
        <v>0</v>
      </c>
      <c r="CP49" s="77">
        <f>(CN49+CO49)*$I$11</f>
        <v>23.446808551938766</v>
      </c>
      <c r="CQ49" s="64">
        <f>$BD$4/$BD$6*CP49/$I$11</f>
        <v>1.4195151943124922</v>
      </c>
      <c r="CR49" s="90">
        <f>CP49+CQ49</f>
        <v>24.866323746251258</v>
      </c>
      <c r="CS49" s="78">
        <f>BU49-CB49+CR49</f>
        <v>-6.6098389629545622</v>
      </c>
      <c r="CT49" s="74" t="s">
        <v>232</v>
      </c>
      <c r="CU49" s="1" t="s">
        <v>317</v>
      </c>
      <c r="CV49" s="1">
        <v>1</v>
      </c>
      <c r="CW49" s="1" t="s">
        <v>53</v>
      </c>
      <c r="CX49" s="1" t="s">
        <v>14</v>
      </c>
      <c r="CY49" s="50">
        <v>43951</v>
      </c>
      <c r="CZ49" s="83"/>
      <c r="DA49" s="64">
        <v>3059.46</v>
      </c>
      <c r="DB49" s="64"/>
      <c r="DC49" s="64"/>
      <c r="DD49" s="64"/>
      <c r="DE49" s="64"/>
      <c r="DF49" s="72">
        <v>3059.46</v>
      </c>
      <c r="DG49" s="73">
        <f>DF49-BJ49</f>
        <v>65.619999999999891</v>
      </c>
      <c r="DH49" s="75">
        <f>$F$38/$E$38*DG49</f>
        <v>10.075586352406486</v>
      </c>
      <c r="DI49" s="76">
        <f>DG49+DH49</f>
        <v>75.69558635240638</v>
      </c>
      <c r="DJ49" s="64">
        <f>IF(DI49&gt;=110,110,DI49)</f>
        <v>75.69558635240638</v>
      </c>
      <c r="DK49" s="64">
        <f>DI49-DJ49</f>
        <v>0</v>
      </c>
      <c r="DL49" s="64">
        <f>DJ49*1.81</f>
        <v>137.00901129785555</v>
      </c>
      <c r="DM49" s="184">
        <f>DK49*$CY$12</f>
        <v>0</v>
      </c>
      <c r="DN49" s="185">
        <f>DL49+DM49</f>
        <v>137.00901129785555</v>
      </c>
      <c r="DO49" s="186">
        <f>DN49-CP49</f>
        <v>113.56220274591678</v>
      </c>
      <c r="DP49" s="186">
        <f>DO49-$DB$7/$DA$7*DO49</f>
        <v>109.11018763341886</v>
      </c>
      <c r="DQ49" s="187">
        <f>$CZ$4/$DA$7*DO49</f>
        <v>7.8231527379566881</v>
      </c>
      <c r="DR49" s="29">
        <f>DO49+DQ49</f>
        <v>121.38535548387347</v>
      </c>
      <c r="DS49" s="188">
        <f>CS49-CZ49+DR49</f>
        <v>114.7755165209189</v>
      </c>
      <c r="DT49" s="74">
        <v>1</v>
      </c>
      <c r="DU49" s="1" t="s">
        <v>278</v>
      </c>
      <c r="DV49" s="1">
        <v>1</v>
      </c>
      <c r="DW49" s="1" t="s">
        <v>53</v>
      </c>
      <c r="DX49" s="1" t="s">
        <v>14</v>
      </c>
      <c r="DY49" s="50">
        <v>43982</v>
      </c>
      <c r="DZ49" s="51"/>
      <c r="EA49" s="1">
        <v>3257.16</v>
      </c>
      <c r="EB49" s="1"/>
      <c r="EC49" s="1"/>
      <c r="ED49" s="1"/>
      <c r="EE49" s="1"/>
      <c r="EF49" s="58">
        <v>3257.16</v>
      </c>
      <c r="EG49" s="73">
        <f>EF49-DF49</f>
        <v>197.69999999999982</v>
      </c>
      <c r="EH49" s="75">
        <f>$F$39/$E$39*EG49</f>
        <v>8.1238084913213022</v>
      </c>
      <c r="EI49" s="56">
        <f>EG49+EH49</f>
        <v>205.82380849132113</v>
      </c>
      <c r="EJ49" s="64">
        <f>IF(EI49&gt;=110,110,EI49)</f>
        <v>110</v>
      </c>
      <c r="EK49" s="64">
        <f>EI49-EJ49</f>
        <v>95.823808491321131</v>
      </c>
      <c r="EL49" s="64">
        <f>EJ49*1.81</f>
        <v>199.1</v>
      </c>
      <c r="EM49" s="174">
        <f>EK49*$DY$12</f>
        <v>185.43365615889763</v>
      </c>
      <c r="EN49" s="77">
        <f>EL49+EM49</f>
        <v>384.53365615889766</v>
      </c>
      <c r="EO49" s="64">
        <f>$DZ$4/$DZ$6*EN49</f>
        <v>40.22484684721222</v>
      </c>
      <c r="EP49" s="199">
        <f>EN49+EO49</f>
        <v>424.75850300610989</v>
      </c>
      <c r="EQ49" s="200">
        <f>DS49-DZ49+EP49</f>
        <v>539.53401952702882</v>
      </c>
      <c r="ER49" s="111">
        <v>1</v>
      </c>
      <c r="ES49" s="64" t="s">
        <v>278</v>
      </c>
      <c r="ET49" s="1">
        <v>1</v>
      </c>
      <c r="EU49" s="1" t="s">
        <v>53</v>
      </c>
      <c r="EV49" s="1" t="s">
        <v>14</v>
      </c>
      <c r="EW49" s="218"/>
      <c r="EX49" s="50">
        <v>44013</v>
      </c>
      <c r="EY49" s="64">
        <v>3419.09</v>
      </c>
      <c r="EZ49" s="64"/>
      <c r="FA49" s="64"/>
      <c r="FB49" s="64"/>
      <c r="FC49" s="64"/>
      <c r="FD49" s="72">
        <f>EY49+EZ49+FA49+FB49</f>
        <v>3419.09</v>
      </c>
      <c r="FE49" s="73">
        <f>FD49-EF49</f>
        <v>161.93000000000029</v>
      </c>
      <c r="FF49" s="75">
        <f>$F$40/$E$40*FE49</f>
        <v>7.598685427305794</v>
      </c>
      <c r="FG49" s="56">
        <f>FE49+FF49</f>
        <v>169.52868542730607</v>
      </c>
      <c r="FH49" s="64">
        <f>FG49</f>
        <v>169.52868542730607</v>
      </c>
      <c r="FI49" s="64">
        <f>FG49-FH49</f>
        <v>0</v>
      </c>
      <c r="FJ49" s="64">
        <f>FH49*1.81</f>
        <v>306.84692062342401</v>
      </c>
      <c r="FK49" s="64"/>
      <c r="FL49" s="77">
        <f>FJ49+FK49</f>
        <v>306.84692062342401</v>
      </c>
      <c r="FM49" s="64">
        <f>3597/($E$14*1.81)*FL49</f>
        <v>35.158826192459635</v>
      </c>
      <c r="FN49" s="199">
        <f>FL49+FM49</f>
        <v>342.00574681588364</v>
      </c>
      <c r="FO49" s="93">
        <f>EQ49-EW49+FN49</f>
        <v>881.53976634291246</v>
      </c>
      <c r="FP49" s="74">
        <v>1</v>
      </c>
      <c r="FQ49" s="1" t="s">
        <v>278</v>
      </c>
      <c r="FR49" s="1">
        <v>1</v>
      </c>
      <c r="FS49" s="1" t="s">
        <v>53</v>
      </c>
      <c r="FT49" s="1" t="s">
        <v>14</v>
      </c>
      <c r="FU49" s="50">
        <v>44042</v>
      </c>
      <c r="FV49" s="51"/>
      <c r="FW49" s="64">
        <v>3525.02</v>
      </c>
      <c r="FX49" s="64"/>
      <c r="FY49" s="64"/>
      <c r="FZ49" s="64"/>
      <c r="GA49" s="64"/>
      <c r="GB49" s="231">
        <f>FW49+FX49+FY49+FZ49</f>
        <v>3525.02</v>
      </c>
      <c r="GC49" s="73">
        <f t="shared" ref="GC49:GC112" si="9">GB49-FD49</f>
        <v>105.92999999999984</v>
      </c>
      <c r="GD49" s="75">
        <f>$F$41/$E$41*GC49</f>
        <v>33.007399415010731</v>
      </c>
      <c r="GE49" s="76">
        <f>GC49+GD49</f>
        <v>138.93739941501056</v>
      </c>
      <c r="GF49" s="64">
        <f>GE49</f>
        <v>138.93739941501056</v>
      </c>
      <c r="GG49" s="64">
        <v>0</v>
      </c>
      <c r="GH49" s="64">
        <f>GF49*1.9</f>
        <v>263.98105888852007</v>
      </c>
      <c r="GI49" s="64"/>
      <c r="GJ49" s="77">
        <f>GH49+GI49</f>
        <v>263.98105888852007</v>
      </c>
      <c r="GK49" s="63">
        <f>IF(GE49&gt;=110,GE49,0)</f>
        <v>138.93739941501056</v>
      </c>
      <c r="GL49" s="64">
        <f>3795/($E$15*1.9)*GK49*$GJ$181/$GK$181</f>
        <v>38.622549368115081</v>
      </c>
      <c r="GM49" s="51">
        <f>GJ49+GL49</f>
        <v>302.60360825663514</v>
      </c>
      <c r="GN49" s="200">
        <f>FO49-FV49+GM49</f>
        <v>1184.1433745995475</v>
      </c>
      <c r="GO49" s="74">
        <v>1</v>
      </c>
      <c r="GP49" s="237" t="s">
        <v>278</v>
      </c>
      <c r="GQ49" s="1">
        <v>1</v>
      </c>
      <c r="GR49" s="1" t="s">
        <v>53</v>
      </c>
      <c r="GS49" s="1" t="s">
        <v>14</v>
      </c>
      <c r="GT49" s="50">
        <v>44081</v>
      </c>
      <c r="GU49" s="51">
        <v>1200</v>
      </c>
      <c r="GV49" s="64">
        <v>3693.13</v>
      </c>
      <c r="GW49" s="64"/>
      <c r="GX49" s="64"/>
      <c r="GY49" s="64"/>
      <c r="GZ49" s="64"/>
      <c r="HA49" s="72">
        <v>3693.13</v>
      </c>
      <c r="HB49" s="73">
        <f>HA49-GB49</f>
        <v>168.11000000000013</v>
      </c>
      <c r="HC49" s="75">
        <f>$F$42/$E$42*HB49</f>
        <v>-60.846528817004156</v>
      </c>
      <c r="HD49" s="76">
        <f>HB49+HC49</f>
        <v>107.26347118299597</v>
      </c>
      <c r="HE49" s="64">
        <f>HD49</f>
        <v>107.26347118299597</v>
      </c>
      <c r="HF49" s="64">
        <v>0</v>
      </c>
      <c r="HG49" s="64">
        <f>HE49*1.9</f>
        <v>203.80059524769234</v>
      </c>
      <c r="HH49" s="64"/>
      <c r="HI49" s="77">
        <f>HG49+HH49</f>
        <v>203.80059524769234</v>
      </c>
      <c r="HJ49" s="64">
        <f>IF(HD49&gt;=110,HD49,0)</f>
        <v>0</v>
      </c>
      <c r="HK49" s="64">
        <f>3300*1.15/($E$16*1.9)*HJ49*$HI$181/$HJ$181</f>
        <v>0</v>
      </c>
      <c r="HL49" s="51">
        <f>HI49+HK49</f>
        <v>203.80059524769234</v>
      </c>
      <c r="HM49" s="200">
        <f>GN49-GU49+HL49</f>
        <v>187.94396984723988</v>
      </c>
      <c r="HN49" s="1">
        <v>1</v>
      </c>
      <c r="HO49" s="1" t="s">
        <v>278</v>
      </c>
    </row>
    <row r="50" spans="1:223" ht="30" customHeight="1" x14ac:dyDescent="0.25">
      <c r="A50" s="1">
        <v>2</v>
      </c>
      <c r="B50" s="1" t="s">
        <v>161</v>
      </c>
      <c r="C50" s="1" t="s">
        <v>272</v>
      </c>
      <c r="D50" s="50">
        <v>43830</v>
      </c>
      <c r="E50" s="83"/>
      <c r="F50" s="64">
        <v>955.75</v>
      </c>
      <c r="G50" s="64">
        <v>280.98</v>
      </c>
      <c r="H50" s="64">
        <v>6608.91</v>
      </c>
      <c r="I50" s="64"/>
      <c r="J50" s="64">
        <v>4623.7700000000004</v>
      </c>
      <c r="K50" s="72">
        <v>7845.6399999999994</v>
      </c>
      <c r="L50" s="73">
        <v>0</v>
      </c>
      <c r="M50" s="75">
        <v>0</v>
      </c>
      <c r="N50" s="56">
        <v>0</v>
      </c>
      <c r="O50" s="64">
        <v>0</v>
      </c>
      <c r="P50" s="64">
        <v>0</v>
      </c>
      <c r="Q50" s="64">
        <v>0</v>
      </c>
      <c r="R50" s="64">
        <v>0</v>
      </c>
      <c r="S50" s="77">
        <v>0</v>
      </c>
      <c r="T50" s="64"/>
      <c r="U50" s="64"/>
      <c r="V50" s="64">
        <v>0</v>
      </c>
      <c r="W50" s="90">
        <v>0</v>
      </c>
      <c r="X50" s="78">
        <v>252.33155143594144</v>
      </c>
      <c r="Y50" s="111">
        <v>2</v>
      </c>
      <c r="Z50" s="64" t="s">
        <v>278</v>
      </c>
      <c r="AA50" s="1">
        <v>2</v>
      </c>
      <c r="AB50" s="1" t="s">
        <v>161</v>
      </c>
      <c r="AC50" s="1" t="s">
        <v>272</v>
      </c>
      <c r="AD50" s="50">
        <v>43861</v>
      </c>
      <c r="AE50" s="110"/>
      <c r="AF50" s="1">
        <v>955.75</v>
      </c>
      <c r="AG50" s="1">
        <v>280.98</v>
      </c>
      <c r="AH50" s="1">
        <v>6608.91</v>
      </c>
      <c r="AI50" s="1"/>
      <c r="AJ50" s="1">
        <v>4623.7700000000004</v>
      </c>
      <c r="AK50" s="58">
        <f t="shared" si="7"/>
        <v>7845.6399999999994</v>
      </c>
      <c r="AL50" s="73">
        <f t="shared" ref="AL50:AL113" si="10">AK50-K50</f>
        <v>0</v>
      </c>
      <c r="AM50" s="75">
        <f t="shared" ref="AM50:AM113" si="11">$F$35/$E$35*AL50</f>
        <v>0</v>
      </c>
      <c r="AN50" s="56">
        <f t="shared" ref="AN50:AN113" si="12">AL50+AM50</f>
        <v>0</v>
      </c>
      <c r="AO50" s="64">
        <f t="shared" ref="AO50:AO113" si="13">AN50</f>
        <v>0</v>
      </c>
      <c r="AP50" s="64">
        <f t="shared" ref="AP50:AP113" si="14">AN50-AO50</f>
        <v>0</v>
      </c>
      <c r="AQ50" s="64">
        <f t="shared" ref="AQ50:AQ113" si="15">AO50*1.81</f>
        <v>0</v>
      </c>
      <c r="AR50" s="64"/>
      <c r="AS50" s="77">
        <f t="shared" ref="AS50:AS113" si="16">AQ50</f>
        <v>0</v>
      </c>
      <c r="AT50" s="64">
        <f t="shared" ref="AT50:AT113" si="17">$E$9/$E$8*AN50*2.9</f>
        <v>0</v>
      </c>
      <c r="AU50" s="64">
        <f t="shared" si="8"/>
        <v>0</v>
      </c>
      <c r="AV50" s="90">
        <f t="shared" ref="AV50:AV113" si="18">AS50+AT50+AU50</f>
        <v>0</v>
      </c>
      <c r="AW50" s="78">
        <f t="shared" ref="AW50:AW113" si="19">X50-AE50+AV50</f>
        <v>252.33155143594144</v>
      </c>
      <c r="AX50" s="111">
        <v>2</v>
      </c>
      <c r="AY50" s="64" t="s">
        <v>278</v>
      </c>
      <c r="AZ50" s="1">
        <v>2</v>
      </c>
      <c r="BA50" s="1" t="s">
        <v>161</v>
      </c>
      <c r="BB50" s="1" t="s">
        <v>272</v>
      </c>
      <c r="BC50" s="50">
        <v>43890</v>
      </c>
      <c r="BD50" s="83"/>
      <c r="BE50" s="1">
        <v>955.75</v>
      </c>
      <c r="BF50" s="1">
        <v>280.98</v>
      </c>
      <c r="BG50" s="1">
        <v>6608.91</v>
      </c>
      <c r="BH50" s="1"/>
      <c r="BI50" s="1">
        <v>4623.7700000000004</v>
      </c>
      <c r="BJ50" s="58">
        <v>7845.6399999999994</v>
      </c>
      <c r="BK50" s="73">
        <f t="shared" ref="BK50:BK113" si="20">BJ50-AK50</f>
        <v>0</v>
      </c>
      <c r="BL50" s="75">
        <f t="shared" ref="BL50:BL113" si="21">$F$36/$E$36*BK50</f>
        <v>0</v>
      </c>
      <c r="BM50" s="56">
        <f t="shared" ref="BM50:BM113" si="22">BK50+BL50</f>
        <v>0</v>
      </c>
      <c r="BN50" s="64">
        <f t="shared" ref="BN50:BN113" si="23">IF(BM50&gt;=110,110,BM50)</f>
        <v>0</v>
      </c>
      <c r="BO50" s="64">
        <f t="shared" ref="BO50:BO113" si="24">BM50-BN50</f>
        <v>0</v>
      </c>
      <c r="BP50" s="64">
        <f t="shared" ref="BP50:BP113" si="25">BN50*1.81</f>
        <v>0</v>
      </c>
      <c r="BQ50" s="174">
        <f t="shared" ref="BQ50:BQ113" si="26">BO50*$BC$12</f>
        <v>0</v>
      </c>
      <c r="BR50" s="77">
        <f t="shared" ref="BR50:BR113" si="27">BP50+BQ50</f>
        <v>0</v>
      </c>
      <c r="BS50" s="64">
        <f t="shared" ref="BS50:BS113" si="28">$BD$4/$BD$6*BR50</f>
        <v>0</v>
      </c>
      <c r="BT50" s="90">
        <f t="shared" ref="BT50:BT113" si="29">BR50+BS50</f>
        <v>0</v>
      </c>
      <c r="BU50" s="78">
        <f t="shared" ref="BU50:BU113" si="30">AW50-BD50+BT50</f>
        <v>252.33155143594144</v>
      </c>
      <c r="BV50" s="111">
        <v>2</v>
      </c>
      <c r="BW50" s="64" t="s">
        <v>278</v>
      </c>
      <c r="BX50" s="1">
        <v>2</v>
      </c>
      <c r="BY50" s="1" t="s">
        <v>161</v>
      </c>
      <c r="BZ50" s="1" t="s">
        <v>272</v>
      </c>
      <c r="CA50" s="50">
        <v>43890</v>
      </c>
      <c r="CB50" s="83"/>
      <c r="CC50" s="72">
        <v>955.75</v>
      </c>
      <c r="CD50" s="72">
        <v>280.98</v>
      </c>
      <c r="CE50" s="72">
        <v>6608.91</v>
      </c>
      <c r="CF50" s="72"/>
      <c r="CG50" s="72">
        <v>4623.7700000000004</v>
      </c>
      <c r="CH50" s="72">
        <v>7845.6399999999994</v>
      </c>
      <c r="CI50" s="72">
        <v>0</v>
      </c>
      <c r="CJ50" s="72">
        <v>0</v>
      </c>
      <c r="CK50" s="72">
        <v>0</v>
      </c>
      <c r="CL50" s="72">
        <v>0</v>
      </c>
      <c r="CM50" s="72">
        <v>0</v>
      </c>
      <c r="CN50" s="72">
        <v>0</v>
      </c>
      <c r="CO50" s="72">
        <v>0</v>
      </c>
      <c r="CP50" s="77">
        <f t="shared" ref="CP50:CP113" si="31">(CN50+CO50)*$I$11</f>
        <v>0</v>
      </c>
      <c r="CQ50" s="64">
        <f t="shared" ref="CQ50:CQ113" si="32">$BD$4/$BD$6*CP50/$I$11</f>
        <v>0</v>
      </c>
      <c r="CR50" s="90">
        <f t="shared" ref="CR50:CR113" si="33">CP50+CQ50</f>
        <v>0</v>
      </c>
      <c r="CS50" s="78">
        <f t="shared" ref="CS50:CS113" si="34">BU50-CB50+CR50</f>
        <v>252.33155143594144</v>
      </c>
      <c r="CT50" s="74" t="s">
        <v>232</v>
      </c>
      <c r="CU50" s="1" t="s">
        <v>317</v>
      </c>
      <c r="CV50" s="1">
        <v>2</v>
      </c>
      <c r="CW50" s="1" t="s">
        <v>161</v>
      </c>
      <c r="CX50" s="1" t="s">
        <v>272</v>
      </c>
      <c r="CY50" s="50">
        <v>43951</v>
      </c>
      <c r="CZ50" s="83"/>
      <c r="DA50" s="64">
        <v>1247.6300000000001</v>
      </c>
      <c r="DB50" s="64">
        <v>280.98</v>
      </c>
      <c r="DC50" s="64">
        <v>6608.91</v>
      </c>
      <c r="DD50" s="64"/>
      <c r="DE50" s="64">
        <v>4623.7700000000004</v>
      </c>
      <c r="DF50" s="72">
        <v>8137.52</v>
      </c>
      <c r="DG50" s="73">
        <f t="shared" ref="DG50:DG113" si="35">DF50-BJ50</f>
        <v>291.88000000000102</v>
      </c>
      <c r="DH50" s="75">
        <f t="shared" ref="DH50:DH113" si="36">$F$38/$E$38*DG50</f>
        <v>44.816552035056695</v>
      </c>
      <c r="DI50" s="76">
        <f t="shared" ref="DI50:DI113" si="37">DG50+DH50</f>
        <v>336.69655203505772</v>
      </c>
      <c r="DJ50" s="64">
        <f t="shared" ref="DJ50:DJ113" si="38">IF(DI50&gt;=110,110,DI50)</f>
        <v>110</v>
      </c>
      <c r="DK50" s="64">
        <f t="shared" ref="DK50:DK113" si="39">DI50-DJ50</f>
        <v>226.69655203505772</v>
      </c>
      <c r="DL50" s="64">
        <f t="shared" ref="DL50:DL113" si="40">DJ50*1.81</f>
        <v>199.1</v>
      </c>
      <c r="DM50" s="184">
        <f t="shared" ref="DM50:DM113" si="41">DK50*$CY$12</f>
        <v>504.68894542398596</v>
      </c>
      <c r="DN50" s="185">
        <f t="shared" ref="DN50:DN113" si="42">DL50+DM50</f>
        <v>703.78894542398598</v>
      </c>
      <c r="DO50" s="186">
        <f t="shared" ref="DO50:DO113" si="43">DN50-CP50</f>
        <v>703.78894542398598</v>
      </c>
      <c r="DP50" s="186">
        <f t="shared" ref="DP50:DP113" si="44">DO50-$DB$7/$DA$7*DO50</f>
        <v>676.19808380564507</v>
      </c>
      <c r="DQ50" s="187">
        <f t="shared" ref="DQ50:DQ113" si="45">$CZ$4/$DA$7*DO50</f>
        <v>48.48310689830533</v>
      </c>
      <c r="DR50" s="29">
        <f t="shared" ref="DR50:DR113" si="46">DO50+DQ50</f>
        <v>752.2720523222913</v>
      </c>
      <c r="DS50" s="188">
        <f t="shared" ref="DS50:DS113" si="47">CS50-CZ50+DR50</f>
        <v>1004.6036037582328</v>
      </c>
      <c r="DT50" s="74">
        <v>2</v>
      </c>
      <c r="DU50" s="1" t="s">
        <v>278</v>
      </c>
      <c r="DV50" s="1">
        <v>2</v>
      </c>
      <c r="DW50" s="1" t="s">
        <v>161</v>
      </c>
      <c r="DX50" s="1" t="s">
        <v>272</v>
      </c>
      <c r="DY50" s="50">
        <v>43982</v>
      </c>
      <c r="DZ50" s="51"/>
      <c r="EA50" s="1">
        <v>1249.48</v>
      </c>
      <c r="EB50" s="1">
        <v>280.98</v>
      </c>
      <c r="EC50" s="1">
        <v>6608.91</v>
      </c>
      <c r="ED50" s="1"/>
      <c r="EE50" s="1">
        <v>4623.7700000000004</v>
      </c>
      <c r="EF50" s="58">
        <v>8139.37</v>
      </c>
      <c r="EG50" s="73">
        <f t="shared" ref="EG50:EG113" si="48">EF50-DF50</f>
        <v>1.8499999999994543</v>
      </c>
      <c r="EH50" s="75">
        <f t="shared" ref="EH50:EH113" si="49">$F$39/$E$39*EG50</f>
        <v>7.6019452245523478E-2</v>
      </c>
      <c r="EI50" s="56">
        <f t="shared" ref="EI50:EI113" si="50">EG50+EH50</f>
        <v>1.9260194522449778</v>
      </c>
      <c r="EJ50" s="64">
        <f t="shared" ref="EJ50:EJ113" si="51">IF(EI50&gt;=110,110,EI50)</f>
        <v>1.9260194522449778</v>
      </c>
      <c r="EK50" s="64">
        <f t="shared" ref="EK50:EK113" si="52">EI50-EJ50</f>
        <v>0</v>
      </c>
      <c r="EL50" s="64">
        <f t="shared" ref="EL50:EL113" si="53">EJ50*1.81</f>
        <v>3.4860952085634098</v>
      </c>
      <c r="EM50" s="174">
        <f t="shared" ref="EM50:EM113" si="54">EK50*$DY$12</f>
        <v>0</v>
      </c>
      <c r="EN50" s="77">
        <f t="shared" ref="EN50:EN113" si="55">EL50+EM50</f>
        <v>3.4860952085634098</v>
      </c>
      <c r="EO50" s="64">
        <f t="shared" ref="EO50:EO113" si="56">$DZ$4/$DZ$6*EN50</f>
        <v>0.3646693692822518</v>
      </c>
      <c r="EP50" s="199">
        <f t="shared" ref="EP50:EP113" si="57">EN50+EO50</f>
        <v>3.8507645778456618</v>
      </c>
      <c r="EQ50" s="200">
        <f t="shared" ref="EQ50:EQ113" si="58">DS50-DZ50+EP50</f>
        <v>1008.4543683360785</v>
      </c>
      <c r="ER50" s="111">
        <v>2</v>
      </c>
      <c r="ES50" s="64" t="s">
        <v>278</v>
      </c>
      <c r="ET50" s="1">
        <v>2</v>
      </c>
      <c r="EU50" s="1" t="s">
        <v>161</v>
      </c>
      <c r="EV50" s="1" t="s">
        <v>272</v>
      </c>
      <c r="EW50" s="218"/>
      <c r="EX50" s="50">
        <v>44013</v>
      </c>
      <c r="EY50" s="64">
        <v>1250.51</v>
      </c>
      <c r="EZ50" s="64">
        <v>280.98</v>
      </c>
      <c r="FA50" s="64">
        <v>6608.91</v>
      </c>
      <c r="FB50" s="64"/>
      <c r="FC50" s="64">
        <v>4623.7700000000004</v>
      </c>
      <c r="FD50" s="72">
        <f t="shared" ref="FD50:FD113" si="59">EY50+EZ50+FA50+FB50</f>
        <v>8140.4</v>
      </c>
      <c r="FE50" s="73">
        <f>FD50-EF50</f>
        <v>1.0299999999997453</v>
      </c>
      <c r="FF50" s="75">
        <f t="shared" ref="FF50:FF113" si="60">$F$40/$E$40*FE50</f>
        <v>4.8333514420570732E-2</v>
      </c>
      <c r="FG50" s="56">
        <f t="shared" ref="FG50:FG113" si="61">FE50+FF50</f>
        <v>1.0783335144203161</v>
      </c>
      <c r="FH50" s="64">
        <f t="shared" ref="FH50:FH113" si="62">FG50</f>
        <v>1.0783335144203161</v>
      </c>
      <c r="FI50" s="64">
        <f t="shared" ref="FI50:FI113" si="63">FG50-FH50</f>
        <v>0</v>
      </c>
      <c r="FJ50" s="64">
        <f t="shared" ref="FJ50:FJ113" si="64">FH50*1.81</f>
        <v>1.9517836611007722</v>
      </c>
      <c r="FK50" s="64"/>
      <c r="FL50" s="77">
        <f t="shared" ref="FL50:FL113" si="65">FJ50+FK50</f>
        <v>1.9517836611007722</v>
      </c>
      <c r="FM50" s="64">
        <f t="shared" ref="FM50:FM113" si="66">3597/($E$14*1.81)*FL50</f>
        <v>0.22363731845997906</v>
      </c>
      <c r="FN50" s="199">
        <f t="shared" ref="FN50:FN113" si="67">FL50+FM50</f>
        <v>2.1754209795607511</v>
      </c>
      <c r="FO50" s="93">
        <f t="shared" ref="FO50:FO113" si="68">EQ50-EW50+FN50</f>
        <v>1010.6297893156392</v>
      </c>
      <c r="FP50" s="74">
        <v>2</v>
      </c>
      <c r="FQ50" s="1" t="s">
        <v>278</v>
      </c>
      <c r="FR50" s="1">
        <v>2</v>
      </c>
      <c r="FS50" s="1" t="s">
        <v>161</v>
      </c>
      <c r="FT50" s="1" t="s">
        <v>272</v>
      </c>
      <c r="FU50" s="50">
        <v>44042</v>
      </c>
      <c r="FV50" s="51"/>
      <c r="FW50" s="64">
        <v>1250.9100000000001</v>
      </c>
      <c r="FX50" s="64">
        <v>280.98</v>
      </c>
      <c r="FY50" s="64">
        <v>6608.91</v>
      </c>
      <c r="FZ50" s="64"/>
      <c r="GA50" s="64">
        <v>4623.7700000000004</v>
      </c>
      <c r="GB50" s="231">
        <f t="shared" ref="GB50:GB113" si="69">FW50+FX50+FY50+FZ50</f>
        <v>8140.8</v>
      </c>
      <c r="GC50" s="73">
        <f t="shared" si="9"/>
        <v>0.4000000000005457</v>
      </c>
      <c r="GD50" s="75">
        <f t="shared" ref="GD50:GD113" si="70">$F$41/$E$41*GC50</f>
        <v>0.12463853267273034</v>
      </c>
      <c r="GE50" s="76">
        <f t="shared" ref="GE50:GE113" si="71">GC50+GD50</f>
        <v>0.52463853267327609</v>
      </c>
      <c r="GF50" s="64">
        <f t="shared" ref="GF50:GF113" si="72">GE50</f>
        <v>0.52463853267327609</v>
      </c>
      <c r="GG50" s="64">
        <v>0</v>
      </c>
      <c r="GH50" s="64">
        <f t="shared" ref="GH50:GH113" si="73">GF50*1.9</f>
        <v>0.99681321207922458</v>
      </c>
      <c r="GI50" s="64"/>
      <c r="GJ50" s="77">
        <f t="shared" ref="GJ50:GJ113" si="74">GH50+GI50</f>
        <v>0.99681321207922458</v>
      </c>
      <c r="GK50" s="63">
        <f t="shared" ref="GK50:GK113" si="75">IF(GE50&gt;=110,GE50,0)</f>
        <v>0</v>
      </c>
      <c r="GL50" s="64">
        <f t="shared" ref="GL50:GL113" si="76">3795/($E$15*1.9)*GK50*$GJ$181/$GK$181</f>
        <v>0</v>
      </c>
      <c r="GM50" s="51">
        <f t="shared" ref="GM50:GM113" si="77">GJ50+GL50</f>
        <v>0.99681321207922458</v>
      </c>
      <c r="GN50" s="200">
        <f t="shared" ref="GN50:GN113" si="78">FO50-FV50+GM50</f>
        <v>1011.6266025277184</v>
      </c>
      <c r="GO50" s="74">
        <v>2</v>
      </c>
      <c r="GP50" s="237" t="s">
        <v>278</v>
      </c>
      <c r="GQ50" s="1">
        <v>2</v>
      </c>
      <c r="GR50" s="1" t="s">
        <v>161</v>
      </c>
      <c r="GS50" s="1" t="s">
        <v>272</v>
      </c>
      <c r="GT50" s="50">
        <v>44081</v>
      </c>
      <c r="GU50" s="51"/>
      <c r="GV50" s="64">
        <v>1258.6500000000001</v>
      </c>
      <c r="GW50" s="64">
        <v>280.98</v>
      </c>
      <c r="GX50" s="64">
        <v>6608.91</v>
      </c>
      <c r="GY50" s="64"/>
      <c r="GZ50" s="64">
        <v>4623.7700000000004</v>
      </c>
      <c r="HA50" s="72">
        <v>8148.54</v>
      </c>
      <c r="HB50" s="73">
        <f>HA50-GB50</f>
        <v>7.7399999999997817</v>
      </c>
      <c r="HC50" s="75">
        <f t="shared" ref="HC50:HC113" si="79">$F$42/$E$42*HB50</f>
        <v>-2.8014522220189075</v>
      </c>
      <c r="HD50" s="76">
        <f t="shared" ref="HD50:HD113" si="80">HB50+HC50</f>
        <v>4.9385477779808742</v>
      </c>
      <c r="HE50" s="64">
        <f t="shared" ref="HE50:HE113" si="81">HD50</f>
        <v>4.9385477779808742</v>
      </c>
      <c r="HF50" s="64">
        <v>0</v>
      </c>
      <c r="HG50" s="64">
        <f t="shared" ref="HG50:HG113" si="82">HE50*1.9</f>
        <v>9.3832407781636604</v>
      </c>
      <c r="HH50" s="64"/>
      <c r="HI50" s="77">
        <f t="shared" ref="HI50:HI113" si="83">HG50+HH50</f>
        <v>9.3832407781636604</v>
      </c>
      <c r="HJ50" s="64">
        <f t="shared" ref="HJ50:HJ113" si="84">IF(HD50&gt;=110,HD50,0)</f>
        <v>0</v>
      </c>
      <c r="HK50" s="64">
        <f t="shared" ref="HK50:HK113" si="85">3300*1.15/($E$16*1.9)*HJ50*$HI$181/$HJ$181</f>
        <v>0</v>
      </c>
      <c r="HL50" s="51">
        <f t="shared" ref="HL50:HL113" si="86">HI50+HK50</f>
        <v>9.3832407781636604</v>
      </c>
      <c r="HM50" s="200">
        <f t="shared" ref="HM50:HM113" si="87">GN50-GU50+HL50</f>
        <v>1021.0098433058821</v>
      </c>
      <c r="HN50" s="1">
        <v>2</v>
      </c>
      <c r="HO50" s="1" t="s">
        <v>278</v>
      </c>
    </row>
    <row r="51" spans="1:223" ht="30" customHeight="1" x14ac:dyDescent="0.25">
      <c r="A51" s="1">
        <v>3</v>
      </c>
      <c r="B51" s="1" t="s">
        <v>54</v>
      </c>
      <c r="C51" s="1" t="s">
        <v>15</v>
      </c>
      <c r="D51" s="50">
        <v>43830</v>
      </c>
      <c r="E51" s="83"/>
      <c r="F51" s="64">
        <v>386.49</v>
      </c>
      <c r="G51" s="64"/>
      <c r="H51" s="64"/>
      <c r="I51" s="64"/>
      <c r="J51" s="64"/>
      <c r="K51" s="72">
        <v>386.49</v>
      </c>
      <c r="L51" s="73">
        <v>0</v>
      </c>
      <c r="M51" s="75">
        <v>0</v>
      </c>
      <c r="N51" s="56">
        <v>0</v>
      </c>
      <c r="O51" s="64">
        <v>0</v>
      </c>
      <c r="P51" s="64">
        <v>0</v>
      </c>
      <c r="Q51" s="64">
        <v>0</v>
      </c>
      <c r="R51" s="64">
        <v>0</v>
      </c>
      <c r="S51" s="77">
        <v>0</v>
      </c>
      <c r="T51" s="64"/>
      <c r="U51" s="64"/>
      <c r="V51" s="64">
        <v>0</v>
      </c>
      <c r="W51" s="90">
        <v>0</v>
      </c>
      <c r="X51" s="78">
        <v>-95.839976688970552</v>
      </c>
      <c r="Y51" s="111">
        <v>1</v>
      </c>
      <c r="Z51" s="64" t="s">
        <v>278</v>
      </c>
      <c r="AA51" s="1">
        <v>3</v>
      </c>
      <c r="AB51" s="1" t="s">
        <v>54</v>
      </c>
      <c r="AC51" s="1" t="s">
        <v>15</v>
      </c>
      <c r="AD51" s="50">
        <v>43861</v>
      </c>
      <c r="AE51" s="110"/>
      <c r="AF51" s="1">
        <v>399.69</v>
      </c>
      <c r="AG51" s="1"/>
      <c r="AH51" s="1"/>
      <c r="AI51" s="1"/>
      <c r="AJ51" s="1"/>
      <c r="AK51" s="58">
        <f t="shared" si="7"/>
        <v>399.69</v>
      </c>
      <c r="AL51" s="73">
        <f t="shared" si="10"/>
        <v>13.199999999999989</v>
      </c>
      <c r="AM51" s="75">
        <f t="shared" si="11"/>
        <v>-11.73549023981316</v>
      </c>
      <c r="AN51" s="56">
        <f t="shared" si="12"/>
        <v>1.4645097601868287</v>
      </c>
      <c r="AO51" s="64">
        <f t="shared" si="13"/>
        <v>1.4645097601868287</v>
      </c>
      <c r="AP51" s="64">
        <f t="shared" si="14"/>
        <v>0</v>
      </c>
      <c r="AQ51" s="64">
        <f t="shared" si="15"/>
        <v>2.65076266593816</v>
      </c>
      <c r="AR51" s="64"/>
      <c r="AS51" s="77">
        <f t="shared" si="16"/>
        <v>2.65076266593816</v>
      </c>
      <c r="AT51" s="64">
        <f t="shared" si="17"/>
        <v>9.5006760787644939</v>
      </c>
      <c r="AU51" s="64">
        <f t="shared" si="8"/>
        <v>1.6890549944985196</v>
      </c>
      <c r="AV51" s="90">
        <f t="shared" si="18"/>
        <v>13.840493739201174</v>
      </c>
      <c r="AW51" s="78">
        <f t="shared" si="19"/>
        <v>-81.999482949769373</v>
      </c>
      <c r="AX51" s="111">
        <v>1</v>
      </c>
      <c r="AY51" s="64" t="s">
        <v>278</v>
      </c>
      <c r="AZ51" s="1">
        <v>3</v>
      </c>
      <c r="BA51" s="1" t="s">
        <v>54</v>
      </c>
      <c r="BB51" s="1" t="s">
        <v>15</v>
      </c>
      <c r="BC51" s="50">
        <v>43890</v>
      </c>
      <c r="BD51" s="83"/>
      <c r="BE51" s="1">
        <v>399.69</v>
      </c>
      <c r="BF51" s="1"/>
      <c r="BG51" s="1"/>
      <c r="BH51" s="1"/>
      <c r="BI51" s="1"/>
      <c r="BJ51" s="58">
        <v>399.69</v>
      </c>
      <c r="BK51" s="73">
        <f t="shared" si="20"/>
        <v>0</v>
      </c>
      <c r="BL51" s="75">
        <f t="shared" si="21"/>
        <v>0</v>
      </c>
      <c r="BM51" s="56">
        <f t="shared" si="22"/>
        <v>0</v>
      </c>
      <c r="BN51" s="64">
        <f t="shared" si="23"/>
        <v>0</v>
      </c>
      <c r="BO51" s="64">
        <f t="shared" si="24"/>
        <v>0</v>
      </c>
      <c r="BP51" s="64">
        <f t="shared" si="25"/>
        <v>0</v>
      </c>
      <c r="BQ51" s="174">
        <f t="shared" si="26"/>
        <v>0</v>
      </c>
      <c r="BR51" s="77">
        <f t="shared" si="27"/>
        <v>0</v>
      </c>
      <c r="BS51" s="64">
        <f t="shared" si="28"/>
        <v>0</v>
      </c>
      <c r="BT51" s="90">
        <f t="shared" si="29"/>
        <v>0</v>
      </c>
      <c r="BU51" s="78">
        <f t="shared" si="30"/>
        <v>-81.999482949769373</v>
      </c>
      <c r="BV51" s="111">
        <v>1</v>
      </c>
      <c r="BW51" s="64" t="s">
        <v>278</v>
      </c>
      <c r="BX51" s="1">
        <v>3</v>
      </c>
      <c r="BY51" s="1" t="s">
        <v>54</v>
      </c>
      <c r="BZ51" s="1" t="s">
        <v>15</v>
      </c>
      <c r="CA51" s="50">
        <v>43890</v>
      </c>
      <c r="CB51" s="83"/>
      <c r="CC51" s="72">
        <v>399.69</v>
      </c>
      <c r="CD51" s="72"/>
      <c r="CE51" s="72"/>
      <c r="CF51" s="72"/>
      <c r="CG51" s="72"/>
      <c r="CH51" s="72">
        <v>399.69</v>
      </c>
      <c r="CI51" s="72">
        <v>0</v>
      </c>
      <c r="CJ51" s="72">
        <v>0</v>
      </c>
      <c r="CK51" s="72">
        <v>0</v>
      </c>
      <c r="CL51" s="72">
        <v>0</v>
      </c>
      <c r="CM51" s="72">
        <v>0</v>
      </c>
      <c r="CN51" s="72">
        <v>0</v>
      </c>
      <c r="CO51" s="72">
        <v>0</v>
      </c>
      <c r="CP51" s="77">
        <f t="shared" si="31"/>
        <v>0</v>
      </c>
      <c r="CQ51" s="64">
        <f t="shared" si="32"/>
        <v>0</v>
      </c>
      <c r="CR51" s="90">
        <f t="shared" si="33"/>
        <v>0</v>
      </c>
      <c r="CS51" s="78">
        <f t="shared" si="34"/>
        <v>-81.999482949769373</v>
      </c>
      <c r="CT51" s="74" t="s">
        <v>232</v>
      </c>
      <c r="CU51" s="1" t="s">
        <v>317</v>
      </c>
      <c r="CV51" s="1">
        <v>3</v>
      </c>
      <c r="CW51" s="1" t="s">
        <v>54</v>
      </c>
      <c r="CX51" s="1" t="s">
        <v>15</v>
      </c>
      <c r="CY51" s="50">
        <v>43951</v>
      </c>
      <c r="CZ51" s="83"/>
      <c r="DA51" s="64">
        <v>432.3</v>
      </c>
      <c r="DB51" s="64"/>
      <c r="DC51" s="64"/>
      <c r="DD51" s="64"/>
      <c r="DE51" s="64"/>
      <c r="DF51" s="72">
        <v>432.3</v>
      </c>
      <c r="DG51" s="73">
        <f t="shared" si="35"/>
        <v>32.610000000000014</v>
      </c>
      <c r="DH51" s="75">
        <f t="shared" si="36"/>
        <v>5.0070842875948829</v>
      </c>
      <c r="DI51" s="76">
        <f t="shared" si="37"/>
        <v>37.617084287594899</v>
      </c>
      <c r="DJ51" s="64">
        <f t="shared" si="38"/>
        <v>37.617084287594899</v>
      </c>
      <c r="DK51" s="64">
        <f t="shared" si="39"/>
        <v>0</v>
      </c>
      <c r="DL51" s="64">
        <f t="shared" si="40"/>
        <v>68.086922560546768</v>
      </c>
      <c r="DM51" s="184">
        <f t="shared" si="41"/>
        <v>0</v>
      </c>
      <c r="DN51" s="185">
        <f t="shared" si="42"/>
        <v>68.086922560546768</v>
      </c>
      <c r="DO51" s="186">
        <f t="shared" si="43"/>
        <v>68.086922560546768</v>
      </c>
      <c r="DP51" s="186">
        <f t="shared" si="44"/>
        <v>65.417689304467388</v>
      </c>
      <c r="DQ51" s="187">
        <f t="shared" si="45"/>
        <v>4.6904197150907985</v>
      </c>
      <c r="DR51" s="29">
        <f t="shared" si="46"/>
        <v>72.777342275637565</v>
      </c>
      <c r="DS51" s="188">
        <f t="shared" si="47"/>
        <v>-9.2221406741318077</v>
      </c>
      <c r="DT51" s="74">
        <v>1</v>
      </c>
      <c r="DU51" s="1" t="s">
        <v>278</v>
      </c>
      <c r="DV51" s="1">
        <v>3</v>
      </c>
      <c r="DW51" s="1" t="s">
        <v>54</v>
      </c>
      <c r="DX51" s="1" t="s">
        <v>15</v>
      </c>
      <c r="DY51" s="50">
        <v>43982</v>
      </c>
      <c r="DZ51" s="51"/>
      <c r="EA51" s="1">
        <v>476.45</v>
      </c>
      <c r="EB51" s="1"/>
      <c r="EC51" s="1"/>
      <c r="ED51" s="1"/>
      <c r="EE51" s="1"/>
      <c r="EF51" s="58">
        <v>476.45</v>
      </c>
      <c r="EG51" s="73">
        <f t="shared" si="48"/>
        <v>44.149999999999977</v>
      </c>
      <c r="EH51" s="75">
        <f t="shared" si="49"/>
        <v>1.8141939549409998</v>
      </c>
      <c r="EI51" s="56">
        <f t="shared" si="50"/>
        <v>45.964193954940974</v>
      </c>
      <c r="EJ51" s="64">
        <f t="shared" si="51"/>
        <v>45.964193954940974</v>
      </c>
      <c r="EK51" s="64">
        <f t="shared" si="52"/>
        <v>0</v>
      </c>
      <c r="EL51" s="64">
        <f t="shared" si="53"/>
        <v>83.195191058443172</v>
      </c>
      <c r="EM51" s="174">
        <f t="shared" si="54"/>
        <v>0</v>
      </c>
      <c r="EN51" s="77">
        <f t="shared" si="55"/>
        <v>83.195191058443172</v>
      </c>
      <c r="EO51" s="64">
        <f t="shared" si="56"/>
        <v>8.7027852182790042</v>
      </c>
      <c r="EP51" s="199">
        <f t="shared" si="57"/>
        <v>91.897976276722176</v>
      </c>
      <c r="EQ51" s="200">
        <f t="shared" si="58"/>
        <v>82.675835602590368</v>
      </c>
      <c r="ER51" s="111">
        <v>1</v>
      </c>
      <c r="ES51" s="64" t="s">
        <v>278</v>
      </c>
      <c r="ET51" s="1">
        <v>3</v>
      </c>
      <c r="EU51" s="1" t="s">
        <v>54</v>
      </c>
      <c r="EV51" s="1" t="s">
        <v>15</v>
      </c>
      <c r="EW51" s="218">
        <v>300</v>
      </c>
      <c r="EX51" s="50">
        <v>44013</v>
      </c>
      <c r="EY51" s="64">
        <v>503.37</v>
      </c>
      <c r="EZ51" s="64"/>
      <c r="FA51" s="64"/>
      <c r="FB51" s="64"/>
      <c r="FC51" s="64"/>
      <c r="FD51" s="72">
        <f t="shared" si="59"/>
        <v>503.37</v>
      </c>
      <c r="FE51" s="73">
        <f t="shared" ref="FE51:FE114" si="88">FD51-EF51</f>
        <v>26.920000000000016</v>
      </c>
      <c r="FF51" s="75">
        <f t="shared" si="60"/>
        <v>1.2632409788369772</v>
      </c>
      <c r="FG51" s="56">
        <f t="shared" si="61"/>
        <v>28.183240978836992</v>
      </c>
      <c r="FH51" s="64">
        <f t="shared" si="62"/>
        <v>28.183240978836992</v>
      </c>
      <c r="FI51" s="64">
        <f t="shared" si="63"/>
        <v>0</v>
      </c>
      <c r="FJ51" s="64">
        <f t="shared" si="64"/>
        <v>51.011666171694955</v>
      </c>
      <c r="FK51" s="64"/>
      <c r="FL51" s="77">
        <f t="shared" si="65"/>
        <v>51.011666171694955</v>
      </c>
      <c r="FM51" s="64">
        <f t="shared" si="66"/>
        <v>5.8449675853826486</v>
      </c>
      <c r="FN51" s="199">
        <f t="shared" si="67"/>
        <v>56.856633757077603</v>
      </c>
      <c r="FO51" s="93">
        <f t="shared" si="68"/>
        <v>-160.46753064033203</v>
      </c>
      <c r="FP51" s="74">
        <v>1</v>
      </c>
      <c r="FQ51" s="1" t="s">
        <v>278</v>
      </c>
      <c r="FR51" s="1">
        <v>3</v>
      </c>
      <c r="FS51" s="1" t="s">
        <v>54</v>
      </c>
      <c r="FT51" s="1" t="s">
        <v>15</v>
      </c>
      <c r="FU51" s="50">
        <v>44042</v>
      </c>
      <c r="FV51" s="51"/>
      <c r="FW51" s="64">
        <v>533.76</v>
      </c>
      <c r="FX51" s="64"/>
      <c r="FY51" s="64"/>
      <c r="FZ51" s="64"/>
      <c r="GA51" s="64"/>
      <c r="GB51" s="231">
        <f t="shared" si="69"/>
        <v>533.76</v>
      </c>
      <c r="GC51" s="73">
        <f t="shared" si="9"/>
        <v>30.389999999999986</v>
      </c>
      <c r="GD51" s="75">
        <f t="shared" si="70"/>
        <v>9.4694125197977659</v>
      </c>
      <c r="GE51" s="76">
        <f t="shared" si="71"/>
        <v>39.85941251979775</v>
      </c>
      <c r="GF51" s="64">
        <f t="shared" si="72"/>
        <v>39.85941251979775</v>
      </c>
      <c r="GG51" s="64">
        <v>0</v>
      </c>
      <c r="GH51" s="64">
        <f t="shared" si="73"/>
        <v>75.732883787615719</v>
      </c>
      <c r="GI51" s="64"/>
      <c r="GJ51" s="77">
        <f t="shared" si="74"/>
        <v>75.732883787615719</v>
      </c>
      <c r="GK51" s="63">
        <f t="shared" si="75"/>
        <v>0</v>
      </c>
      <c r="GL51" s="64">
        <f t="shared" si="76"/>
        <v>0</v>
      </c>
      <c r="GM51" s="51">
        <f t="shared" si="77"/>
        <v>75.732883787615719</v>
      </c>
      <c r="GN51" s="200">
        <f t="shared" si="78"/>
        <v>-84.73464685271631</v>
      </c>
      <c r="GO51" s="74">
        <v>1</v>
      </c>
      <c r="GP51" s="237" t="s">
        <v>278</v>
      </c>
      <c r="GQ51" s="1">
        <v>3</v>
      </c>
      <c r="GR51" s="1" t="s">
        <v>54</v>
      </c>
      <c r="GS51" s="1" t="s">
        <v>15</v>
      </c>
      <c r="GT51" s="50">
        <v>44081</v>
      </c>
      <c r="GU51" s="51"/>
      <c r="GV51" s="64">
        <v>576.9</v>
      </c>
      <c r="GW51" s="64"/>
      <c r="GX51" s="64"/>
      <c r="GY51" s="64"/>
      <c r="GZ51" s="64"/>
      <c r="HA51" s="72">
        <v>576.9</v>
      </c>
      <c r="HB51" s="73">
        <f t="shared" ref="HB51:HB113" si="89">HA51-GB51</f>
        <v>43.139999999999986</v>
      </c>
      <c r="HC51" s="75">
        <f t="shared" si="79"/>
        <v>-15.614295718074812</v>
      </c>
      <c r="HD51" s="76">
        <f t="shared" si="80"/>
        <v>27.525704281925172</v>
      </c>
      <c r="HE51" s="64">
        <f t="shared" si="81"/>
        <v>27.525704281925172</v>
      </c>
      <c r="HF51" s="64">
        <v>0</v>
      </c>
      <c r="HG51" s="64">
        <f t="shared" si="82"/>
        <v>52.298838135657824</v>
      </c>
      <c r="HH51" s="64"/>
      <c r="HI51" s="77">
        <f t="shared" si="83"/>
        <v>52.298838135657824</v>
      </c>
      <c r="HJ51" s="64">
        <f t="shared" si="84"/>
        <v>0</v>
      </c>
      <c r="HK51" s="64">
        <f t="shared" si="85"/>
        <v>0</v>
      </c>
      <c r="HL51" s="51">
        <f t="shared" si="86"/>
        <v>52.298838135657824</v>
      </c>
      <c r="HM51" s="200">
        <f t="shared" si="87"/>
        <v>-32.435808717058485</v>
      </c>
      <c r="HN51" s="1">
        <v>1</v>
      </c>
      <c r="HO51" s="1" t="s">
        <v>278</v>
      </c>
    </row>
    <row r="52" spans="1:223" ht="30" customHeight="1" x14ac:dyDescent="0.25">
      <c r="A52" s="1">
        <v>4</v>
      </c>
      <c r="B52" s="1" t="s">
        <v>55</v>
      </c>
      <c r="C52" s="1" t="s">
        <v>51</v>
      </c>
      <c r="D52" s="50">
        <v>43830</v>
      </c>
      <c r="E52" s="83"/>
      <c r="F52" s="64">
        <v>6040.77</v>
      </c>
      <c r="G52" s="64"/>
      <c r="H52" s="64"/>
      <c r="I52" s="64"/>
      <c r="J52" s="64"/>
      <c r="K52" s="72">
        <v>6040.77</v>
      </c>
      <c r="L52" s="73">
        <v>219.49000000000069</v>
      </c>
      <c r="M52" s="75">
        <v>26.338781174650066</v>
      </c>
      <c r="N52" s="56">
        <v>245.82878117465077</v>
      </c>
      <c r="O52" s="64">
        <v>110</v>
      </c>
      <c r="P52" s="64">
        <v>135.82878117465077</v>
      </c>
      <c r="Q52" s="64">
        <v>199.1</v>
      </c>
      <c r="R52" s="64">
        <v>318.20725628109022</v>
      </c>
      <c r="S52" s="77">
        <v>517.30725628109019</v>
      </c>
      <c r="T52" s="64"/>
      <c r="U52" s="64"/>
      <c r="V52" s="64">
        <v>25.994538398014193</v>
      </c>
      <c r="W52" s="90">
        <v>543.30179467910443</v>
      </c>
      <c r="X52" s="78">
        <v>804.80793716333221</v>
      </c>
      <c r="Y52" s="111">
        <v>1</v>
      </c>
      <c r="Z52" s="64" t="s">
        <v>278</v>
      </c>
      <c r="AA52" s="1">
        <v>4</v>
      </c>
      <c r="AB52" s="1" t="s">
        <v>55</v>
      </c>
      <c r="AC52" s="1" t="s">
        <v>51</v>
      </c>
      <c r="AD52" s="50">
        <v>43861</v>
      </c>
      <c r="AE52" s="110"/>
      <c r="AF52" s="1">
        <v>6310.46</v>
      </c>
      <c r="AG52" s="1"/>
      <c r="AH52" s="1"/>
      <c r="AI52" s="1"/>
      <c r="AJ52" s="1"/>
      <c r="AK52" s="58">
        <f t="shared" si="7"/>
        <v>6310.46</v>
      </c>
      <c r="AL52" s="73">
        <f t="shared" si="10"/>
        <v>269.6899999999996</v>
      </c>
      <c r="AM52" s="75">
        <f t="shared" si="11"/>
        <v>-239.76851233145524</v>
      </c>
      <c r="AN52" s="56">
        <f t="shared" si="12"/>
        <v>29.921487668544358</v>
      </c>
      <c r="AO52" s="64">
        <f t="shared" si="13"/>
        <v>29.921487668544358</v>
      </c>
      <c r="AP52" s="64">
        <f t="shared" si="14"/>
        <v>0</v>
      </c>
      <c r="AQ52" s="64">
        <f t="shared" si="15"/>
        <v>54.157892680065288</v>
      </c>
      <c r="AR52" s="64"/>
      <c r="AS52" s="77">
        <f t="shared" si="16"/>
        <v>54.157892680065288</v>
      </c>
      <c r="AT52" s="64">
        <f t="shared" si="17"/>
        <v>194.10888876378746</v>
      </c>
      <c r="AU52" s="64">
        <f t="shared" si="8"/>
        <v>34.509184959568593</v>
      </c>
      <c r="AV52" s="90">
        <f t="shared" si="18"/>
        <v>282.77596640342136</v>
      </c>
      <c r="AW52" s="78">
        <f t="shared" si="19"/>
        <v>1087.5839035667536</v>
      </c>
      <c r="AX52" s="111">
        <v>1</v>
      </c>
      <c r="AY52" s="64" t="s">
        <v>278</v>
      </c>
      <c r="AZ52" s="1">
        <v>4</v>
      </c>
      <c r="BA52" s="1" t="s">
        <v>55</v>
      </c>
      <c r="BB52" s="1" t="s">
        <v>51</v>
      </c>
      <c r="BC52" s="50">
        <v>43890</v>
      </c>
      <c r="BD52" s="83"/>
      <c r="BE52" s="1">
        <v>6574.52</v>
      </c>
      <c r="BF52" s="1"/>
      <c r="BG52" s="1"/>
      <c r="BH52" s="1"/>
      <c r="BI52" s="1"/>
      <c r="BJ52" s="58">
        <v>6574.52</v>
      </c>
      <c r="BK52" s="73">
        <f t="shared" si="20"/>
        <v>264.0600000000004</v>
      </c>
      <c r="BL52" s="75">
        <f t="shared" si="21"/>
        <v>4.9965946794460914</v>
      </c>
      <c r="BM52" s="56">
        <f t="shared" si="22"/>
        <v>269.0565946794465</v>
      </c>
      <c r="BN52" s="64">
        <f t="shared" si="23"/>
        <v>110</v>
      </c>
      <c r="BO52" s="64">
        <f t="shared" si="24"/>
        <v>159.0565946794465</v>
      </c>
      <c r="BP52" s="64">
        <f t="shared" si="25"/>
        <v>199.1</v>
      </c>
      <c r="BQ52" s="174">
        <f t="shared" si="26"/>
        <v>351.89313627910906</v>
      </c>
      <c r="BR52" s="77">
        <f t="shared" si="27"/>
        <v>550.99313627910908</v>
      </c>
      <c r="BS52" s="64">
        <f t="shared" si="28"/>
        <v>37.071538738582198</v>
      </c>
      <c r="BT52" s="90">
        <f t="shared" si="29"/>
        <v>588.06467501769123</v>
      </c>
      <c r="BU52" s="78">
        <f t="shared" si="30"/>
        <v>1675.6485785844447</v>
      </c>
      <c r="BV52" s="111">
        <v>1</v>
      </c>
      <c r="BW52" s="64" t="s">
        <v>278</v>
      </c>
      <c r="BX52" s="1">
        <v>4</v>
      </c>
      <c r="BY52" s="1" t="s">
        <v>55</v>
      </c>
      <c r="BZ52" s="1" t="s">
        <v>51</v>
      </c>
      <c r="CA52" s="50">
        <v>43890</v>
      </c>
      <c r="CB52" s="83"/>
      <c r="CC52" s="72">
        <v>6574.52</v>
      </c>
      <c r="CD52" s="72"/>
      <c r="CE52" s="72"/>
      <c r="CF52" s="72"/>
      <c r="CG52" s="72"/>
      <c r="CH52" s="72">
        <v>6574.52</v>
      </c>
      <c r="CI52" s="72">
        <v>264.0600000000004</v>
      </c>
      <c r="CJ52" s="72">
        <v>4.9965946794460914</v>
      </c>
      <c r="CK52" s="72">
        <v>269.0565946794465</v>
      </c>
      <c r="CL52" s="72">
        <v>110</v>
      </c>
      <c r="CM52" s="72">
        <v>159.0565946794465</v>
      </c>
      <c r="CN52" s="72">
        <v>199.1</v>
      </c>
      <c r="CO52" s="72">
        <v>351.89313627910906</v>
      </c>
      <c r="CP52" s="77">
        <f t="shared" si="31"/>
        <v>612.32826179807034</v>
      </c>
      <c r="CQ52" s="64">
        <f t="shared" si="32"/>
        <v>37.071538738582198</v>
      </c>
      <c r="CR52" s="90">
        <f t="shared" si="33"/>
        <v>649.39980053665249</v>
      </c>
      <c r="CS52" s="78">
        <f t="shared" si="34"/>
        <v>2325.0483791210972</v>
      </c>
      <c r="CT52" s="74" t="s">
        <v>232</v>
      </c>
      <c r="CU52" s="1" t="s">
        <v>317</v>
      </c>
      <c r="CV52" s="1">
        <v>4</v>
      </c>
      <c r="CW52" s="1" t="s">
        <v>55</v>
      </c>
      <c r="CX52" s="1" t="s">
        <v>51</v>
      </c>
      <c r="CY52" s="50">
        <v>43951</v>
      </c>
      <c r="CZ52" s="83">
        <v>3000</v>
      </c>
      <c r="DA52" s="64">
        <v>7041.38</v>
      </c>
      <c r="DB52" s="64"/>
      <c r="DC52" s="64"/>
      <c r="DD52" s="64"/>
      <c r="DE52" s="64"/>
      <c r="DF52" s="72">
        <v>7041.38</v>
      </c>
      <c r="DG52" s="73">
        <f t="shared" si="35"/>
        <v>466.85999999999967</v>
      </c>
      <c r="DH52" s="75">
        <f t="shared" si="36"/>
        <v>71.683758678520221</v>
      </c>
      <c r="DI52" s="76">
        <f t="shared" si="37"/>
        <v>538.54375867851991</v>
      </c>
      <c r="DJ52" s="64">
        <f t="shared" si="38"/>
        <v>110</v>
      </c>
      <c r="DK52" s="64">
        <f t="shared" si="39"/>
        <v>428.54375867851991</v>
      </c>
      <c r="DL52" s="64">
        <f t="shared" si="40"/>
        <v>199.1</v>
      </c>
      <c r="DM52" s="184">
        <f t="shared" si="41"/>
        <v>954.05640577209272</v>
      </c>
      <c r="DN52" s="185">
        <f t="shared" si="42"/>
        <v>1153.1564057720927</v>
      </c>
      <c r="DO52" s="186">
        <f t="shared" si="43"/>
        <v>540.8281439740224</v>
      </c>
      <c r="DP52" s="186">
        <f t="shared" si="44"/>
        <v>519.62588642690798</v>
      </c>
      <c r="DQ52" s="187">
        <f t="shared" si="45"/>
        <v>37.256948817387531</v>
      </c>
      <c r="DR52" s="29">
        <f t="shared" si="46"/>
        <v>578.08509279140992</v>
      </c>
      <c r="DS52" s="188">
        <f t="shared" si="47"/>
        <v>-96.866528087492838</v>
      </c>
      <c r="DT52" s="74">
        <v>1</v>
      </c>
      <c r="DU52" s="1" t="s">
        <v>278</v>
      </c>
      <c r="DV52" s="1">
        <v>4</v>
      </c>
      <c r="DW52" s="1" t="s">
        <v>55</v>
      </c>
      <c r="DX52" s="1" t="s">
        <v>51</v>
      </c>
      <c r="DY52" s="50">
        <v>43982</v>
      </c>
      <c r="DZ52" s="51"/>
      <c r="EA52" s="1">
        <v>7246.9400000000005</v>
      </c>
      <c r="EB52" s="1"/>
      <c r="EC52" s="1"/>
      <c r="ED52" s="1"/>
      <c r="EE52" s="1"/>
      <c r="EF52" s="58">
        <v>7246.9400000000005</v>
      </c>
      <c r="EG52" s="73">
        <f t="shared" si="48"/>
        <v>205.5600000000004</v>
      </c>
      <c r="EH52" s="75">
        <f t="shared" si="49"/>
        <v>8.4467884343753763</v>
      </c>
      <c r="EI52" s="56">
        <f t="shared" si="50"/>
        <v>214.00678843437578</v>
      </c>
      <c r="EJ52" s="64">
        <f t="shared" si="51"/>
        <v>110</v>
      </c>
      <c r="EK52" s="64">
        <f t="shared" si="52"/>
        <v>104.00678843437578</v>
      </c>
      <c r="EL52" s="64">
        <f t="shared" si="53"/>
        <v>199.1</v>
      </c>
      <c r="EM52" s="174">
        <f t="shared" si="54"/>
        <v>201.2689679984702</v>
      </c>
      <c r="EN52" s="77">
        <f t="shared" si="55"/>
        <v>400.36896799847023</v>
      </c>
      <c r="EO52" s="64">
        <f t="shared" si="56"/>
        <v>41.881328622792978</v>
      </c>
      <c r="EP52" s="199">
        <f t="shared" si="57"/>
        <v>442.2502966212632</v>
      </c>
      <c r="EQ52" s="200">
        <f t="shared" si="58"/>
        <v>345.38376853377036</v>
      </c>
      <c r="ER52" s="111">
        <v>1</v>
      </c>
      <c r="ES52" s="64" t="s">
        <v>278</v>
      </c>
      <c r="ET52" s="1">
        <v>4</v>
      </c>
      <c r="EU52" s="1" t="s">
        <v>55</v>
      </c>
      <c r="EV52" s="1" t="s">
        <v>51</v>
      </c>
      <c r="EW52" s="218">
        <v>50</v>
      </c>
      <c r="EX52" s="50">
        <v>44013</v>
      </c>
      <c r="EY52" s="64">
        <v>7442.27</v>
      </c>
      <c r="EZ52" s="64"/>
      <c r="FA52" s="64"/>
      <c r="FB52" s="64"/>
      <c r="FC52" s="64"/>
      <c r="FD52" s="72">
        <f t="shared" si="59"/>
        <v>7442.27</v>
      </c>
      <c r="FE52" s="73">
        <f t="shared" si="88"/>
        <v>195.32999999999993</v>
      </c>
      <c r="FF52" s="75">
        <f t="shared" si="60"/>
        <v>9.1660052153130209</v>
      </c>
      <c r="FG52" s="56">
        <f t="shared" si="61"/>
        <v>204.49600521531295</v>
      </c>
      <c r="FH52" s="64">
        <f t="shared" si="62"/>
        <v>204.49600521531295</v>
      </c>
      <c r="FI52" s="64">
        <f t="shared" si="63"/>
        <v>0</v>
      </c>
      <c r="FJ52" s="64">
        <f t="shared" si="64"/>
        <v>370.13776943971646</v>
      </c>
      <c r="FK52" s="64"/>
      <c r="FL52" s="77">
        <f t="shared" si="65"/>
        <v>370.13776943971646</v>
      </c>
      <c r="FM52" s="64">
        <f t="shared" si="66"/>
        <v>42.410754771649025</v>
      </c>
      <c r="FN52" s="199">
        <f t="shared" si="67"/>
        <v>412.54852421136547</v>
      </c>
      <c r="FO52" s="93">
        <f t="shared" si="68"/>
        <v>707.93229274513578</v>
      </c>
      <c r="FP52" s="74">
        <v>1</v>
      </c>
      <c r="FQ52" s="1" t="s">
        <v>278</v>
      </c>
      <c r="FR52" s="1">
        <v>4</v>
      </c>
      <c r="FS52" s="1" t="s">
        <v>55</v>
      </c>
      <c r="FT52" s="1" t="s">
        <v>51</v>
      </c>
      <c r="FU52" s="50">
        <v>44042</v>
      </c>
      <c r="FV52" s="51"/>
      <c r="FW52" s="64">
        <v>7637.07</v>
      </c>
      <c r="FX52" s="64"/>
      <c r="FY52" s="64"/>
      <c r="FZ52" s="64"/>
      <c r="GA52" s="64"/>
      <c r="GB52" s="231">
        <f t="shared" si="69"/>
        <v>7637.07</v>
      </c>
      <c r="GC52" s="73">
        <f t="shared" si="9"/>
        <v>194.79999999999927</v>
      </c>
      <c r="GD52" s="75">
        <f t="shared" si="70"/>
        <v>60.698965411536641</v>
      </c>
      <c r="GE52" s="76">
        <f t="shared" si="71"/>
        <v>255.49896541153592</v>
      </c>
      <c r="GF52" s="64">
        <f t="shared" si="72"/>
        <v>255.49896541153592</v>
      </c>
      <c r="GG52" s="64">
        <v>0</v>
      </c>
      <c r="GH52" s="64">
        <f t="shared" si="73"/>
        <v>485.44803428191824</v>
      </c>
      <c r="GI52" s="64"/>
      <c r="GJ52" s="77">
        <f t="shared" si="74"/>
        <v>485.44803428191824</v>
      </c>
      <c r="GK52" s="63">
        <f t="shared" si="75"/>
        <v>255.49896541153592</v>
      </c>
      <c r="GL52" s="64">
        <f t="shared" si="76"/>
        <v>71.024946822513002</v>
      </c>
      <c r="GM52" s="51">
        <f t="shared" si="77"/>
        <v>556.47298110443126</v>
      </c>
      <c r="GN52" s="200">
        <f t="shared" si="78"/>
        <v>1264.405273849567</v>
      </c>
      <c r="GO52" s="74">
        <v>1</v>
      </c>
      <c r="GP52" s="237" t="s">
        <v>278</v>
      </c>
      <c r="GQ52" s="1">
        <v>4</v>
      </c>
      <c r="GR52" s="1" t="s">
        <v>55</v>
      </c>
      <c r="GS52" s="1" t="s">
        <v>51</v>
      </c>
      <c r="GT52" s="50">
        <v>44081</v>
      </c>
      <c r="GU52" s="51">
        <v>3000</v>
      </c>
      <c r="GV52" s="64">
        <v>7943.53</v>
      </c>
      <c r="GW52" s="64"/>
      <c r="GX52" s="64"/>
      <c r="GY52" s="64"/>
      <c r="GZ52" s="64"/>
      <c r="HA52" s="72">
        <v>7943.53</v>
      </c>
      <c r="HB52" s="73">
        <f t="shared" si="89"/>
        <v>306.46000000000004</v>
      </c>
      <c r="HC52" s="75">
        <f t="shared" si="79"/>
        <v>-110.92158242376469</v>
      </c>
      <c r="HD52" s="76">
        <f t="shared" si="80"/>
        <v>195.53841757623536</v>
      </c>
      <c r="HE52" s="64">
        <f t="shared" si="81"/>
        <v>195.53841757623536</v>
      </c>
      <c r="HF52" s="64">
        <v>0</v>
      </c>
      <c r="HG52" s="64">
        <f t="shared" si="82"/>
        <v>371.52299339484716</v>
      </c>
      <c r="HH52" s="64"/>
      <c r="HI52" s="77">
        <f t="shared" si="83"/>
        <v>371.52299339484716</v>
      </c>
      <c r="HJ52" s="64">
        <f t="shared" si="84"/>
        <v>195.53841757623536</v>
      </c>
      <c r="HK52" s="64">
        <f t="shared" si="85"/>
        <v>88.503692552951748</v>
      </c>
      <c r="HL52" s="51">
        <f t="shared" si="86"/>
        <v>460.02668594779891</v>
      </c>
      <c r="HM52" s="200">
        <f t="shared" si="87"/>
        <v>-1275.5680402026342</v>
      </c>
      <c r="HN52" s="1">
        <v>1</v>
      </c>
      <c r="HO52" s="1" t="s">
        <v>278</v>
      </c>
    </row>
    <row r="53" spans="1:223" ht="30" customHeight="1" x14ac:dyDescent="0.25">
      <c r="A53" s="1">
        <v>5</v>
      </c>
      <c r="B53" s="1" t="s">
        <v>56</v>
      </c>
      <c r="C53" s="1" t="s">
        <v>240</v>
      </c>
      <c r="D53" s="50">
        <v>43830</v>
      </c>
      <c r="E53" s="83"/>
      <c r="F53" s="64">
        <v>3031.82</v>
      </c>
      <c r="G53" s="64"/>
      <c r="H53" s="64">
        <v>-2895.4</v>
      </c>
      <c r="I53" s="64"/>
      <c r="J53" s="64"/>
      <c r="K53" s="72">
        <v>136.42000000000007</v>
      </c>
      <c r="L53" s="73">
        <v>1.8600000000001273</v>
      </c>
      <c r="M53" s="75">
        <v>0.22319984047041924</v>
      </c>
      <c r="N53" s="56">
        <v>2.0831998404705465</v>
      </c>
      <c r="O53" s="64">
        <v>2.0831998404705465</v>
      </c>
      <c r="P53" s="64">
        <v>0</v>
      </c>
      <c r="Q53" s="64">
        <v>3.7705917112516891</v>
      </c>
      <c r="R53" s="64">
        <v>0</v>
      </c>
      <c r="S53" s="77">
        <v>3.7705917112516891</v>
      </c>
      <c r="T53" s="64"/>
      <c r="U53" s="64"/>
      <c r="V53" s="64">
        <v>0.18947113119191894</v>
      </c>
      <c r="W53" s="90">
        <v>3.960062842443608</v>
      </c>
      <c r="X53" s="78">
        <v>-1454.8286895253998</v>
      </c>
      <c r="Y53" s="111">
        <v>2</v>
      </c>
      <c r="Z53" s="64" t="s">
        <v>278</v>
      </c>
      <c r="AA53" s="1">
        <v>5</v>
      </c>
      <c r="AB53" s="1" t="s">
        <v>56</v>
      </c>
      <c r="AC53" s="1" t="s">
        <v>240</v>
      </c>
      <c r="AD53" s="50">
        <v>43861</v>
      </c>
      <c r="AE53" s="110"/>
      <c r="AF53" s="1">
        <v>3033.23</v>
      </c>
      <c r="AG53" s="1"/>
      <c r="AH53" s="1">
        <v>-2895.4</v>
      </c>
      <c r="AI53" s="1"/>
      <c r="AJ53" s="1"/>
      <c r="AK53" s="58">
        <f t="shared" si="7"/>
        <v>137.82999999999993</v>
      </c>
      <c r="AL53" s="73">
        <f t="shared" si="10"/>
        <v>1.4099999999998545</v>
      </c>
      <c r="AM53" s="75">
        <f t="shared" si="11"/>
        <v>-1.2535637301617319</v>
      </c>
      <c r="AN53" s="56">
        <f t="shared" si="12"/>
        <v>0.15643626983812253</v>
      </c>
      <c r="AO53" s="64">
        <f t="shared" si="13"/>
        <v>0.15643626983812253</v>
      </c>
      <c r="AP53" s="64">
        <f t="shared" si="14"/>
        <v>0</v>
      </c>
      <c r="AQ53" s="64">
        <f t="shared" si="15"/>
        <v>0.2831496484070018</v>
      </c>
      <c r="AR53" s="64"/>
      <c r="AS53" s="77">
        <f t="shared" si="16"/>
        <v>0.2831496484070018</v>
      </c>
      <c r="AT53" s="64">
        <f t="shared" si="17"/>
        <v>1.0148449447770127</v>
      </c>
      <c r="AU53" s="64">
        <f t="shared" si="8"/>
        <v>0.18042178350323251</v>
      </c>
      <c r="AV53" s="90">
        <f t="shared" si="18"/>
        <v>1.4784163766872469</v>
      </c>
      <c r="AW53" s="78">
        <f t="shared" si="19"/>
        <v>-1453.3502731487126</v>
      </c>
      <c r="AX53" s="111">
        <v>2</v>
      </c>
      <c r="AY53" s="64" t="s">
        <v>278</v>
      </c>
      <c r="AZ53" s="1">
        <v>5</v>
      </c>
      <c r="BA53" s="1" t="s">
        <v>56</v>
      </c>
      <c r="BB53" s="1" t="s">
        <v>240</v>
      </c>
      <c r="BC53" s="50">
        <v>43890</v>
      </c>
      <c r="BD53" s="83"/>
      <c r="BE53" s="1">
        <v>3034.08</v>
      </c>
      <c r="BF53" s="1"/>
      <c r="BG53" s="1">
        <v>-2895.4</v>
      </c>
      <c r="BH53" s="1"/>
      <c r="BI53" s="1"/>
      <c r="BJ53" s="58">
        <v>138.67999999999984</v>
      </c>
      <c r="BK53" s="73">
        <f t="shared" si="20"/>
        <v>0.84999999999990905</v>
      </c>
      <c r="BL53" s="75">
        <f t="shared" si="21"/>
        <v>1.60838653242775E-2</v>
      </c>
      <c r="BM53" s="56">
        <f t="shared" si="22"/>
        <v>0.86608386532418657</v>
      </c>
      <c r="BN53" s="64">
        <f t="shared" si="23"/>
        <v>0.86608386532418657</v>
      </c>
      <c r="BO53" s="64">
        <f t="shared" si="24"/>
        <v>0</v>
      </c>
      <c r="BP53" s="64">
        <f t="shared" si="25"/>
        <v>1.5676117962367777</v>
      </c>
      <c r="BQ53" s="174">
        <f t="shared" si="26"/>
        <v>0</v>
      </c>
      <c r="BR53" s="77">
        <f t="shared" si="27"/>
        <v>1.5676117962367777</v>
      </c>
      <c r="BS53" s="64">
        <f t="shared" si="28"/>
        <v>0.10547097160537444</v>
      </c>
      <c r="BT53" s="90">
        <f t="shared" si="29"/>
        <v>1.673082767842152</v>
      </c>
      <c r="BU53" s="78">
        <f t="shared" si="30"/>
        <v>-1451.6771903808706</v>
      </c>
      <c r="BV53" s="111">
        <v>2</v>
      </c>
      <c r="BW53" s="64" t="s">
        <v>278</v>
      </c>
      <c r="BX53" s="1">
        <v>5</v>
      </c>
      <c r="BY53" s="1" t="s">
        <v>56</v>
      </c>
      <c r="BZ53" s="1" t="s">
        <v>240</v>
      </c>
      <c r="CA53" s="50">
        <v>43890</v>
      </c>
      <c r="CB53" s="83"/>
      <c r="CC53" s="72">
        <v>3034.08</v>
      </c>
      <c r="CD53" s="72"/>
      <c r="CE53" s="72">
        <v>-2895.4</v>
      </c>
      <c r="CF53" s="72"/>
      <c r="CG53" s="72"/>
      <c r="CH53" s="72">
        <v>138.67999999999984</v>
      </c>
      <c r="CI53" s="72">
        <v>0.84999999999990905</v>
      </c>
      <c r="CJ53" s="72">
        <v>1.60838653242775E-2</v>
      </c>
      <c r="CK53" s="72">
        <v>0.86608386532418657</v>
      </c>
      <c r="CL53" s="72">
        <v>0.86608386532418657</v>
      </c>
      <c r="CM53" s="72">
        <v>0</v>
      </c>
      <c r="CN53" s="72">
        <v>1.5676117962367777</v>
      </c>
      <c r="CO53" s="72">
        <v>0</v>
      </c>
      <c r="CP53" s="77">
        <f t="shared" si="31"/>
        <v>1.7421142717784726</v>
      </c>
      <c r="CQ53" s="64">
        <f t="shared" si="32"/>
        <v>0.10547097160537443</v>
      </c>
      <c r="CR53" s="90">
        <f t="shared" si="33"/>
        <v>1.8475852433838469</v>
      </c>
      <c r="CS53" s="78">
        <f t="shared" si="34"/>
        <v>-1449.8296051374866</v>
      </c>
      <c r="CT53" s="74" t="s">
        <v>232</v>
      </c>
      <c r="CU53" s="1" t="s">
        <v>317</v>
      </c>
      <c r="CV53" s="1">
        <v>5</v>
      </c>
      <c r="CW53" s="1" t="s">
        <v>56</v>
      </c>
      <c r="CX53" s="1" t="s">
        <v>240</v>
      </c>
      <c r="CY53" s="50">
        <v>43951</v>
      </c>
      <c r="CZ53" s="83">
        <v>1000</v>
      </c>
      <c r="DA53" s="64">
        <v>3038.69</v>
      </c>
      <c r="DB53" s="64"/>
      <c r="DC53" s="64">
        <v>-2895.4</v>
      </c>
      <c r="DD53" s="64"/>
      <c r="DE53" s="64"/>
      <c r="DF53" s="72">
        <v>143.28999999999996</v>
      </c>
      <c r="DG53" s="73">
        <f t="shared" si="35"/>
        <v>4.6100000000001273</v>
      </c>
      <c r="DH53" s="75">
        <f t="shared" si="36"/>
        <v>0.70783988242296958</v>
      </c>
      <c r="DI53" s="76">
        <f t="shared" si="37"/>
        <v>5.3178398824230966</v>
      </c>
      <c r="DJ53" s="64">
        <f t="shared" si="38"/>
        <v>5.3178398824230966</v>
      </c>
      <c r="DK53" s="64">
        <f t="shared" si="39"/>
        <v>0</v>
      </c>
      <c r="DL53" s="64">
        <f t="shared" si="40"/>
        <v>9.6252901871858043</v>
      </c>
      <c r="DM53" s="184">
        <f t="shared" si="41"/>
        <v>0</v>
      </c>
      <c r="DN53" s="185">
        <f t="shared" si="42"/>
        <v>9.6252901871858043</v>
      </c>
      <c r="DO53" s="186">
        <f t="shared" si="43"/>
        <v>7.8831759154073318</v>
      </c>
      <c r="DP53" s="186">
        <f t="shared" si="44"/>
        <v>7.5741292655427053</v>
      </c>
      <c r="DQ53" s="187">
        <f t="shared" si="45"/>
        <v>0.54306175607033591</v>
      </c>
      <c r="DR53" s="29">
        <f t="shared" si="46"/>
        <v>8.4262376714776686</v>
      </c>
      <c r="DS53" s="188">
        <f t="shared" si="47"/>
        <v>-2441.4033674660086</v>
      </c>
      <c r="DT53" s="74">
        <v>2</v>
      </c>
      <c r="DU53" s="1" t="s">
        <v>278</v>
      </c>
      <c r="DV53" s="1">
        <v>5</v>
      </c>
      <c r="DW53" s="1" t="s">
        <v>56</v>
      </c>
      <c r="DX53" s="1" t="s">
        <v>240</v>
      </c>
      <c r="DY53" s="50">
        <v>43982</v>
      </c>
      <c r="DZ53" s="51"/>
      <c r="EA53" s="1">
        <v>3049.3</v>
      </c>
      <c r="EB53" s="1"/>
      <c r="EC53" s="1">
        <v>-2895.4</v>
      </c>
      <c r="ED53" s="1"/>
      <c r="EE53" s="1"/>
      <c r="EF53" s="58">
        <v>153.90000000000009</v>
      </c>
      <c r="EG53" s="73">
        <f t="shared" si="48"/>
        <v>10.610000000000127</v>
      </c>
      <c r="EH53" s="75">
        <f t="shared" si="49"/>
        <v>0.43598183152716302</v>
      </c>
      <c r="EI53" s="56">
        <f t="shared" si="50"/>
        <v>11.045981831527291</v>
      </c>
      <c r="EJ53" s="64">
        <f t="shared" si="51"/>
        <v>11.045981831527291</v>
      </c>
      <c r="EK53" s="64">
        <f t="shared" si="52"/>
        <v>0</v>
      </c>
      <c r="EL53" s="64">
        <f t="shared" si="53"/>
        <v>19.993227115064396</v>
      </c>
      <c r="EM53" s="174">
        <f t="shared" si="54"/>
        <v>0</v>
      </c>
      <c r="EN53" s="77">
        <f t="shared" si="55"/>
        <v>19.993227115064396</v>
      </c>
      <c r="EO53" s="64">
        <f t="shared" si="56"/>
        <v>2.0914281124788539</v>
      </c>
      <c r="EP53" s="199">
        <f t="shared" si="57"/>
        <v>22.084655227543251</v>
      </c>
      <c r="EQ53" s="200">
        <f t="shared" si="58"/>
        <v>-2419.3187122384652</v>
      </c>
      <c r="ER53" s="111">
        <v>2</v>
      </c>
      <c r="ES53" s="64" t="s">
        <v>278</v>
      </c>
      <c r="ET53" s="1">
        <v>5</v>
      </c>
      <c r="EU53" s="1" t="s">
        <v>56</v>
      </c>
      <c r="EV53" s="1" t="s">
        <v>240</v>
      </c>
      <c r="EW53" s="218"/>
      <c r="EX53" s="50">
        <v>44013</v>
      </c>
      <c r="EY53" s="64">
        <v>3070.16</v>
      </c>
      <c r="EZ53" s="64"/>
      <c r="FA53" s="64">
        <v>-2895.4</v>
      </c>
      <c r="FB53" s="64"/>
      <c r="FC53" s="64"/>
      <c r="FD53" s="72">
        <f t="shared" si="59"/>
        <v>174.75999999999976</v>
      </c>
      <c r="FE53" s="73">
        <f t="shared" si="88"/>
        <v>20.859999999999673</v>
      </c>
      <c r="FF53" s="75">
        <f t="shared" si="60"/>
        <v>0.97887098137217377</v>
      </c>
      <c r="FG53" s="56">
        <f t="shared" si="61"/>
        <v>21.838870981371848</v>
      </c>
      <c r="FH53" s="64">
        <f t="shared" si="62"/>
        <v>21.838870981371848</v>
      </c>
      <c r="FI53" s="64">
        <f t="shared" si="63"/>
        <v>0</v>
      </c>
      <c r="FJ53" s="64">
        <f t="shared" si="64"/>
        <v>39.528356476283044</v>
      </c>
      <c r="FK53" s="64"/>
      <c r="FL53" s="77">
        <f t="shared" si="65"/>
        <v>39.528356476283044</v>
      </c>
      <c r="FM53" s="64">
        <f t="shared" si="66"/>
        <v>4.5291985078410129</v>
      </c>
      <c r="FN53" s="199">
        <f t="shared" si="67"/>
        <v>44.057554984124053</v>
      </c>
      <c r="FO53" s="93">
        <f t="shared" si="68"/>
        <v>-2375.261157254341</v>
      </c>
      <c r="FP53" s="74">
        <v>2</v>
      </c>
      <c r="FQ53" s="1" t="s">
        <v>278</v>
      </c>
      <c r="FR53" s="1">
        <v>5</v>
      </c>
      <c r="FS53" s="1" t="s">
        <v>56</v>
      </c>
      <c r="FT53" s="1" t="s">
        <v>240</v>
      </c>
      <c r="FU53" s="50">
        <v>44042</v>
      </c>
      <c r="FV53" s="51"/>
      <c r="FW53" s="64">
        <v>3071.36</v>
      </c>
      <c r="FX53" s="64"/>
      <c r="FY53" s="64">
        <v>-2895.4</v>
      </c>
      <c r="FZ53" s="64"/>
      <c r="GA53" s="64"/>
      <c r="GB53" s="231">
        <f t="shared" si="69"/>
        <v>175.96000000000004</v>
      </c>
      <c r="GC53" s="73">
        <f t="shared" si="9"/>
        <v>1.2000000000002728</v>
      </c>
      <c r="GD53" s="75">
        <f t="shared" si="70"/>
        <v>0.37391559801776597</v>
      </c>
      <c r="GE53" s="76">
        <f t="shared" si="71"/>
        <v>1.5739155980180388</v>
      </c>
      <c r="GF53" s="64">
        <f t="shared" si="72"/>
        <v>1.5739155980180388</v>
      </c>
      <c r="GG53" s="64">
        <v>0</v>
      </c>
      <c r="GH53" s="64">
        <f t="shared" si="73"/>
        <v>2.9904396362342736</v>
      </c>
      <c r="GI53" s="64"/>
      <c r="GJ53" s="77">
        <f t="shared" si="74"/>
        <v>2.9904396362342736</v>
      </c>
      <c r="GK53" s="63">
        <f t="shared" si="75"/>
        <v>0</v>
      </c>
      <c r="GL53" s="64">
        <f t="shared" si="76"/>
        <v>0</v>
      </c>
      <c r="GM53" s="51">
        <f t="shared" si="77"/>
        <v>2.9904396362342736</v>
      </c>
      <c r="GN53" s="200">
        <f t="shared" si="78"/>
        <v>-2372.2707176181066</v>
      </c>
      <c r="GO53" s="74">
        <v>2</v>
      </c>
      <c r="GP53" s="237" t="s">
        <v>278</v>
      </c>
      <c r="GQ53" s="1">
        <v>5</v>
      </c>
      <c r="GR53" s="1" t="s">
        <v>56</v>
      </c>
      <c r="GS53" s="1" t="s">
        <v>240</v>
      </c>
      <c r="GT53" s="50">
        <v>44081</v>
      </c>
      <c r="GU53" s="51"/>
      <c r="GV53" s="64">
        <v>3072.29</v>
      </c>
      <c r="GW53" s="64"/>
      <c r="GX53" s="64">
        <v>-2895.4</v>
      </c>
      <c r="GY53" s="64"/>
      <c r="GZ53" s="64"/>
      <c r="HA53" s="72">
        <v>176.88999999999987</v>
      </c>
      <c r="HB53" s="73">
        <f t="shared" si="89"/>
        <v>0.92999999999983629</v>
      </c>
      <c r="HC53" s="75">
        <f t="shared" si="79"/>
        <v>-0.33660860032005152</v>
      </c>
      <c r="HD53" s="76">
        <f t="shared" si="80"/>
        <v>0.59339139967978483</v>
      </c>
      <c r="HE53" s="64">
        <f t="shared" si="81"/>
        <v>0.59339139967978483</v>
      </c>
      <c r="HF53" s="64">
        <v>0</v>
      </c>
      <c r="HG53" s="64">
        <f t="shared" si="82"/>
        <v>1.1274436593915911</v>
      </c>
      <c r="HH53" s="64"/>
      <c r="HI53" s="77">
        <f t="shared" si="83"/>
        <v>1.1274436593915911</v>
      </c>
      <c r="HJ53" s="64">
        <f t="shared" si="84"/>
        <v>0</v>
      </c>
      <c r="HK53" s="64">
        <f t="shared" si="85"/>
        <v>0</v>
      </c>
      <c r="HL53" s="51">
        <f t="shared" si="86"/>
        <v>1.1274436593915911</v>
      </c>
      <c r="HM53" s="200">
        <f t="shared" si="87"/>
        <v>-2371.1432739587149</v>
      </c>
      <c r="HN53" s="1">
        <v>2</v>
      </c>
      <c r="HO53" s="1" t="s">
        <v>278</v>
      </c>
    </row>
    <row r="54" spans="1:223" ht="30" customHeight="1" x14ac:dyDescent="0.25">
      <c r="A54" s="1">
        <v>6</v>
      </c>
      <c r="B54" s="1" t="s">
        <v>273</v>
      </c>
      <c r="C54" s="1" t="s">
        <v>274</v>
      </c>
      <c r="D54" s="50">
        <v>43830</v>
      </c>
      <c r="E54" s="83"/>
      <c r="F54" s="64">
        <v>18797.88</v>
      </c>
      <c r="G54" s="64">
        <v>766.87</v>
      </c>
      <c r="H54" s="64">
        <v>-10024.99</v>
      </c>
      <c r="I54" s="64"/>
      <c r="J54" s="64"/>
      <c r="K54" s="72">
        <v>9539.76</v>
      </c>
      <c r="L54" s="73">
        <v>153.77999999999884</v>
      </c>
      <c r="M54" s="75">
        <v>18.45358681050455</v>
      </c>
      <c r="N54" s="56">
        <v>172.2335868105034</v>
      </c>
      <c r="O54" s="64">
        <v>110</v>
      </c>
      <c r="P54" s="64">
        <v>62.233586810503397</v>
      </c>
      <c r="Q54" s="64">
        <v>199.1</v>
      </c>
      <c r="R54" s="64">
        <v>145.79516017329269</v>
      </c>
      <c r="S54" s="77">
        <v>344.89516017329265</v>
      </c>
      <c r="T54" s="64"/>
      <c r="U54" s="64"/>
      <c r="V54" s="64">
        <v>17.330880971718614</v>
      </c>
      <c r="W54" s="90">
        <v>362.22604114501127</v>
      </c>
      <c r="X54" s="78">
        <v>2193.612061952887</v>
      </c>
      <c r="Y54" s="111">
        <v>2</v>
      </c>
      <c r="Z54" s="64" t="s">
        <v>278</v>
      </c>
      <c r="AA54" s="1">
        <v>6</v>
      </c>
      <c r="AB54" s="1" t="s">
        <v>273</v>
      </c>
      <c r="AC54" s="1" t="s">
        <v>274</v>
      </c>
      <c r="AD54" s="50">
        <v>43861</v>
      </c>
      <c r="AE54" s="110"/>
      <c r="AF54" s="1">
        <v>18799.78</v>
      </c>
      <c r="AG54" s="1">
        <v>766.87</v>
      </c>
      <c r="AH54" s="1">
        <v>-10024.99</v>
      </c>
      <c r="AI54" s="1"/>
      <c r="AJ54" s="1"/>
      <c r="AK54" s="58">
        <f t="shared" si="7"/>
        <v>9541.659999999998</v>
      </c>
      <c r="AL54" s="73">
        <f t="shared" si="10"/>
        <v>1.8999999999978172</v>
      </c>
      <c r="AM54" s="75">
        <f t="shared" si="11"/>
        <v>-1.6891993526984399</v>
      </c>
      <c r="AN54" s="56">
        <f t="shared" si="12"/>
        <v>0.21080064729937731</v>
      </c>
      <c r="AO54" s="64">
        <f t="shared" si="13"/>
        <v>0.21080064729937731</v>
      </c>
      <c r="AP54" s="64">
        <f t="shared" si="14"/>
        <v>0</v>
      </c>
      <c r="AQ54" s="64">
        <f t="shared" si="15"/>
        <v>0.38154917161187296</v>
      </c>
      <c r="AR54" s="64"/>
      <c r="AS54" s="77">
        <f t="shared" si="16"/>
        <v>0.38154917161187296</v>
      </c>
      <c r="AT54" s="64">
        <f t="shared" si="17"/>
        <v>1.3675215567902894</v>
      </c>
      <c r="AU54" s="64">
        <f t="shared" si="8"/>
        <v>0.24312155223814422</v>
      </c>
      <c r="AV54" s="90">
        <f t="shared" si="18"/>
        <v>1.9921922806403065</v>
      </c>
      <c r="AW54" s="78">
        <f t="shared" si="19"/>
        <v>2195.6042542335272</v>
      </c>
      <c r="AX54" s="111">
        <v>2</v>
      </c>
      <c r="AY54" s="64" t="s">
        <v>278</v>
      </c>
      <c r="AZ54" s="1">
        <v>6</v>
      </c>
      <c r="BA54" s="1" t="s">
        <v>273</v>
      </c>
      <c r="BB54" s="1" t="s">
        <v>274</v>
      </c>
      <c r="BC54" s="50">
        <v>43890</v>
      </c>
      <c r="BD54" s="83"/>
      <c r="BE54" s="1">
        <v>18800.14</v>
      </c>
      <c r="BF54" s="1">
        <v>766.87</v>
      </c>
      <c r="BG54" s="1">
        <v>-10024.99</v>
      </c>
      <c r="BH54" s="1"/>
      <c r="BI54" s="1"/>
      <c r="BJ54" s="58">
        <v>9542.0199999999986</v>
      </c>
      <c r="BK54" s="73">
        <f t="shared" si="20"/>
        <v>0.36000000000058208</v>
      </c>
      <c r="BL54" s="75">
        <f t="shared" si="21"/>
        <v>6.8119900197057435E-3</v>
      </c>
      <c r="BM54" s="56">
        <f t="shared" si="22"/>
        <v>0.3668119900202878</v>
      </c>
      <c r="BN54" s="64">
        <f t="shared" si="23"/>
        <v>0.3668119900202878</v>
      </c>
      <c r="BO54" s="64">
        <f t="shared" si="24"/>
        <v>0</v>
      </c>
      <c r="BP54" s="64">
        <f t="shared" si="25"/>
        <v>0.66392970193672096</v>
      </c>
      <c r="BQ54" s="174">
        <f t="shared" si="26"/>
        <v>0</v>
      </c>
      <c r="BR54" s="77">
        <f t="shared" si="27"/>
        <v>0.66392970193672096</v>
      </c>
      <c r="BS54" s="64">
        <f t="shared" si="28"/>
        <v>4.4670058562353239E-2</v>
      </c>
      <c r="BT54" s="90">
        <f t="shared" si="29"/>
        <v>0.70859976049907425</v>
      </c>
      <c r="BU54" s="78">
        <f t="shared" si="30"/>
        <v>2196.3128539940262</v>
      </c>
      <c r="BV54" s="111">
        <v>2</v>
      </c>
      <c r="BW54" s="64" t="s">
        <v>278</v>
      </c>
      <c r="BX54" s="1">
        <v>6</v>
      </c>
      <c r="BY54" s="1" t="s">
        <v>273</v>
      </c>
      <c r="BZ54" s="1" t="s">
        <v>274</v>
      </c>
      <c r="CA54" s="50">
        <v>43890</v>
      </c>
      <c r="CB54" s="83"/>
      <c r="CC54" s="72">
        <v>18800.14</v>
      </c>
      <c r="CD54" s="72">
        <v>766.87</v>
      </c>
      <c r="CE54" s="72">
        <v>-10024.99</v>
      </c>
      <c r="CF54" s="72"/>
      <c r="CG54" s="72"/>
      <c r="CH54" s="72">
        <v>9542.0199999999986</v>
      </c>
      <c r="CI54" s="72">
        <v>0.36000000000058208</v>
      </c>
      <c r="CJ54" s="72">
        <v>6.8119900197057435E-3</v>
      </c>
      <c r="CK54" s="72">
        <v>0.3668119900202878</v>
      </c>
      <c r="CL54" s="72">
        <v>0.3668119900202878</v>
      </c>
      <c r="CM54" s="72">
        <v>0</v>
      </c>
      <c r="CN54" s="72">
        <v>0.66392970193672096</v>
      </c>
      <c r="CO54" s="72">
        <v>0</v>
      </c>
      <c r="CP54" s="77">
        <f t="shared" si="31"/>
        <v>0.73783663275450739</v>
      </c>
      <c r="CQ54" s="64">
        <f t="shared" si="32"/>
        <v>4.4670058562353239E-2</v>
      </c>
      <c r="CR54" s="90">
        <f t="shared" si="33"/>
        <v>0.78250669131686068</v>
      </c>
      <c r="CS54" s="78">
        <f t="shared" si="34"/>
        <v>2197.0953606853432</v>
      </c>
      <c r="CT54" s="74" t="s">
        <v>232</v>
      </c>
      <c r="CU54" s="1" t="s">
        <v>317</v>
      </c>
      <c r="CV54" s="1">
        <v>6</v>
      </c>
      <c r="CW54" s="1" t="s">
        <v>273</v>
      </c>
      <c r="CX54" s="1" t="s">
        <v>274</v>
      </c>
      <c r="CY54" s="50">
        <v>43951</v>
      </c>
      <c r="CZ54" s="83"/>
      <c r="DA54" s="64">
        <v>18802.7</v>
      </c>
      <c r="DB54" s="64">
        <v>766.87</v>
      </c>
      <c r="DC54" s="64">
        <v>-10024.99</v>
      </c>
      <c r="DD54" s="64"/>
      <c r="DE54" s="64"/>
      <c r="DF54" s="72">
        <v>9544.58</v>
      </c>
      <c r="DG54" s="73">
        <f t="shared" si="35"/>
        <v>2.5600000000013097</v>
      </c>
      <c r="DH54" s="75">
        <f t="shared" si="36"/>
        <v>0.39307377418734901</v>
      </c>
      <c r="DI54" s="76">
        <f t="shared" si="37"/>
        <v>2.9530737741886588</v>
      </c>
      <c r="DJ54" s="64">
        <f t="shared" si="38"/>
        <v>2.9530737741886588</v>
      </c>
      <c r="DK54" s="64">
        <f t="shared" si="39"/>
        <v>0</v>
      </c>
      <c r="DL54" s="64">
        <f t="shared" si="40"/>
        <v>5.3450635312814727</v>
      </c>
      <c r="DM54" s="184">
        <f t="shared" si="41"/>
        <v>0</v>
      </c>
      <c r="DN54" s="185">
        <f t="shared" si="42"/>
        <v>5.3450635312814727</v>
      </c>
      <c r="DO54" s="186">
        <f t="shared" si="43"/>
        <v>4.6072268985269655</v>
      </c>
      <c r="DP54" s="186">
        <f t="shared" si="44"/>
        <v>4.4266083187267737</v>
      </c>
      <c r="DQ54" s="187">
        <f t="shared" si="45"/>
        <v>0.31738588063707568</v>
      </c>
      <c r="DR54" s="29">
        <f t="shared" si="46"/>
        <v>4.9246127791640415</v>
      </c>
      <c r="DS54" s="188">
        <f t="shared" si="47"/>
        <v>2202.0199734645071</v>
      </c>
      <c r="DT54" s="74">
        <v>2</v>
      </c>
      <c r="DU54" s="1" t="s">
        <v>278</v>
      </c>
      <c r="DV54" s="1">
        <v>6</v>
      </c>
      <c r="DW54" s="1" t="s">
        <v>273</v>
      </c>
      <c r="DX54" s="1" t="s">
        <v>274</v>
      </c>
      <c r="DY54" s="50">
        <v>43982</v>
      </c>
      <c r="DZ54" s="51"/>
      <c r="EA54" s="1">
        <v>18827.43</v>
      </c>
      <c r="EB54" s="1">
        <v>766.87</v>
      </c>
      <c r="EC54" s="1">
        <v>-10024.99</v>
      </c>
      <c r="ED54" s="1"/>
      <c r="EE54" s="1"/>
      <c r="EF54" s="58">
        <v>9569.31</v>
      </c>
      <c r="EG54" s="73">
        <f t="shared" si="48"/>
        <v>24.729999999999563</v>
      </c>
      <c r="EH54" s="75">
        <f t="shared" si="49"/>
        <v>1.0161951643417928</v>
      </c>
      <c r="EI54" s="56">
        <f t="shared" si="50"/>
        <v>25.746195164341355</v>
      </c>
      <c r="EJ54" s="64">
        <f t="shared" si="51"/>
        <v>25.746195164341355</v>
      </c>
      <c r="EK54" s="64">
        <f t="shared" si="52"/>
        <v>0</v>
      </c>
      <c r="EL54" s="64">
        <f t="shared" si="53"/>
        <v>46.600613247457851</v>
      </c>
      <c r="EM54" s="174">
        <f t="shared" si="54"/>
        <v>0</v>
      </c>
      <c r="EN54" s="77">
        <f t="shared" si="55"/>
        <v>46.600613247457851</v>
      </c>
      <c r="EO54" s="64">
        <f t="shared" si="56"/>
        <v>4.8747424337041014</v>
      </c>
      <c r="EP54" s="199">
        <f t="shared" si="57"/>
        <v>51.47535568116195</v>
      </c>
      <c r="EQ54" s="200">
        <f t="shared" si="58"/>
        <v>2253.4953291456691</v>
      </c>
      <c r="ER54" s="111">
        <v>2</v>
      </c>
      <c r="ES54" s="64" t="s">
        <v>278</v>
      </c>
      <c r="ET54" s="1">
        <v>6</v>
      </c>
      <c r="EU54" s="1" t="s">
        <v>273</v>
      </c>
      <c r="EV54" s="1" t="s">
        <v>274</v>
      </c>
      <c r="EW54" s="218">
        <v>1832</v>
      </c>
      <c r="EX54" s="50">
        <v>44013</v>
      </c>
      <c r="EY54" s="64">
        <v>18886.22</v>
      </c>
      <c r="EZ54" s="64">
        <v>766.87</v>
      </c>
      <c r="FA54" s="64">
        <v>-10024.99</v>
      </c>
      <c r="FB54" s="64"/>
      <c r="FC54" s="64"/>
      <c r="FD54" s="72">
        <f t="shared" si="59"/>
        <v>9628.1</v>
      </c>
      <c r="FE54" s="73">
        <f t="shared" si="88"/>
        <v>58.790000000000873</v>
      </c>
      <c r="FF54" s="75">
        <f t="shared" si="60"/>
        <v>2.7587643813457263</v>
      </c>
      <c r="FG54" s="56">
        <f t="shared" si="61"/>
        <v>61.548764381346601</v>
      </c>
      <c r="FH54" s="64">
        <f t="shared" si="62"/>
        <v>61.548764381346601</v>
      </c>
      <c r="FI54" s="64">
        <f t="shared" si="63"/>
        <v>0</v>
      </c>
      <c r="FJ54" s="64">
        <f t="shared" si="64"/>
        <v>111.40326353023735</v>
      </c>
      <c r="FK54" s="64"/>
      <c r="FL54" s="77">
        <f t="shared" si="65"/>
        <v>111.40326353023735</v>
      </c>
      <c r="FM54" s="64">
        <f t="shared" si="66"/>
        <v>12.764697041034578</v>
      </c>
      <c r="FN54" s="199">
        <f t="shared" si="67"/>
        <v>124.16796057127193</v>
      </c>
      <c r="FO54" s="93">
        <f t="shared" si="68"/>
        <v>545.66328971694099</v>
      </c>
      <c r="FP54" s="74">
        <v>2</v>
      </c>
      <c r="FQ54" s="1" t="s">
        <v>278</v>
      </c>
      <c r="FR54" s="1">
        <v>6</v>
      </c>
      <c r="FS54" s="1" t="s">
        <v>273</v>
      </c>
      <c r="FT54" s="1" t="s">
        <v>274</v>
      </c>
      <c r="FU54" s="50">
        <v>44042</v>
      </c>
      <c r="FV54" s="51"/>
      <c r="FW54" s="64">
        <v>18947.82</v>
      </c>
      <c r="FX54" s="64">
        <v>766.87</v>
      </c>
      <c r="FY54" s="64">
        <v>-10024.99</v>
      </c>
      <c r="FZ54" s="64"/>
      <c r="GA54" s="64"/>
      <c r="GB54" s="231">
        <f t="shared" si="69"/>
        <v>9689.6999999999989</v>
      </c>
      <c r="GC54" s="73">
        <f t="shared" si="9"/>
        <v>61.599999999998545</v>
      </c>
      <c r="GD54" s="75">
        <f t="shared" si="70"/>
        <v>19.194334031573835</v>
      </c>
      <c r="GE54" s="76">
        <f t="shared" si="71"/>
        <v>80.794334031572376</v>
      </c>
      <c r="GF54" s="64">
        <f t="shared" si="72"/>
        <v>80.794334031572376</v>
      </c>
      <c r="GG54" s="64">
        <v>0</v>
      </c>
      <c r="GH54" s="64">
        <f t="shared" si="73"/>
        <v>153.5092346599875</v>
      </c>
      <c r="GI54" s="64"/>
      <c r="GJ54" s="77">
        <f t="shared" si="74"/>
        <v>153.5092346599875</v>
      </c>
      <c r="GK54" s="63">
        <f t="shared" si="75"/>
        <v>0</v>
      </c>
      <c r="GL54" s="64">
        <f t="shared" si="76"/>
        <v>0</v>
      </c>
      <c r="GM54" s="51">
        <f t="shared" si="77"/>
        <v>153.5092346599875</v>
      </c>
      <c r="GN54" s="200">
        <f t="shared" si="78"/>
        <v>699.17252437692855</v>
      </c>
      <c r="GO54" s="74">
        <v>2</v>
      </c>
      <c r="GP54" s="237" t="s">
        <v>278</v>
      </c>
      <c r="GQ54" s="1">
        <v>6</v>
      </c>
      <c r="GR54" s="1" t="s">
        <v>273</v>
      </c>
      <c r="GS54" s="1" t="s">
        <v>274</v>
      </c>
      <c r="GT54" s="50">
        <v>44081</v>
      </c>
      <c r="GU54" s="51"/>
      <c r="GV54" s="64">
        <v>18974.37</v>
      </c>
      <c r="GW54" s="64">
        <v>766.87</v>
      </c>
      <c r="GX54" s="64">
        <v>-10024.99</v>
      </c>
      <c r="GY54" s="64"/>
      <c r="GZ54" s="64"/>
      <c r="HA54" s="72">
        <v>9716.2499999999982</v>
      </c>
      <c r="HB54" s="73">
        <f t="shared" si="89"/>
        <v>26.549999999999272</v>
      </c>
      <c r="HC54" s="75">
        <f t="shared" si="79"/>
        <v>-9.6096326220416088</v>
      </c>
      <c r="HD54" s="76">
        <f t="shared" si="80"/>
        <v>16.940367377957664</v>
      </c>
      <c r="HE54" s="64">
        <f t="shared" si="81"/>
        <v>16.940367377957664</v>
      </c>
      <c r="HF54" s="64">
        <v>0</v>
      </c>
      <c r="HG54" s="64">
        <f t="shared" si="82"/>
        <v>32.186698018119557</v>
      </c>
      <c r="HH54" s="64"/>
      <c r="HI54" s="77">
        <f t="shared" si="83"/>
        <v>32.186698018119557</v>
      </c>
      <c r="HJ54" s="64">
        <f t="shared" si="84"/>
        <v>0</v>
      </c>
      <c r="HK54" s="64">
        <f t="shared" si="85"/>
        <v>0</v>
      </c>
      <c r="HL54" s="51">
        <f t="shared" si="86"/>
        <v>32.186698018119557</v>
      </c>
      <c r="HM54" s="200">
        <f t="shared" si="87"/>
        <v>731.35922239504816</v>
      </c>
      <c r="HN54" s="1">
        <v>2</v>
      </c>
      <c r="HO54" s="1" t="s">
        <v>278</v>
      </c>
    </row>
    <row r="55" spans="1:223" ht="30" customHeight="1" x14ac:dyDescent="0.25">
      <c r="A55" s="1">
        <v>7</v>
      </c>
      <c r="B55" s="1" t="s">
        <v>244</v>
      </c>
      <c r="C55" s="1" t="s">
        <v>241</v>
      </c>
      <c r="D55" s="50">
        <v>43830</v>
      </c>
      <c r="E55" s="83"/>
      <c r="F55" s="64">
        <v>4822.83</v>
      </c>
      <c r="G55" s="64">
        <v>0.01</v>
      </c>
      <c r="H55" s="64">
        <v>-4370.42</v>
      </c>
      <c r="I55" s="64"/>
      <c r="J55" s="64"/>
      <c r="K55" s="72">
        <v>452.42000000000007</v>
      </c>
      <c r="L55" s="73">
        <v>0</v>
      </c>
      <c r="M55" s="75">
        <v>0</v>
      </c>
      <c r="N55" s="56">
        <v>0</v>
      </c>
      <c r="O55" s="64">
        <v>0</v>
      </c>
      <c r="P55" s="64">
        <v>0</v>
      </c>
      <c r="Q55" s="64">
        <v>0</v>
      </c>
      <c r="R55" s="64">
        <v>0</v>
      </c>
      <c r="S55" s="77">
        <v>0</v>
      </c>
      <c r="T55" s="64"/>
      <c r="U55" s="64"/>
      <c r="V55" s="64">
        <v>0</v>
      </c>
      <c r="W55" s="90">
        <v>0</v>
      </c>
      <c r="X55" s="78">
        <v>-2258.1414881168362</v>
      </c>
      <c r="Y55" s="111">
        <v>2</v>
      </c>
      <c r="Z55" s="64" t="s">
        <v>278</v>
      </c>
      <c r="AA55" s="1">
        <v>7</v>
      </c>
      <c r="AB55" s="1" t="s">
        <v>244</v>
      </c>
      <c r="AC55" s="1" t="s">
        <v>241</v>
      </c>
      <c r="AD55" s="50">
        <v>43861</v>
      </c>
      <c r="AE55" s="110"/>
      <c r="AF55" s="1">
        <v>4822.83</v>
      </c>
      <c r="AG55" s="1">
        <v>0.01</v>
      </c>
      <c r="AH55" s="1">
        <v>-4370.42</v>
      </c>
      <c r="AI55" s="1"/>
      <c r="AJ55" s="1"/>
      <c r="AK55" s="58">
        <f t="shared" si="7"/>
        <v>452.42000000000007</v>
      </c>
      <c r="AL55" s="73">
        <f t="shared" si="10"/>
        <v>0</v>
      </c>
      <c r="AM55" s="75">
        <f t="shared" si="11"/>
        <v>0</v>
      </c>
      <c r="AN55" s="56">
        <f t="shared" si="12"/>
        <v>0</v>
      </c>
      <c r="AO55" s="64">
        <f t="shared" si="13"/>
        <v>0</v>
      </c>
      <c r="AP55" s="64">
        <f t="shared" si="14"/>
        <v>0</v>
      </c>
      <c r="AQ55" s="64">
        <f t="shared" si="15"/>
        <v>0</v>
      </c>
      <c r="AR55" s="64"/>
      <c r="AS55" s="77">
        <f t="shared" si="16"/>
        <v>0</v>
      </c>
      <c r="AT55" s="64">
        <f t="shared" si="17"/>
        <v>0</v>
      </c>
      <c r="AU55" s="64">
        <f t="shared" si="8"/>
        <v>0</v>
      </c>
      <c r="AV55" s="90">
        <f t="shared" si="18"/>
        <v>0</v>
      </c>
      <c r="AW55" s="78">
        <f t="shared" si="19"/>
        <v>-2258.1414881168362</v>
      </c>
      <c r="AX55" s="111">
        <v>2</v>
      </c>
      <c r="AY55" s="64" t="s">
        <v>278</v>
      </c>
      <c r="AZ55" s="1">
        <v>7</v>
      </c>
      <c r="BA55" s="1" t="s">
        <v>244</v>
      </c>
      <c r="BB55" s="1" t="s">
        <v>241</v>
      </c>
      <c r="BC55" s="50">
        <v>43890</v>
      </c>
      <c r="BD55" s="83"/>
      <c r="BE55" s="1">
        <v>4822.83</v>
      </c>
      <c r="BF55" s="1">
        <v>0.01</v>
      </c>
      <c r="BG55" s="1">
        <v>-4370.42</v>
      </c>
      <c r="BH55" s="1"/>
      <c r="BI55" s="1"/>
      <c r="BJ55" s="58">
        <v>452.42000000000007</v>
      </c>
      <c r="BK55" s="73">
        <f t="shared" si="20"/>
        <v>0</v>
      </c>
      <c r="BL55" s="75">
        <f t="shared" si="21"/>
        <v>0</v>
      </c>
      <c r="BM55" s="56">
        <f t="shared" si="22"/>
        <v>0</v>
      </c>
      <c r="BN55" s="64">
        <f t="shared" si="23"/>
        <v>0</v>
      </c>
      <c r="BO55" s="64">
        <f t="shared" si="24"/>
        <v>0</v>
      </c>
      <c r="BP55" s="64">
        <f t="shared" si="25"/>
        <v>0</v>
      </c>
      <c r="BQ55" s="174">
        <f t="shared" si="26"/>
        <v>0</v>
      </c>
      <c r="BR55" s="77">
        <f t="shared" si="27"/>
        <v>0</v>
      </c>
      <c r="BS55" s="64">
        <f t="shared" si="28"/>
        <v>0</v>
      </c>
      <c r="BT55" s="90">
        <f t="shared" si="29"/>
        <v>0</v>
      </c>
      <c r="BU55" s="78">
        <f t="shared" si="30"/>
        <v>-2258.1414881168362</v>
      </c>
      <c r="BV55" s="111">
        <v>2</v>
      </c>
      <c r="BW55" s="64" t="s">
        <v>278</v>
      </c>
      <c r="BX55" s="1">
        <v>7</v>
      </c>
      <c r="BY55" s="1" t="s">
        <v>244</v>
      </c>
      <c r="BZ55" s="1" t="s">
        <v>241</v>
      </c>
      <c r="CA55" s="50">
        <v>43890</v>
      </c>
      <c r="CB55" s="83"/>
      <c r="CC55" s="72">
        <v>4822.83</v>
      </c>
      <c r="CD55" s="72">
        <v>0.01</v>
      </c>
      <c r="CE55" s="72">
        <v>-4370.42</v>
      </c>
      <c r="CF55" s="72"/>
      <c r="CG55" s="72"/>
      <c r="CH55" s="72">
        <v>452.42000000000007</v>
      </c>
      <c r="CI55" s="72">
        <v>0</v>
      </c>
      <c r="CJ55" s="72">
        <v>0</v>
      </c>
      <c r="CK55" s="72">
        <v>0</v>
      </c>
      <c r="CL55" s="72">
        <v>0</v>
      </c>
      <c r="CM55" s="72">
        <v>0</v>
      </c>
      <c r="CN55" s="72">
        <v>0</v>
      </c>
      <c r="CO55" s="72">
        <v>0</v>
      </c>
      <c r="CP55" s="77">
        <f t="shared" si="31"/>
        <v>0</v>
      </c>
      <c r="CQ55" s="64">
        <f t="shared" si="32"/>
        <v>0</v>
      </c>
      <c r="CR55" s="90">
        <f t="shared" si="33"/>
        <v>0</v>
      </c>
      <c r="CS55" s="78">
        <f t="shared" si="34"/>
        <v>-2258.1414881168362</v>
      </c>
      <c r="CT55" s="74" t="s">
        <v>232</v>
      </c>
      <c r="CU55" s="1" t="s">
        <v>317</v>
      </c>
      <c r="CV55" s="1">
        <v>7</v>
      </c>
      <c r="CW55" s="1" t="s">
        <v>244</v>
      </c>
      <c r="CX55" s="1" t="s">
        <v>241</v>
      </c>
      <c r="CY55" s="50">
        <v>43951</v>
      </c>
      <c r="CZ55" s="83"/>
      <c r="DA55" s="64">
        <v>4829.1000000000004</v>
      </c>
      <c r="DB55" s="64">
        <v>0.01</v>
      </c>
      <c r="DC55" s="64">
        <v>-4370.42</v>
      </c>
      <c r="DD55" s="64"/>
      <c r="DE55" s="64"/>
      <c r="DF55" s="72">
        <v>458.69000000000051</v>
      </c>
      <c r="DG55" s="73">
        <f t="shared" si="35"/>
        <v>6.2700000000004366</v>
      </c>
      <c r="DH55" s="75">
        <f t="shared" si="36"/>
        <v>0.96272365787249581</v>
      </c>
      <c r="DI55" s="76">
        <f t="shared" si="37"/>
        <v>7.2327236578729321</v>
      </c>
      <c r="DJ55" s="64">
        <f t="shared" si="38"/>
        <v>7.2327236578729321</v>
      </c>
      <c r="DK55" s="64">
        <f t="shared" si="39"/>
        <v>0</v>
      </c>
      <c r="DL55" s="64">
        <f t="shared" si="40"/>
        <v>13.091229820750007</v>
      </c>
      <c r="DM55" s="184">
        <f t="shared" si="41"/>
        <v>0</v>
      </c>
      <c r="DN55" s="185">
        <f t="shared" si="42"/>
        <v>13.091229820750007</v>
      </c>
      <c r="DO55" s="186">
        <f t="shared" si="43"/>
        <v>13.091229820750007</v>
      </c>
      <c r="DP55" s="186">
        <f t="shared" si="44"/>
        <v>12.578010179056697</v>
      </c>
      <c r="DQ55" s="187">
        <f t="shared" si="45"/>
        <v>0.90183782930454881</v>
      </c>
      <c r="DR55" s="29">
        <f t="shared" si="46"/>
        <v>13.993067650054556</v>
      </c>
      <c r="DS55" s="188">
        <f t="shared" si="47"/>
        <v>-2244.1484204667818</v>
      </c>
      <c r="DT55" s="74">
        <v>2</v>
      </c>
      <c r="DU55" s="1" t="s">
        <v>278</v>
      </c>
      <c r="DV55" s="1">
        <v>7</v>
      </c>
      <c r="DW55" s="1" t="s">
        <v>244</v>
      </c>
      <c r="DX55" s="1" t="s">
        <v>241</v>
      </c>
      <c r="DY55" s="50">
        <v>43982</v>
      </c>
      <c r="DZ55" s="51"/>
      <c r="EA55" s="1">
        <v>4847.26</v>
      </c>
      <c r="EB55" s="1">
        <v>0.01</v>
      </c>
      <c r="EC55" s="1">
        <v>-4370.42</v>
      </c>
      <c r="ED55" s="1"/>
      <c r="EE55" s="1"/>
      <c r="EF55" s="58">
        <v>476.85000000000036</v>
      </c>
      <c r="EG55" s="73">
        <f t="shared" si="48"/>
        <v>18.159999999999854</v>
      </c>
      <c r="EH55" s="75">
        <f t="shared" si="49"/>
        <v>0.74622337988059584</v>
      </c>
      <c r="EI55" s="56">
        <f t="shared" si="50"/>
        <v>18.906223379880451</v>
      </c>
      <c r="EJ55" s="64">
        <f t="shared" si="51"/>
        <v>18.906223379880451</v>
      </c>
      <c r="EK55" s="64">
        <f t="shared" si="52"/>
        <v>0</v>
      </c>
      <c r="EL55" s="64">
        <f t="shared" si="53"/>
        <v>34.22026431758362</v>
      </c>
      <c r="EM55" s="174">
        <f t="shared" si="54"/>
        <v>0</v>
      </c>
      <c r="EN55" s="77">
        <f t="shared" si="55"/>
        <v>34.22026431758362</v>
      </c>
      <c r="EO55" s="64">
        <f t="shared" si="56"/>
        <v>3.5796733763068076</v>
      </c>
      <c r="EP55" s="199">
        <f t="shared" si="57"/>
        <v>37.799937693890428</v>
      </c>
      <c r="EQ55" s="200">
        <f t="shared" si="58"/>
        <v>-2206.3484827728912</v>
      </c>
      <c r="ER55" s="111">
        <v>2</v>
      </c>
      <c r="ES55" s="64" t="s">
        <v>278</v>
      </c>
      <c r="ET55" s="1">
        <v>7</v>
      </c>
      <c r="EU55" s="1" t="s">
        <v>244</v>
      </c>
      <c r="EV55" s="1" t="s">
        <v>241</v>
      </c>
      <c r="EW55" s="218"/>
      <c r="EX55" s="50">
        <v>44013</v>
      </c>
      <c r="EY55" s="64">
        <v>4850.09</v>
      </c>
      <c r="EZ55" s="64">
        <v>0.01</v>
      </c>
      <c r="FA55" s="64">
        <v>-4370.42</v>
      </c>
      <c r="FB55" s="64"/>
      <c r="FC55" s="64"/>
      <c r="FD55" s="72">
        <f t="shared" si="59"/>
        <v>479.68000000000029</v>
      </c>
      <c r="FE55" s="73">
        <f t="shared" si="88"/>
        <v>2.8299999999999272</v>
      </c>
      <c r="FF55" s="75">
        <f t="shared" si="60"/>
        <v>0.13279985030120919</v>
      </c>
      <c r="FG55" s="56">
        <f t="shared" si="61"/>
        <v>2.9627998503011366</v>
      </c>
      <c r="FH55" s="64">
        <f t="shared" si="62"/>
        <v>2.9627998503011366</v>
      </c>
      <c r="FI55" s="64">
        <f t="shared" si="63"/>
        <v>0</v>
      </c>
      <c r="FJ55" s="64">
        <f t="shared" si="64"/>
        <v>5.3626677290450573</v>
      </c>
      <c r="FK55" s="64"/>
      <c r="FL55" s="77">
        <f t="shared" si="65"/>
        <v>5.3626677290450573</v>
      </c>
      <c r="FM55" s="64">
        <f t="shared" si="66"/>
        <v>0.6144598167396903</v>
      </c>
      <c r="FN55" s="199">
        <f t="shared" si="67"/>
        <v>5.9771275457847475</v>
      </c>
      <c r="FO55" s="93">
        <f t="shared" si="68"/>
        <v>-2200.3713552271065</v>
      </c>
      <c r="FP55" s="74">
        <v>2</v>
      </c>
      <c r="FQ55" s="1" t="s">
        <v>278</v>
      </c>
      <c r="FR55" s="1">
        <v>7</v>
      </c>
      <c r="FS55" s="1" t="s">
        <v>244</v>
      </c>
      <c r="FT55" s="1" t="s">
        <v>241</v>
      </c>
      <c r="FU55" s="50">
        <v>44042</v>
      </c>
      <c r="FV55" s="51"/>
      <c r="FW55" s="64">
        <v>4851.16</v>
      </c>
      <c r="FX55" s="64">
        <v>0.01</v>
      </c>
      <c r="FY55" s="64">
        <v>-4370.42</v>
      </c>
      <c r="FZ55" s="64"/>
      <c r="GA55" s="64"/>
      <c r="GB55" s="231">
        <f t="shared" si="69"/>
        <v>480.75</v>
      </c>
      <c r="GC55" s="73">
        <f t="shared" si="9"/>
        <v>1.069999999999709</v>
      </c>
      <c r="GD55" s="75">
        <f t="shared" si="70"/>
        <v>0.33340807489900814</v>
      </c>
      <c r="GE55" s="76">
        <f t="shared" si="71"/>
        <v>1.4034080748987172</v>
      </c>
      <c r="GF55" s="64">
        <f t="shared" si="72"/>
        <v>1.4034080748987172</v>
      </c>
      <c r="GG55" s="64">
        <v>0</v>
      </c>
      <c r="GH55" s="64">
        <f t="shared" si="73"/>
        <v>2.6664753423075624</v>
      </c>
      <c r="GI55" s="64"/>
      <c r="GJ55" s="77">
        <f t="shared" si="74"/>
        <v>2.6664753423075624</v>
      </c>
      <c r="GK55" s="63">
        <f t="shared" si="75"/>
        <v>0</v>
      </c>
      <c r="GL55" s="64">
        <f t="shared" si="76"/>
        <v>0</v>
      </c>
      <c r="GM55" s="51">
        <f t="shared" si="77"/>
        <v>2.6664753423075624</v>
      </c>
      <c r="GN55" s="200">
        <f t="shared" si="78"/>
        <v>-2197.7048798847991</v>
      </c>
      <c r="GO55" s="74">
        <v>2</v>
      </c>
      <c r="GP55" s="237" t="s">
        <v>278</v>
      </c>
      <c r="GQ55" s="1">
        <v>7</v>
      </c>
      <c r="GR55" s="1" t="s">
        <v>244</v>
      </c>
      <c r="GS55" s="1" t="s">
        <v>241</v>
      </c>
      <c r="GT55" s="50">
        <v>44081</v>
      </c>
      <c r="GU55" s="51">
        <v>90</v>
      </c>
      <c r="GV55" s="64">
        <v>4857.82</v>
      </c>
      <c r="GW55" s="64">
        <v>0.01</v>
      </c>
      <c r="GX55" s="64">
        <v>-4370.42</v>
      </c>
      <c r="GY55" s="64"/>
      <c r="GZ55" s="64"/>
      <c r="HA55" s="72">
        <v>487.40999999999985</v>
      </c>
      <c r="HB55" s="73">
        <f t="shared" si="89"/>
        <v>6.6599999999998545</v>
      </c>
      <c r="HC55" s="75">
        <f t="shared" si="79"/>
        <v>-2.4105519119697729</v>
      </c>
      <c r="HD55" s="76">
        <f t="shared" si="80"/>
        <v>4.249448088030082</v>
      </c>
      <c r="HE55" s="64">
        <f t="shared" si="81"/>
        <v>4.249448088030082</v>
      </c>
      <c r="HF55" s="64">
        <v>0</v>
      </c>
      <c r="HG55" s="64">
        <f t="shared" si="82"/>
        <v>8.0739513672571555</v>
      </c>
      <c r="HH55" s="64"/>
      <c r="HI55" s="77">
        <f t="shared" si="83"/>
        <v>8.0739513672571555</v>
      </c>
      <c r="HJ55" s="64">
        <f t="shared" si="84"/>
        <v>0</v>
      </c>
      <c r="HK55" s="64">
        <f t="shared" si="85"/>
        <v>0</v>
      </c>
      <c r="HL55" s="51">
        <f t="shared" si="86"/>
        <v>8.0739513672571555</v>
      </c>
      <c r="HM55" s="200">
        <f t="shared" si="87"/>
        <v>-2279.6309285175421</v>
      </c>
      <c r="HN55" s="1">
        <v>2</v>
      </c>
      <c r="HO55" s="1" t="s">
        <v>278</v>
      </c>
    </row>
    <row r="56" spans="1:223" ht="30" customHeight="1" x14ac:dyDescent="0.25">
      <c r="A56" s="1">
        <v>8</v>
      </c>
      <c r="B56" s="1" t="s">
        <v>57</v>
      </c>
      <c r="C56" s="1" t="s">
        <v>17</v>
      </c>
      <c r="D56" s="50">
        <v>43830</v>
      </c>
      <c r="E56" s="83"/>
      <c r="F56" s="64">
        <v>2479.79</v>
      </c>
      <c r="G56" s="64"/>
      <c r="H56" s="64"/>
      <c r="I56" s="64"/>
      <c r="J56" s="64"/>
      <c r="K56" s="72">
        <v>2479.79</v>
      </c>
      <c r="L56" s="73">
        <v>7.5099999999997635</v>
      </c>
      <c r="M56" s="75">
        <v>0.90119935587778544</v>
      </c>
      <c r="N56" s="56">
        <v>8.4111993558775495</v>
      </c>
      <c r="O56" s="64">
        <v>8.4111993558775495</v>
      </c>
      <c r="P56" s="64">
        <v>0</v>
      </c>
      <c r="Q56" s="64">
        <v>15.224270834138364</v>
      </c>
      <c r="R56" s="64">
        <v>0</v>
      </c>
      <c r="S56" s="77">
        <v>15.224270834138364</v>
      </c>
      <c r="T56" s="64"/>
      <c r="U56" s="64"/>
      <c r="V56" s="64">
        <v>0.76501515873718773</v>
      </c>
      <c r="W56" s="90">
        <v>15.989285992875551</v>
      </c>
      <c r="X56" s="78">
        <v>104.73997270147535</v>
      </c>
      <c r="Y56" s="111">
        <v>1</v>
      </c>
      <c r="Z56" s="64" t="s">
        <v>278</v>
      </c>
      <c r="AA56" s="1">
        <v>8</v>
      </c>
      <c r="AB56" s="1" t="s">
        <v>57</v>
      </c>
      <c r="AC56" s="1" t="s">
        <v>17</v>
      </c>
      <c r="AD56" s="50">
        <v>43861</v>
      </c>
      <c r="AE56" s="110"/>
      <c r="AF56" s="1">
        <v>2494.21</v>
      </c>
      <c r="AG56" s="1"/>
      <c r="AH56" s="1"/>
      <c r="AI56" s="1"/>
      <c r="AJ56" s="1"/>
      <c r="AK56" s="58">
        <f t="shared" si="7"/>
        <v>2494.21</v>
      </c>
      <c r="AL56" s="73">
        <f t="shared" si="10"/>
        <v>14.420000000000073</v>
      </c>
      <c r="AM56" s="75">
        <f t="shared" si="11"/>
        <v>-12.820134034705058</v>
      </c>
      <c r="AN56" s="56">
        <f t="shared" si="12"/>
        <v>1.5998659652950149</v>
      </c>
      <c r="AO56" s="64">
        <f t="shared" si="13"/>
        <v>1.5998659652950149</v>
      </c>
      <c r="AP56" s="64">
        <f t="shared" si="14"/>
        <v>0</v>
      </c>
      <c r="AQ56" s="64">
        <f t="shared" si="15"/>
        <v>2.895757397183977</v>
      </c>
      <c r="AR56" s="64"/>
      <c r="AS56" s="77">
        <f t="shared" si="16"/>
        <v>2.895757397183977</v>
      </c>
      <c r="AT56" s="64">
        <f t="shared" si="17"/>
        <v>10.378768867862487</v>
      </c>
      <c r="AU56" s="64">
        <f t="shared" si="8"/>
        <v>1.8451646227779392</v>
      </c>
      <c r="AV56" s="90">
        <f t="shared" si="18"/>
        <v>15.119690887824405</v>
      </c>
      <c r="AW56" s="78">
        <f t="shared" si="19"/>
        <v>119.85966358929976</v>
      </c>
      <c r="AX56" s="111">
        <v>1</v>
      </c>
      <c r="AY56" s="64" t="s">
        <v>278</v>
      </c>
      <c r="AZ56" s="1">
        <v>8</v>
      </c>
      <c r="BA56" s="1" t="s">
        <v>57</v>
      </c>
      <c r="BB56" s="1" t="s">
        <v>17</v>
      </c>
      <c r="BC56" s="50">
        <v>43890</v>
      </c>
      <c r="BD56" s="83"/>
      <c r="BE56" s="1">
        <v>2494.4</v>
      </c>
      <c r="BF56" s="1"/>
      <c r="BG56" s="1"/>
      <c r="BH56" s="1"/>
      <c r="BI56" s="1"/>
      <c r="BJ56" s="58">
        <v>2494.4</v>
      </c>
      <c r="BK56" s="73">
        <f t="shared" si="20"/>
        <v>0.19000000000005457</v>
      </c>
      <c r="BL56" s="75">
        <f t="shared" si="21"/>
        <v>3.5952169548399172E-3</v>
      </c>
      <c r="BM56" s="56">
        <f t="shared" si="22"/>
        <v>0.19359521695489448</v>
      </c>
      <c r="BN56" s="64">
        <f t="shared" si="23"/>
        <v>0.19359521695489448</v>
      </c>
      <c r="BO56" s="64">
        <f t="shared" si="24"/>
        <v>0</v>
      </c>
      <c r="BP56" s="64">
        <f t="shared" si="25"/>
        <v>0.35040734268835905</v>
      </c>
      <c r="BQ56" s="174">
        <f t="shared" si="26"/>
        <v>0</v>
      </c>
      <c r="BR56" s="77">
        <f t="shared" si="27"/>
        <v>0.35040734268835905</v>
      </c>
      <c r="BS56" s="64">
        <f t="shared" si="28"/>
        <v>2.357586424121064E-2</v>
      </c>
      <c r="BT56" s="90">
        <f t="shared" si="29"/>
        <v>0.37398320692956971</v>
      </c>
      <c r="BU56" s="78">
        <f t="shared" si="30"/>
        <v>120.23364679622932</v>
      </c>
      <c r="BV56" s="111">
        <v>1</v>
      </c>
      <c r="BW56" s="64" t="s">
        <v>278</v>
      </c>
      <c r="BX56" s="1">
        <v>8</v>
      </c>
      <c r="BY56" s="1" t="s">
        <v>57</v>
      </c>
      <c r="BZ56" s="1" t="s">
        <v>17</v>
      </c>
      <c r="CA56" s="50">
        <v>43890</v>
      </c>
      <c r="CB56" s="83"/>
      <c r="CC56" s="72">
        <v>2494.4</v>
      </c>
      <c r="CD56" s="72"/>
      <c r="CE56" s="72"/>
      <c r="CF56" s="72"/>
      <c r="CG56" s="72"/>
      <c r="CH56" s="72">
        <v>2494.4</v>
      </c>
      <c r="CI56" s="72">
        <v>0.19000000000005457</v>
      </c>
      <c r="CJ56" s="72">
        <v>3.5952169548399172E-3</v>
      </c>
      <c r="CK56" s="72">
        <v>0.19359521695489448</v>
      </c>
      <c r="CL56" s="72">
        <v>0.19359521695489448</v>
      </c>
      <c r="CM56" s="72">
        <v>0</v>
      </c>
      <c r="CN56" s="72">
        <v>0.35040734268835905</v>
      </c>
      <c r="CO56" s="72">
        <v>0</v>
      </c>
      <c r="CP56" s="77">
        <f t="shared" si="31"/>
        <v>0.38941377839769448</v>
      </c>
      <c r="CQ56" s="64">
        <f t="shared" si="32"/>
        <v>2.3575864241210644E-2</v>
      </c>
      <c r="CR56" s="90">
        <f t="shared" si="33"/>
        <v>0.41298964263890514</v>
      </c>
      <c r="CS56" s="78">
        <f t="shared" si="34"/>
        <v>120.64663643886823</v>
      </c>
      <c r="CT56" s="74" t="s">
        <v>232</v>
      </c>
      <c r="CU56" s="1" t="s">
        <v>317</v>
      </c>
      <c r="CV56" s="1">
        <v>8</v>
      </c>
      <c r="CW56" s="1" t="s">
        <v>57</v>
      </c>
      <c r="CX56" s="1" t="s">
        <v>17</v>
      </c>
      <c r="CY56" s="50">
        <v>43951</v>
      </c>
      <c r="CZ56" s="83"/>
      <c r="DA56" s="64">
        <v>2625.94</v>
      </c>
      <c r="DB56" s="64"/>
      <c r="DC56" s="64"/>
      <c r="DD56" s="64"/>
      <c r="DE56" s="64"/>
      <c r="DF56" s="72">
        <v>2625.94</v>
      </c>
      <c r="DG56" s="73">
        <f t="shared" si="35"/>
        <v>131.53999999999996</v>
      </c>
      <c r="DH56" s="75">
        <f t="shared" si="36"/>
        <v>20.197236037725556</v>
      </c>
      <c r="DI56" s="76">
        <f t="shared" si="37"/>
        <v>151.73723603772552</v>
      </c>
      <c r="DJ56" s="64">
        <f t="shared" si="38"/>
        <v>110</v>
      </c>
      <c r="DK56" s="64">
        <f t="shared" si="39"/>
        <v>41.737236037725523</v>
      </c>
      <c r="DL56" s="64">
        <f t="shared" si="40"/>
        <v>199.1</v>
      </c>
      <c r="DM56" s="184">
        <f t="shared" si="41"/>
        <v>92.918579712382055</v>
      </c>
      <c r="DN56" s="185">
        <f t="shared" si="42"/>
        <v>292.01857971238206</v>
      </c>
      <c r="DO56" s="186">
        <f t="shared" si="43"/>
        <v>291.62916593398438</v>
      </c>
      <c r="DP56" s="186">
        <f t="shared" si="44"/>
        <v>280.19633509247495</v>
      </c>
      <c r="DQ56" s="187">
        <f t="shared" si="45"/>
        <v>20.089954692486863</v>
      </c>
      <c r="DR56" s="29">
        <f t="shared" si="46"/>
        <v>311.71912062647124</v>
      </c>
      <c r="DS56" s="188">
        <f t="shared" si="47"/>
        <v>432.36575706533949</v>
      </c>
      <c r="DT56" s="74">
        <v>1</v>
      </c>
      <c r="DU56" s="1" t="s">
        <v>278</v>
      </c>
      <c r="DV56" s="1">
        <v>8</v>
      </c>
      <c r="DW56" s="1" t="s">
        <v>57</v>
      </c>
      <c r="DX56" s="1" t="s">
        <v>17</v>
      </c>
      <c r="DY56" s="50">
        <v>43982</v>
      </c>
      <c r="DZ56" s="51">
        <v>600</v>
      </c>
      <c r="EA56" s="1">
        <v>2784.08</v>
      </c>
      <c r="EB56" s="1"/>
      <c r="EC56" s="1"/>
      <c r="ED56" s="1"/>
      <c r="EE56" s="1"/>
      <c r="EF56" s="58">
        <v>2784.08</v>
      </c>
      <c r="EG56" s="73">
        <f t="shared" si="48"/>
        <v>158.13999999999987</v>
      </c>
      <c r="EH56" s="75">
        <f t="shared" si="49"/>
        <v>6.4982249611408749</v>
      </c>
      <c r="EI56" s="56">
        <f t="shared" si="50"/>
        <v>164.63822496114074</v>
      </c>
      <c r="EJ56" s="64">
        <f t="shared" si="51"/>
        <v>110</v>
      </c>
      <c r="EK56" s="64">
        <f t="shared" si="52"/>
        <v>54.638224961140736</v>
      </c>
      <c r="EL56" s="64">
        <f t="shared" si="53"/>
        <v>199.1</v>
      </c>
      <c r="EM56" s="174">
        <f t="shared" si="54"/>
        <v>105.73328257448998</v>
      </c>
      <c r="EN56" s="77">
        <f t="shared" si="55"/>
        <v>304.83328257449</v>
      </c>
      <c r="EO56" s="64">
        <f t="shared" si="56"/>
        <v>31.887643406758013</v>
      </c>
      <c r="EP56" s="199">
        <f t="shared" si="57"/>
        <v>336.720925981248</v>
      </c>
      <c r="EQ56" s="200">
        <f t="shared" si="58"/>
        <v>169.0866830465875</v>
      </c>
      <c r="ER56" s="111">
        <v>1</v>
      </c>
      <c r="ES56" s="64" t="s">
        <v>278</v>
      </c>
      <c r="ET56" s="1">
        <v>8</v>
      </c>
      <c r="EU56" s="1" t="s">
        <v>57</v>
      </c>
      <c r="EV56" s="1" t="s">
        <v>17</v>
      </c>
      <c r="EW56" s="218">
        <v>50</v>
      </c>
      <c r="EX56" s="50">
        <v>44013</v>
      </c>
      <c r="EY56" s="64">
        <v>2938.18</v>
      </c>
      <c r="EZ56" s="64"/>
      <c r="FA56" s="64"/>
      <c r="FB56" s="64"/>
      <c r="FC56" s="64"/>
      <c r="FD56" s="72">
        <f t="shared" si="59"/>
        <v>2938.18</v>
      </c>
      <c r="FE56" s="73">
        <f t="shared" si="88"/>
        <v>154.09999999999991</v>
      </c>
      <c r="FF56" s="75">
        <f t="shared" si="60"/>
        <v>7.2312568662250358</v>
      </c>
      <c r="FG56" s="56">
        <f t="shared" si="61"/>
        <v>161.33125686622495</v>
      </c>
      <c r="FH56" s="64">
        <f t="shared" si="62"/>
        <v>161.33125686622495</v>
      </c>
      <c r="FI56" s="64">
        <f t="shared" si="63"/>
        <v>0</v>
      </c>
      <c r="FJ56" s="64">
        <f t="shared" si="64"/>
        <v>292.00957492786716</v>
      </c>
      <c r="FK56" s="64"/>
      <c r="FL56" s="77">
        <f t="shared" si="65"/>
        <v>292.00957492786716</v>
      </c>
      <c r="FM56" s="64">
        <f t="shared" si="66"/>
        <v>33.458748324942988</v>
      </c>
      <c r="FN56" s="199">
        <f t="shared" si="67"/>
        <v>325.46832325281014</v>
      </c>
      <c r="FO56" s="93">
        <f t="shared" si="68"/>
        <v>444.55500629939763</v>
      </c>
      <c r="FP56" s="74">
        <v>1</v>
      </c>
      <c r="FQ56" s="1" t="s">
        <v>278</v>
      </c>
      <c r="FR56" s="1">
        <v>8</v>
      </c>
      <c r="FS56" s="1" t="s">
        <v>57</v>
      </c>
      <c r="FT56" s="1" t="s">
        <v>17</v>
      </c>
      <c r="FU56" s="50">
        <v>44042</v>
      </c>
      <c r="FV56" s="51"/>
      <c r="FW56" s="64">
        <v>3093.86</v>
      </c>
      <c r="FX56" s="64"/>
      <c r="FY56" s="64"/>
      <c r="FZ56" s="64"/>
      <c r="GA56" s="64"/>
      <c r="GB56" s="231">
        <f t="shared" si="69"/>
        <v>3093.86</v>
      </c>
      <c r="GC56" s="73">
        <f t="shared" si="9"/>
        <v>155.68000000000029</v>
      </c>
      <c r="GD56" s="75">
        <f t="shared" si="70"/>
        <v>48.509316916160564</v>
      </c>
      <c r="GE56" s="76">
        <f t="shared" si="71"/>
        <v>204.18931691616086</v>
      </c>
      <c r="GF56" s="64">
        <f t="shared" si="72"/>
        <v>204.18931691616086</v>
      </c>
      <c r="GG56" s="64">
        <v>0</v>
      </c>
      <c r="GH56" s="64">
        <f t="shared" si="73"/>
        <v>387.95970214070564</v>
      </c>
      <c r="GI56" s="64"/>
      <c r="GJ56" s="77">
        <f t="shared" si="74"/>
        <v>387.95970214070564</v>
      </c>
      <c r="GK56" s="63">
        <f t="shared" si="75"/>
        <v>204.18931691616086</v>
      </c>
      <c r="GL56" s="64">
        <f t="shared" si="76"/>
        <v>56.761620746041508</v>
      </c>
      <c r="GM56" s="51">
        <f t="shared" si="77"/>
        <v>444.72132288674715</v>
      </c>
      <c r="GN56" s="200">
        <f t="shared" si="78"/>
        <v>889.27632918614472</v>
      </c>
      <c r="GO56" s="74">
        <v>1</v>
      </c>
      <c r="GP56" s="237" t="s">
        <v>278</v>
      </c>
      <c r="GQ56" s="1">
        <v>8</v>
      </c>
      <c r="GR56" s="1" t="s">
        <v>57</v>
      </c>
      <c r="GS56" s="1" t="s">
        <v>17</v>
      </c>
      <c r="GT56" s="50">
        <v>44081</v>
      </c>
      <c r="GU56" s="51">
        <v>670</v>
      </c>
      <c r="GV56" s="64">
        <v>3289.06</v>
      </c>
      <c r="GW56" s="64"/>
      <c r="GX56" s="64"/>
      <c r="GY56" s="64"/>
      <c r="GZ56" s="64"/>
      <c r="HA56" s="72">
        <v>3289.06</v>
      </c>
      <c r="HB56" s="73">
        <f t="shared" si="89"/>
        <v>195.19999999999982</v>
      </c>
      <c r="HC56" s="75">
        <f t="shared" si="79"/>
        <v>-70.651611594070502</v>
      </c>
      <c r="HD56" s="76">
        <f t="shared" si="80"/>
        <v>124.54838840592932</v>
      </c>
      <c r="HE56" s="64">
        <f t="shared" si="81"/>
        <v>124.54838840592932</v>
      </c>
      <c r="HF56" s="64">
        <v>0</v>
      </c>
      <c r="HG56" s="64">
        <f t="shared" si="82"/>
        <v>236.64193797126569</v>
      </c>
      <c r="HH56" s="64"/>
      <c r="HI56" s="77">
        <f t="shared" si="83"/>
        <v>236.64193797126569</v>
      </c>
      <c r="HJ56" s="64">
        <f t="shared" si="84"/>
        <v>124.54838840592932</v>
      </c>
      <c r="HK56" s="64">
        <f t="shared" si="85"/>
        <v>56.372514476069178</v>
      </c>
      <c r="HL56" s="51">
        <f t="shared" si="86"/>
        <v>293.01445244733486</v>
      </c>
      <c r="HM56" s="200">
        <f t="shared" si="87"/>
        <v>512.29078163347958</v>
      </c>
      <c r="HN56" s="1">
        <v>1</v>
      </c>
      <c r="HO56" s="1" t="s">
        <v>278</v>
      </c>
    </row>
    <row r="57" spans="1:223" ht="30" customHeight="1" x14ac:dyDescent="0.25">
      <c r="A57" s="1">
        <v>9</v>
      </c>
      <c r="B57" s="1" t="s">
        <v>245</v>
      </c>
      <c r="C57" s="1" t="s">
        <v>242</v>
      </c>
      <c r="D57" s="50">
        <v>43830</v>
      </c>
      <c r="E57" s="83"/>
      <c r="F57" s="64">
        <v>609.27</v>
      </c>
      <c r="G57" s="64">
        <v>0.08</v>
      </c>
      <c r="H57" s="64">
        <v>1247.1400000000001</v>
      </c>
      <c r="I57" s="64"/>
      <c r="J57" s="64"/>
      <c r="K57" s="72">
        <v>1856.4900000000002</v>
      </c>
      <c r="L57" s="73">
        <v>0</v>
      </c>
      <c r="M57" s="75">
        <v>0</v>
      </c>
      <c r="N57" s="56">
        <v>0</v>
      </c>
      <c r="O57" s="64">
        <v>0</v>
      </c>
      <c r="P57" s="64">
        <v>0</v>
      </c>
      <c r="Q57" s="64">
        <v>0</v>
      </c>
      <c r="R57" s="64">
        <v>0</v>
      </c>
      <c r="S57" s="77">
        <v>0</v>
      </c>
      <c r="T57" s="64"/>
      <c r="U57" s="64"/>
      <c r="V57" s="64">
        <v>0</v>
      </c>
      <c r="W57" s="90">
        <v>0</v>
      </c>
      <c r="X57" s="78">
        <v>-146.66379459429973</v>
      </c>
      <c r="Y57" s="111">
        <v>2</v>
      </c>
      <c r="Z57" s="64" t="s">
        <v>278</v>
      </c>
      <c r="AA57" s="1">
        <v>9</v>
      </c>
      <c r="AB57" s="1" t="s">
        <v>245</v>
      </c>
      <c r="AC57" s="1" t="s">
        <v>242</v>
      </c>
      <c r="AD57" s="50">
        <v>43861</v>
      </c>
      <c r="AE57" s="110"/>
      <c r="AF57" s="1">
        <v>609.27</v>
      </c>
      <c r="AG57" s="1">
        <v>0.08</v>
      </c>
      <c r="AH57" s="1">
        <v>1247.1400000000001</v>
      </c>
      <c r="AI57" s="1"/>
      <c r="AJ57" s="1"/>
      <c r="AK57" s="58">
        <f t="shared" si="7"/>
        <v>1856.4900000000002</v>
      </c>
      <c r="AL57" s="73">
        <f t="shared" si="10"/>
        <v>0</v>
      </c>
      <c r="AM57" s="75">
        <f t="shared" si="11"/>
        <v>0</v>
      </c>
      <c r="AN57" s="56">
        <f t="shared" si="12"/>
        <v>0</v>
      </c>
      <c r="AO57" s="64">
        <f t="shared" si="13"/>
        <v>0</v>
      </c>
      <c r="AP57" s="64">
        <f t="shared" si="14"/>
        <v>0</v>
      </c>
      <c r="AQ57" s="64">
        <f t="shared" si="15"/>
        <v>0</v>
      </c>
      <c r="AR57" s="64"/>
      <c r="AS57" s="77">
        <f t="shared" si="16"/>
        <v>0</v>
      </c>
      <c r="AT57" s="64">
        <f t="shared" si="17"/>
        <v>0</v>
      </c>
      <c r="AU57" s="64">
        <f t="shared" si="8"/>
        <v>0</v>
      </c>
      <c r="AV57" s="90">
        <f t="shared" si="18"/>
        <v>0</v>
      </c>
      <c r="AW57" s="78">
        <f t="shared" si="19"/>
        <v>-146.66379459429973</v>
      </c>
      <c r="AX57" s="111">
        <v>2</v>
      </c>
      <c r="AY57" s="64" t="s">
        <v>278</v>
      </c>
      <c r="AZ57" s="1">
        <v>9</v>
      </c>
      <c r="BA57" s="1" t="s">
        <v>245</v>
      </c>
      <c r="BB57" s="1" t="s">
        <v>242</v>
      </c>
      <c r="BC57" s="50">
        <v>43890</v>
      </c>
      <c r="BD57" s="83"/>
      <c r="BE57" s="1">
        <v>609.27</v>
      </c>
      <c r="BF57" s="1">
        <v>0.08</v>
      </c>
      <c r="BG57" s="1">
        <v>1247.1400000000001</v>
      </c>
      <c r="BH57" s="1"/>
      <c r="BI57" s="1"/>
      <c r="BJ57" s="58">
        <v>1856.4900000000002</v>
      </c>
      <c r="BK57" s="73">
        <f t="shared" si="20"/>
        <v>0</v>
      </c>
      <c r="BL57" s="75">
        <f t="shared" si="21"/>
        <v>0</v>
      </c>
      <c r="BM57" s="56">
        <f t="shared" si="22"/>
        <v>0</v>
      </c>
      <c r="BN57" s="64">
        <f t="shared" si="23"/>
        <v>0</v>
      </c>
      <c r="BO57" s="64">
        <f t="shared" si="24"/>
        <v>0</v>
      </c>
      <c r="BP57" s="64">
        <f t="shared" si="25"/>
        <v>0</v>
      </c>
      <c r="BQ57" s="174">
        <f t="shared" si="26"/>
        <v>0</v>
      </c>
      <c r="BR57" s="77">
        <f t="shared" si="27"/>
        <v>0</v>
      </c>
      <c r="BS57" s="64">
        <f t="shared" si="28"/>
        <v>0</v>
      </c>
      <c r="BT57" s="90">
        <f t="shared" si="29"/>
        <v>0</v>
      </c>
      <c r="BU57" s="78">
        <f t="shared" si="30"/>
        <v>-146.66379459429973</v>
      </c>
      <c r="BV57" s="111">
        <v>2</v>
      </c>
      <c r="BW57" s="64" t="s">
        <v>278</v>
      </c>
      <c r="BX57" s="1">
        <v>9</v>
      </c>
      <c r="BY57" s="1" t="s">
        <v>245</v>
      </c>
      <c r="BZ57" s="1" t="s">
        <v>242</v>
      </c>
      <c r="CA57" s="50">
        <v>43890</v>
      </c>
      <c r="CB57" s="83"/>
      <c r="CC57" s="72">
        <v>609.27</v>
      </c>
      <c r="CD57" s="72">
        <v>0.08</v>
      </c>
      <c r="CE57" s="72">
        <v>1247.1400000000001</v>
      </c>
      <c r="CF57" s="72"/>
      <c r="CG57" s="72"/>
      <c r="CH57" s="72">
        <v>1856.4900000000002</v>
      </c>
      <c r="CI57" s="72">
        <v>0</v>
      </c>
      <c r="CJ57" s="72">
        <v>0</v>
      </c>
      <c r="CK57" s="72">
        <v>0</v>
      </c>
      <c r="CL57" s="72">
        <v>0</v>
      </c>
      <c r="CM57" s="72">
        <v>0</v>
      </c>
      <c r="CN57" s="72">
        <v>0</v>
      </c>
      <c r="CO57" s="72">
        <v>0</v>
      </c>
      <c r="CP57" s="77">
        <f t="shared" si="31"/>
        <v>0</v>
      </c>
      <c r="CQ57" s="64">
        <f t="shared" si="32"/>
        <v>0</v>
      </c>
      <c r="CR57" s="90">
        <f t="shared" si="33"/>
        <v>0</v>
      </c>
      <c r="CS57" s="78">
        <f t="shared" si="34"/>
        <v>-146.66379459429973</v>
      </c>
      <c r="CT57" s="74" t="s">
        <v>232</v>
      </c>
      <c r="CU57" s="1" t="s">
        <v>317</v>
      </c>
      <c r="CV57" s="1">
        <v>9</v>
      </c>
      <c r="CW57" s="1" t="s">
        <v>245</v>
      </c>
      <c r="CX57" s="1" t="s">
        <v>242</v>
      </c>
      <c r="CY57" s="50">
        <v>43951</v>
      </c>
      <c r="CZ57" s="83"/>
      <c r="DA57" s="64">
        <v>623.9</v>
      </c>
      <c r="DB57" s="64">
        <v>0.08</v>
      </c>
      <c r="DC57" s="64">
        <v>1247.1400000000001</v>
      </c>
      <c r="DD57" s="64"/>
      <c r="DE57" s="64"/>
      <c r="DF57" s="72">
        <v>1871.1200000000001</v>
      </c>
      <c r="DG57" s="73">
        <f t="shared" si="35"/>
        <v>14.629999999999882</v>
      </c>
      <c r="DH57" s="75">
        <f t="shared" si="36"/>
        <v>2.2463552017023156</v>
      </c>
      <c r="DI57" s="76">
        <f t="shared" si="37"/>
        <v>16.876355201702196</v>
      </c>
      <c r="DJ57" s="64">
        <f t="shared" si="38"/>
        <v>16.876355201702196</v>
      </c>
      <c r="DK57" s="64">
        <f t="shared" si="39"/>
        <v>0</v>
      </c>
      <c r="DL57" s="64">
        <f t="shared" si="40"/>
        <v>30.546202915080976</v>
      </c>
      <c r="DM57" s="184">
        <f t="shared" si="41"/>
        <v>0</v>
      </c>
      <c r="DN57" s="185">
        <f t="shared" si="42"/>
        <v>30.546202915080976</v>
      </c>
      <c r="DO57" s="186">
        <f t="shared" si="43"/>
        <v>30.546202915080976</v>
      </c>
      <c r="DP57" s="186">
        <f t="shared" si="44"/>
        <v>29.348690417796679</v>
      </c>
      <c r="DQ57" s="187">
        <f t="shared" si="45"/>
        <v>2.1042882683771169</v>
      </c>
      <c r="DR57" s="29">
        <f t="shared" si="46"/>
        <v>32.650491183458094</v>
      </c>
      <c r="DS57" s="188">
        <f t="shared" si="47"/>
        <v>-114.01330341084164</v>
      </c>
      <c r="DT57" s="74">
        <v>2</v>
      </c>
      <c r="DU57" s="1" t="s">
        <v>278</v>
      </c>
      <c r="DV57" s="1">
        <v>9</v>
      </c>
      <c r="DW57" s="1" t="s">
        <v>245</v>
      </c>
      <c r="DX57" s="1" t="s">
        <v>242</v>
      </c>
      <c r="DY57" s="50">
        <v>43982</v>
      </c>
      <c r="DZ57" s="51"/>
      <c r="EA57" s="1">
        <v>697.19</v>
      </c>
      <c r="EB57" s="1">
        <v>0.08</v>
      </c>
      <c r="EC57" s="1">
        <v>1247.1400000000001</v>
      </c>
      <c r="ED57" s="1"/>
      <c r="EE57" s="1"/>
      <c r="EF57" s="58">
        <v>1944.4100000000003</v>
      </c>
      <c r="EG57" s="73">
        <f t="shared" si="48"/>
        <v>73.290000000000191</v>
      </c>
      <c r="EH57" s="75">
        <f t="shared" si="49"/>
        <v>3.0116030567978775</v>
      </c>
      <c r="EI57" s="56">
        <f t="shared" si="50"/>
        <v>76.301603056798072</v>
      </c>
      <c r="EJ57" s="64">
        <f t="shared" si="51"/>
        <v>76.301603056798072</v>
      </c>
      <c r="EK57" s="64">
        <f t="shared" si="52"/>
        <v>0</v>
      </c>
      <c r="EL57" s="64">
        <f t="shared" si="53"/>
        <v>138.10590153280452</v>
      </c>
      <c r="EM57" s="174">
        <f t="shared" si="54"/>
        <v>0</v>
      </c>
      <c r="EN57" s="77">
        <f t="shared" si="55"/>
        <v>138.10590153280452</v>
      </c>
      <c r="EO57" s="64">
        <f t="shared" si="56"/>
        <v>14.446820580921186</v>
      </c>
      <c r="EP57" s="199">
        <f t="shared" si="57"/>
        <v>152.55272211372571</v>
      </c>
      <c r="EQ57" s="200">
        <f t="shared" si="58"/>
        <v>38.539418702884063</v>
      </c>
      <c r="ER57" s="111">
        <v>2</v>
      </c>
      <c r="ES57" s="64" t="s">
        <v>278</v>
      </c>
      <c r="ET57" s="1">
        <v>9</v>
      </c>
      <c r="EU57" s="1" t="s">
        <v>245</v>
      </c>
      <c r="EV57" s="1" t="s">
        <v>242</v>
      </c>
      <c r="EW57" s="218"/>
      <c r="EX57" s="50">
        <v>44013</v>
      </c>
      <c r="EY57" s="64">
        <v>747.96</v>
      </c>
      <c r="EZ57" s="64">
        <v>0.08</v>
      </c>
      <c r="FA57" s="64">
        <v>1247.1400000000001</v>
      </c>
      <c r="FB57" s="64"/>
      <c r="FC57" s="64"/>
      <c r="FD57" s="72">
        <f t="shared" si="59"/>
        <v>1995.1800000000003</v>
      </c>
      <c r="FE57" s="73">
        <f t="shared" si="88"/>
        <v>50.769999999999982</v>
      </c>
      <c r="FF57" s="75">
        <f t="shared" si="60"/>
        <v>2.3824199292553221</v>
      </c>
      <c r="FG57" s="56">
        <f t="shared" si="61"/>
        <v>53.152419929255302</v>
      </c>
      <c r="FH57" s="64">
        <f t="shared" si="62"/>
        <v>53.152419929255302</v>
      </c>
      <c r="FI57" s="64">
        <f t="shared" si="63"/>
        <v>0</v>
      </c>
      <c r="FJ57" s="64">
        <f t="shared" si="64"/>
        <v>96.205880071952095</v>
      </c>
      <c r="FK57" s="64"/>
      <c r="FL57" s="77">
        <f t="shared" si="65"/>
        <v>96.205880071952095</v>
      </c>
      <c r="FM57" s="64">
        <f t="shared" si="66"/>
        <v>11.02336568758829</v>
      </c>
      <c r="FN57" s="199">
        <f t="shared" si="67"/>
        <v>107.22924575954039</v>
      </c>
      <c r="FO57" s="93">
        <f t="shared" si="68"/>
        <v>145.76866446242445</v>
      </c>
      <c r="FP57" s="74">
        <v>2</v>
      </c>
      <c r="FQ57" s="1" t="s">
        <v>278</v>
      </c>
      <c r="FR57" s="1">
        <v>9</v>
      </c>
      <c r="FS57" s="1" t="s">
        <v>245</v>
      </c>
      <c r="FT57" s="1" t="s">
        <v>242</v>
      </c>
      <c r="FU57" s="50">
        <v>44042</v>
      </c>
      <c r="FV57" s="51">
        <v>1000</v>
      </c>
      <c r="FW57" s="64">
        <v>798.66</v>
      </c>
      <c r="FX57" s="64">
        <v>0.08</v>
      </c>
      <c r="FY57" s="64">
        <v>1247.1400000000001</v>
      </c>
      <c r="FZ57" s="64"/>
      <c r="GA57" s="64"/>
      <c r="GB57" s="231">
        <f t="shared" si="69"/>
        <v>2045.88</v>
      </c>
      <c r="GC57" s="73">
        <f t="shared" si="9"/>
        <v>50.699999999999818</v>
      </c>
      <c r="GD57" s="75">
        <f t="shared" si="70"/>
        <v>15.797934016246963</v>
      </c>
      <c r="GE57" s="76">
        <f t="shared" si="71"/>
        <v>66.497934016246774</v>
      </c>
      <c r="GF57" s="64">
        <f t="shared" si="72"/>
        <v>66.497934016246774</v>
      </c>
      <c r="GG57" s="64">
        <v>0</v>
      </c>
      <c r="GH57" s="64">
        <f t="shared" si="73"/>
        <v>126.34607463086887</v>
      </c>
      <c r="GI57" s="64"/>
      <c r="GJ57" s="77">
        <f t="shared" si="74"/>
        <v>126.34607463086887</v>
      </c>
      <c r="GK57" s="63">
        <f t="shared" si="75"/>
        <v>0</v>
      </c>
      <c r="GL57" s="64">
        <f t="shared" si="76"/>
        <v>0</v>
      </c>
      <c r="GM57" s="51">
        <f t="shared" si="77"/>
        <v>126.34607463086887</v>
      </c>
      <c r="GN57" s="200">
        <f t="shared" si="78"/>
        <v>-727.88526090670666</v>
      </c>
      <c r="GO57" s="74">
        <v>2</v>
      </c>
      <c r="GP57" s="237" t="s">
        <v>278</v>
      </c>
      <c r="GQ57" s="1">
        <v>9</v>
      </c>
      <c r="GR57" s="1" t="s">
        <v>245</v>
      </c>
      <c r="GS57" s="1" t="s">
        <v>242</v>
      </c>
      <c r="GT57" s="50">
        <v>44081</v>
      </c>
      <c r="GU57" s="51"/>
      <c r="GV57" s="64">
        <v>840.23</v>
      </c>
      <c r="GW57" s="64">
        <v>0.08</v>
      </c>
      <c r="GX57" s="64">
        <v>1247.1400000000001</v>
      </c>
      <c r="GY57" s="64"/>
      <c r="GZ57" s="64"/>
      <c r="HA57" s="72">
        <v>2087.4500000000003</v>
      </c>
      <c r="HB57" s="73">
        <f t="shared" si="89"/>
        <v>41.570000000000164</v>
      </c>
      <c r="HC57" s="75">
        <f t="shared" si="79"/>
        <v>-15.046042489577484</v>
      </c>
      <c r="HD57" s="76">
        <f t="shared" si="80"/>
        <v>26.523957510422679</v>
      </c>
      <c r="HE57" s="64">
        <f t="shared" si="81"/>
        <v>26.523957510422679</v>
      </c>
      <c r="HF57" s="64">
        <v>0</v>
      </c>
      <c r="HG57" s="64">
        <f t="shared" si="82"/>
        <v>50.395519269803088</v>
      </c>
      <c r="HH57" s="64"/>
      <c r="HI57" s="77">
        <f t="shared" si="83"/>
        <v>50.395519269803088</v>
      </c>
      <c r="HJ57" s="64">
        <f t="shared" si="84"/>
        <v>0</v>
      </c>
      <c r="HK57" s="64">
        <f t="shared" si="85"/>
        <v>0</v>
      </c>
      <c r="HL57" s="51">
        <f t="shared" si="86"/>
        <v>50.395519269803088</v>
      </c>
      <c r="HM57" s="200">
        <f t="shared" si="87"/>
        <v>-677.48974163690355</v>
      </c>
      <c r="HN57" s="1">
        <v>2</v>
      </c>
      <c r="HO57" s="1" t="s">
        <v>278</v>
      </c>
    </row>
    <row r="58" spans="1:223" ht="30" customHeight="1" x14ac:dyDescent="0.25">
      <c r="A58" s="1">
        <v>10</v>
      </c>
      <c r="B58" s="1" t="s">
        <v>58</v>
      </c>
      <c r="C58" s="1" t="s">
        <v>18</v>
      </c>
      <c r="D58" s="50">
        <v>43830</v>
      </c>
      <c r="E58" s="83"/>
      <c r="F58" s="64">
        <v>2161.1</v>
      </c>
      <c r="G58" s="64"/>
      <c r="H58" s="64"/>
      <c r="I58" s="64"/>
      <c r="J58" s="64"/>
      <c r="K58" s="72">
        <v>2161.1</v>
      </c>
      <c r="L58" s="73">
        <v>95.609999999999673</v>
      </c>
      <c r="M58" s="75">
        <v>11.473191799664113</v>
      </c>
      <c r="N58" s="56">
        <v>107.08319179966378</v>
      </c>
      <c r="O58" s="64">
        <v>107.08319179966378</v>
      </c>
      <c r="P58" s="64">
        <v>0</v>
      </c>
      <c r="Q58" s="64">
        <v>193.82057715739145</v>
      </c>
      <c r="R58" s="64">
        <v>0</v>
      </c>
      <c r="S58" s="77">
        <v>193.82057715739145</v>
      </c>
      <c r="T58" s="64"/>
      <c r="U58" s="64"/>
      <c r="V58" s="64">
        <v>9.7394273404613276</v>
      </c>
      <c r="W58" s="90">
        <v>203.56000449785279</v>
      </c>
      <c r="X58" s="78">
        <v>1376.9859773786886</v>
      </c>
      <c r="Y58" s="111">
        <v>1</v>
      </c>
      <c r="Z58" s="64" t="s">
        <v>278</v>
      </c>
      <c r="AA58" s="1">
        <v>10</v>
      </c>
      <c r="AB58" s="1" t="s">
        <v>58</v>
      </c>
      <c r="AC58" s="1" t="s">
        <v>18</v>
      </c>
      <c r="AD58" s="50">
        <v>43861</v>
      </c>
      <c r="AE58" s="110"/>
      <c r="AF58" s="1">
        <v>2183.5</v>
      </c>
      <c r="AG58" s="1"/>
      <c r="AH58" s="1"/>
      <c r="AI58" s="1"/>
      <c r="AJ58" s="1"/>
      <c r="AK58" s="58">
        <f t="shared" si="7"/>
        <v>2183.5</v>
      </c>
      <c r="AL58" s="73">
        <f t="shared" si="10"/>
        <v>22.400000000000091</v>
      </c>
      <c r="AM58" s="75">
        <f t="shared" si="11"/>
        <v>-19.914771316046672</v>
      </c>
      <c r="AN58" s="56">
        <f t="shared" si="12"/>
        <v>2.4852286839534194</v>
      </c>
      <c r="AO58" s="64">
        <f t="shared" si="13"/>
        <v>2.4852286839534194</v>
      </c>
      <c r="AP58" s="64">
        <f t="shared" si="14"/>
        <v>0</v>
      </c>
      <c r="AQ58" s="64">
        <f t="shared" si="15"/>
        <v>4.4982639179556889</v>
      </c>
      <c r="AR58" s="64"/>
      <c r="AS58" s="77">
        <f t="shared" si="16"/>
        <v>4.4982639179556889</v>
      </c>
      <c r="AT58" s="64">
        <f t="shared" si="17"/>
        <v>16.12235940638832</v>
      </c>
      <c r="AU58" s="64">
        <f t="shared" si="8"/>
        <v>2.8662751421793211</v>
      </c>
      <c r="AV58" s="90">
        <f t="shared" si="18"/>
        <v>23.486898466523332</v>
      </c>
      <c r="AW58" s="78">
        <f t="shared" si="19"/>
        <v>1400.472875845212</v>
      </c>
      <c r="AX58" s="111">
        <v>1</v>
      </c>
      <c r="AY58" s="64" t="s">
        <v>278</v>
      </c>
      <c r="AZ58" s="1">
        <v>10</v>
      </c>
      <c r="BA58" s="1" t="s">
        <v>58</v>
      </c>
      <c r="BB58" s="1" t="s">
        <v>18</v>
      </c>
      <c r="BC58" s="50">
        <v>43890</v>
      </c>
      <c r="BD58" s="83"/>
      <c r="BE58" s="1">
        <v>2198.83</v>
      </c>
      <c r="BF58" s="1"/>
      <c r="BG58" s="1"/>
      <c r="BH58" s="1"/>
      <c r="BI58" s="1"/>
      <c r="BJ58" s="58">
        <v>2198.83</v>
      </c>
      <c r="BK58" s="73">
        <f t="shared" si="20"/>
        <v>15.329999999999927</v>
      </c>
      <c r="BL58" s="75">
        <f t="shared" si="21"/>
        <v>0.29007724167199916</v>
      </c>
      <c r="BM58" s="56">
        <f t="shared" si="22"/>
        <v>15.620077241671927</v>
      </c>
      <c r="BN58" s="64">
        <f t="shared" si="23"/>
        <v>15.620077241671927</v>
      </c>
      <c r="BO58" s="64">
        <f t="shared" si="24"/>
        <v>0</v>
      </c>
      <c r="BP58" s="64">
        <f t="shared" si="25"/>
        <v>28.272339807426189</v>
      </c>
      <c r="BQ58" s="174">
        <f t="shared" si="26"/>
        <v>0</v>
      </c>
      <c r="BR58" s="77">
        <f t="shared" si="27"/>
        <v>28.272339807426189</v>
      </c>
      <c r="BS58" s="64">
        <f t="shared" si="28"/>
        <v>1.9021999937771241</v>
      </c>
      <c r="BT58" s="90">
        <f t="shared" si="29"/>
        <v>30.174539801203313</v>
      </c>
      <c r="BU58" s="78">
        <f t="shared" si="30"/>
        <v>1430.6474156464153</v>
      </c>
      <c r="BV58" s="111">
        <v>1</v>
      </c>
      <c r="BW58" s="64" t="s">
        <v>278</v>
      </c>
      <c r="BX58" s="1">
        <v>10</v>
      </c>
      <c r="BY58" s="1" t="s">
        <v>58</v>
      </c>
      <c r="BZ58" s="1" t="s">
        <v>18</v>
      </c>
      <c r="CA58" s="50">
        <v>43890</v>
      </c>
      <c r="CB58" s="83">
        <v>2000</v>
      </c>
      <c r="CC58" s="72">
        <v>2198.83</v>
      </c>
      <c r="CD58" s="72"/>
      <c r="CE58" s="72"/>
      <c r="CF58" s="72"/>
      <c r="CG58" s="72"/>
      <c r="CH58" s="72">
        <v>2198.83</v>
      </c>
      <c r="CI58" s="72">
        <v>15.329999999999927</v>
      </c>
      <c r="CJ58" s="72">
        <v>0.29007724167199916</v>
      </c>
      <c r="CK58" s="72">
        <v>15.620077241671927</v>
      </c>
      <c r="CL58" s="72">
        <v>15.620077241671927</v>
      </c>
      <c r="CM58" s="72">
        <v>0</v>
      </c>
      <c r="CN58" s="72">
        <v>28.272339807426189</v>
      </c>
      <c r="CO58" s="72">
        <v>0</v>
      </c>
      <c r="CP58" s="77">
        <f t="shared" si="31"/>
        <v>31.419543278078493</v>
      </c>
      <c r="CQ58" s="64">
        <f t="shared" si="32"/>
        <v>1.9021999937771243</v>
      </c>
      <c r="CR58" s="90">
        <f t="shared" si="33"/>
        <v>33.321743271855617</v>
      </c>
      <c r="CS58" s="78">
        <f t="shared" si="34"/>
        <v>-536.03084108172902</v>
      </c>
      <c r="CT58" s="74" t="s">
        <v>232</v>
      </c>
      <c r="CU58" s="1" t="s">
        <v>317</v>
      </c>
      <c r="CV58" s="1">
        <v>10</v>
      </c>
      <c r="CW58" s="1" t="s">
        <v>58</v>
      </c>
      <c r="CX58" s="1" t="s">
        <v>18</v>
      </c>
      <c r="CY58" s="50">
        <v>43951</v>
      </c>
      <c r="CZ58" s="83"/>
      <c r="DA58" s="64">
        <v>2230.48</v>
      </c>
      <c r="DB58" s="64"/>
      <c r="DC58" s="64"/>
      <c r="DD58" s="64"/>
      <c r="DE58" s="64"/>
      <c r="DF58" s="72">
        <v>2230.48</v>
      </c>
      <c r="DG58" s="73">
        <f t="shared" si="35"/>
        <v>31.650000000000091</v>
      </c>
      <c r="DH58" s="75">
        <f t="shared" si="36"/>
        <v>4.8596816222747137</v>
      </c>
      <c r="DI58" s="76">
        <f t="shared" si="37"/>
        <v>36.509681622274805</v>
      </c>
      <c r="DJ58" s="64">
        <f t="shared" si="38"/>
        <v>36.509681622274805</v>
      </c>
      <c r="DK58" s="64">
        <f t="shared" si="39"/>
        <v>0</v>
      </c>
      <c r="DL58" s="64">
        <f t="shared" si="40"/>
        <v>66.082523736317398</v>
      </c>
      <c r="DM58" s="184">
        <f t="shared" si="41"/>
        <v>0</v>
      </c>
      <c r="DN58" s="185">
        <f t="shared" si="42"/>
        <v>66.082523736317398</v>
      </c>
      <c r="DO58" s="186">
        <f t="shared" si="43"/>
        <v>34.662980458238906</v>
      </c>
      <c r="DP58" s="186">
        <f t="shared" si="44"/>
        <v>33.304076623046711</v>
      </c>
      <c r="DQ58" s="187">
        <f t="shared" si="45"/>
        <v>2.3878877295497083</v>
      </c>
      <c r="DR58" s="29">
        <f t="shared" si="46"/>
        <v>37.050868187788616</v>
      </c>
      <c r="DS58" s="188">
        <f t="shared" si="47"/>
        <v>-498.97997289394038</v>
      </c>
      <c r="DT58" s="74">
        <v>1</v>
      </c>
      <c r="DU58" s="1" t="s">
        <v>278</v>
      </c>
      <c r="DV58" s="1">
        <v>10</v>
      </c>
      <c r="DW58" s="1" t="s">
        <v>58</v>
      </c>
      <c r="DX58" s="1" t="s">
        <v>18</v>
      </c>
      <c r="DY58" s="50">
        <v>43982</v>
      </c>
      <c r="DZ58" s="51"/>
      <c r="EA58" s="1">
        <v>2286.5100000000002</v>
      </c>
      <c r="EB58" s="1"/>
      <c r="EC58" s="1"/>
      <c r="ED58" s="1"/>
      <c r="EE58" s="1"/>
      <c r="EF58" s="58">
        <v>2286.5100000000002</v>
      </c>
      <c r="EG58" s="73">
        <f t="shared" si="48"/>
        <v>56.0300000000002</v>
      </c>
      <c r="EH58" s="75">
        <f t="shared" si="49"/>
        <v>2.3023621131448389</v>
      </c>
      <c r="EI58" s="56">
        <f t="shared" si="50"/>
        <v>58.332362113145038</v>
      </c>
      <c r="EJ58" s="64">
        <f t="shared" si="51"/>
        <v>58.332362113145038</v>
      </c>
      <c r="EK58" s="64">
        <f t="shared" si="52"/>
        <v>0</v>
      </c>
      <c r="EL58" s="64">
        <f t="shared" si="53"/>
        <v>105.58157542479252</v>
      </c>
      <c r="EM58" s="174">
        <f t="shared" si="54"/>
        <v>0</v>
      </c>
      <c r="EN58" s="77">
        <f t="shared" si="55"/>
        <v>105.58157542479252</v>
      </c>
      <c r="EO58" s="64">
        <f t="shared" si="56"/>
        <v>11.044553924805767</v>
      </c>
      <c r="EP58" s="199">
        <f t="shared" si="57"/>
        <v>116.62612934959829</v>
      </c>
      <c r="EQ58" s="200">
        <f t="shared" si="58"/>
        <v>-382.35384354434211</v>
      </c>
      <c r="ER58" s="111">
        <v>1</v>
      </c>
      <c r="ES58" s="64" t="s">
        <v>278</v>
      </c>
      <c r="ET58" s="1">
        <v>10</v>
      </c>
      <c r="EU58" s="1" t="s">
        <v>58</v>
      </c>
      <c r="EV58" s="1" t="s">
        <v>18</v>
      </c>
      <c r="EW58" s="218"/>
      <c r="EX58" s="50">
        <v>44013</v>
      </c>
      <c r="EY58" s="64">
        <v>2388.7800000000002</v>
      </c>
      <c r="EZ58" s="64"/>
      <c r="FA58" s="64"/>
      <c r="FB58" s="64"/>
      <c r="FC58" s="64"/>
      <c r="FD58" s="72">
        <f t="shared" si="59"/>
        <v>2388.7800000000002</v>
      </c>
      <c r="FE58" s="73">
        <f t="shared" si="88"/>
        <v>102.26999999999998</v>
      </c>
      <c r="FF58" s="75">
        <f t="shared" si="60"/>
        <v>4.7990956502844559</v>
      </c>
      <c r="FG58" s="56">
        <f t="shared" si="61"/>
        <v>107.06909565028444</v>
      </c>
      <c r="FH58" s="64">
        <f t="shared" si="62"/>
        <v>107.06909565028444</v>
      </c>
      <c r="FI58" s="64">
        <f t="shared" si="63"/>
        <v>0</v>
      </c>
      <c r="FJ58" s="64">
        <f t="shared" si="64"/>
        <v>193.79506312701483</v>
      </c>
      <c r="FK58" s="64"/>
      <c r="FL58" s="77">
        <f t="shared" si="65"/>
        <v>193.79506312701483</v>
      </c>
      <c r="FM58" s="64">
        <f t="shared" si="66"/>
        <v>22.205231610590008</v>
      </c>
      <c r="FN58" s="199">
        <f t="shared" si="67"/>
        <v>216.00029473760483</v>
      </c>
      <c r="FO58" s="93">
        <f t="shared" si="68"/>
        <v>-166.35354880673728</v>
      </c>
      <c r="FP58" s="74">
        <v>1</v>
      </c>
      <c r="FQ58" s="1" t="s">
        <v>278</v>
      </c>
      <c r="FR58" s="1">
        <v>10</v>
      </c>
      <c r="FS58" s="1" t="s">
        <v>58</v>
      </c>
      <c r="FT58" s="1" t="s">
        <v>18</v>
      </c>
      <c r="FU58" s="50">
        <v>44042</v>
      </c>
      <c r="FV58" s="51"/>
      <c r="FW58" s="64">
        <v>2497.5500000000002</v>
      </c>
      <c r="FX58" s="64"/>
      <c r="FY58" s="64"/>
      <c r="FZ58" s="64"/>
      <c r="GA58" s="64"/>
      <c r="GB58" s="231">
        <f t="shared" si="69"/>
        <v>2497.5500000000002</v>
      </c>
      <c r="GC58" s="73">
        <f t="shared" si="9"/>
        <v>108.76999999999998</v>
      </c>
      <c r="GD58" s="75">
        <f t="shared" si="70"/>
        <v>33.892332996985957</v>
      </c>
      <c r="GE58" s="76">
        <f t="shared" si="71"/>
        <v>142.66233299698592</v>
      </c>
      <c r="GF58" s="64">
        <f t="shared" si="72"/>
        <v>142.66233299698592</v>
      </c>
      <c r="GG58" s="64">
        <v>0</v>
      </c>
      <c r="GH58" s="64">
        <f t="shared" si="73"/>
        <v>271.05843269427322</v>
      </c>
      <c r="GI58" s="64"/>
      <c r="GJ58" s="77">
        <f t="shared" si="74"/>
        <v>271.05843269427322</v>
      </c>
      <c r="GK58" s="63">
        <f t="shared" si="75"/>
        <v>142.66233299698592</v>
      </c>
      <c r="GL58" s="64">
        <f t="shared" si="76"/>
        <v>39.658026005568615</v>
      </c>
      <c r="GM58" s="51">
        <f t="shared" si="77"/>
        <v>310.71645869984184</v>
      </c>
      <c r="GN58" s="200">
        <f t="shared" si="78"/>
        <v>144.36290989310456</v>
      </c>
      <c r="GO58" s="74">
        <v>1</v>
      </c>
      <c r="GP58" s="237" t="s">
        <v>278</v>
      </c>
      <c r="GQ58" s="1">
        <v>10</v>
      </c>
      <c r="GR58" s="1" t="s">
        <v>58</v>
      </c>
      <c r="GS58" s="1" t="s">
        <v>18</v>
      </c>
      <c r="GT58" s="50">
        <v>44081</v>
      </c>
      <c r="GU58" s="51"/>
      <c r="GV58" s="64">
        <v>2607.34</v>
      </c>
      <c r="GW58" s="64"/>
      <c r="GX58" s="64"/>
      <c r="GY58" s="64"/>
      <c r="GZ58" s="64"/>
      <c r="HA58" s="72">
        <v>2607.34</v>
      </c>
      <c r="HB58" s="73">
        <f t="shared" si="89"/>
        <v>109.78999999999996</v>
      </c>
      <c r="HC58" s="75">
        <f t="shared" si="79"/>
        <v>-39.73791207434941</v>
      </c>
      <c r="HD58" s="76">
        <f t="shared" si="80"/>
        <v>70.052087925650554</v>
      </c>
      <c r="HE58" s="64">
        <f t="shared" si="81"/>
        <v>70.052087925650554</v>
      </c>
      <c r="HF58" s="64">
        <v>0</v>
      </c>
      <c r="HG58" s="64">
        <f t="shared" si="82"/>
        <v>133.09896705873604</v>
      </c>
      <c r="HH58" s="64"/>
      <c r="HI58" s="77">
        <f t="shared" si="83"/>
        <v>133.09896705873604</v>
      </c>
      <c r="HJ58" s="64">
        <f t="shared" si="84"/>
        <v>0</v>
      </c>
      <c r="HK58" s="64">
        <f t="shared" si="85"/>
        <v>0</v>
      </c>
      <c r="HL58" s="51">
        <f t="shared" si="86"/>
        <v>133.09896705873604</v>
      </c>
      <c r="HM58" s="200">
        <f t="shared" si="87"/>
        <v>277.46187695184062</v>
      </c>
      <c r="HN58" s="1">
        <v>1</v>
      </c>
      <c r="HO58" s="1" t="s">
        <v>278</v>
      </c>
    </row>
    <row r="59" spans="1:223" ht="30" customHeight="1" x14ac:dyDescent="0.25">
      <c r="A59" s="1">
        <v>11</v>
      </c>
      <c r="B59" s="1" t="s">
        <v>59</v>
      </c>
      <c r="C59" s="1" t="s">
        <v>19</v>
      </c>
      <c r="D59" s="50">
        <v>43830</v>
      </c>
      <c r="E59" s="83"/>
      <c r="F59" s="64">
        <v>30434.2</v>
      </c>
      <c r="G59" s="64"/>
      <c r="H59" s="64"/>
      <c r="I59" s="64"/>
      <c r="J59" s="64"/>
      <c r="K59" s="72">
        <v>30434.2</v>
      </c>
      <c r="L59" s="73">
        <v>832.13000000000102</v>
      </c>
      <c r="M59" s="75">
        <v>99.855528629374987</v>
      </c>
      <c r="N59" s="56">
        <v>931.98552862937595</v>
      </c>
      <c r="O59" s="64">
        <v>110</v>
      </c>
      <c r="P59" s="64">
        <v>821.98552862937595</v>
      </c>
      <c r="Q59" s="64">
        <v>199.1</v>
      </c>
      <c r="R59" s="64">
        <v>1925.6725820987458</v>
      </c>
      <c r="S59" s="77">
        <v>2124.7725820987457</v>
      </c>
      <c r="T59" s="64"/>
      <c r="U59" s="64"/>
      <c r="V59" s="64">
        <v>106.7692010923617</v>
      </c>
      <c r="W59" s="90">
        <v>2231.5417831911072</v>
      </c>
      <c r="X59" s="78">
        <v>5502.5941598491172</v>
      </c>
      <c r="Y59" s="111">
        <v>1</v>
      </c>
      <c r="Z59" s="64" t="s">
        <v>278</v>
      </c>
      <c r="AA59" s="1">
        <v>11</v>
      </c>
      <c r="AB59" s="1" t="s">
        <v>59</v>
      </c>
      <c r="AC59" s="1" t="s">
        <v>19</v>
      </c>
      <c r="AD59" s="50">
        <v>43861</v>
      </c>
      <c r="AE59" s="110">
        <v>4000</v>
      </c>
      <c r="AF59" s="1">
        <v>31292.55</v>
      </c>
      <c r="AG59" s="1"/>
      <c r="AH59" s="1"/>
      <c r="AI59" s="1"/>
      <c r="AJ59" s="1"/>
      <c r="AK59" s="58">
        <f t="shared" si="7"/>
        <v>31292.55</v>
      </c>
      <c r="AL59" s="73">
        <f t="shared" si="10"/>
        <v>858.34999999999854</v>
      </c>
      <c r="AM59" s="75">
        <f t="shared" si="11"/>
        <v>-763.11803388966791</v>
      </c>
      <c r="AN59" s="56">
        <f t="shared" si="12"/>
        <v>95.231966110330632</v>
      </c>
      <c r="AO59" s="64">
        <f t="shared" si="13"/>
        <v>95.231966110330632</v>
      </c>
      <c r="AP59" s="64">
        <f t="shared" si="14"/>
        <v>0</v>
      </c>
      <c r="AQ59" s="64">
        <f t="shared" si="15"/>
        <v>172.36985865969845</v>
      </c>
      <c r="AR59" s="64"/>
      <c r="AS59" s="77">
        <f t="shared" si="16"/>
        <v>172.36985865969845</v>
      </c>
      <c r="AT59" s="64">
        <f t="shared" si="17"/>
        <v>617.795856985417</v>
      </c>
      <c r="AU59" s="64">
        <f t="shared" si="8"/>
        <v>109.83336019150032</v>
      </c>
      <c r="AV59" s="90">
        <f t="shared" si="18"/>
        <v>899.99907583661582</v>
      </c>
      <c r="AW59" s="78">
        <f t="shared" si="19"/>
        <v>2402.5932356857329</v>
      </c>
      <c r="AX59" s="111">
        <v>1</v>
      </c>
      <c r="AY59" s="64" t="s">
        <v>278</v>
      </c>
      <c r="AZ59" s="1">
        <v>11</v>
      </c>
      <c r="BA59" s="1" t="s">
        <v>59</v>
      </c>
      <c r="BB59" s="1" t="s">
        <v>19</v>
      </c>
      <c r="BC59" s="50">
        <v>43890</v>
      </c>
      <c r="BD59" s="83"/>
      <c r="BE59" s="1">
        <v>31983.33</v>
      </c>
      <c r="BF59" s="1"/>
      <c r="BG59" s="1"/>
      <c r="BH59" s="1"/>
      <c r="BI59" s="1"/>
      <c r="BJ59" s="58">
        <v>31983.33</v>
      </c>
      <c r="BK59" s="73">
        <f t="shared" si="20"/>
        <v>690.78000000000247</v>
      </c>
      <c r="BL59" s="75">
        <f t="shared" si="21"/>
        <v>13.071073516124283</v>
      </c>
      <c r="BM59" s="56">
        <f t="shared" si="22"/>
        <v>703.8510735161268</v>
      </c>
      <c r="BN59" s="64">
        <f t="shared" si="23"/>
        <v>110</v>
      </c>
      <c r="BO59" s="64">
        <f t="shared" si="24"/>
        <v>593.8510735161268</v>
      </c>
      <c r="BP59" s="64">
        <f t="shared" si="25"/>
        <v>199.1</v>
      </c>
      <c r="BQ59" s="174">
        <f t="shared" si="26"/>
        <v>1313.8223986465696</v>
      </c>
      <c r="BR59" s="77">
        <f t="shared" si="27"/>
        <v>1512.9223986465695</v>
      </c>
      <c r="BS59" s="64">
        <f t="shared" si="28"/>
        <v>101.79139741857709</v>
      </c>
      <c r="BT59" s="90">
        <f t="shared" si="29"/>
        <v>1614.7137960651467</v>
      </c>
      <c r="BU59" s="78">
        <f t="shared" si="30"/>
        <v>4017.3070317508796</v>
      </c>
      <c r="BV59" s="111">
        <v>1</v>
      </c>
      <c r="BW59" s="64" t="s">
        <v>278</v>
      </c>
      <c r="BX59" s="1">
        <v>11</v>
      </c>
      <c r="BY59" s="1" t="s">
        <v>59</v>
      </c>
      <c r="BZ59" s="1" t="s">
        <v>19</v>
      </c>
      <c r="CA59" s="50">
        <v>43890</v>
      </c>
      <c r="CB59" s="83"/>
      <c r="CC59" s="72">
        <v>31983.33</v>
      </c>
      <c r="CD59" s="72"/>
      <c r="CE59" s="72"/>
      <c r="CF59" s="72"/>
      <c r="CG59" s="72"/>
      <c r="CH59" s="72">
        <v>31983.33</v>
      </c>
      <c r="CI59" s="72">
        <v>690.78000000000247</v>
      </c>
      <c r="CJ59" s="72">
        <v>13.071073516124283</v>
      </c>
      <c r="CK59" s="72">
        <v>703.8510735161268</v>
      </c>
      <c r="CL59" s="72">
        <v>110</v>
      </c>
      <c r="CM59" s="72">
        <v>593.8510735161268</v>
      </c>
      <c r="CN59" s="72">
        <v>199.1</v>
      </c>
      <c r="CO59" s="72">
        <v>1313.8223986465696</v>
      </c>
      <c r="CP59" s="77">
        <f t="shared" si="31"/>
        <v>1681.3369924255185</v>
      </c>
      <c r="CQ59" s="64">
        <f t="shared" si="32"/>
        <v>101.79139741857709</v>
      </c>
      <c r="CR59" s="90">
        <f t="shared" si="33"/>
        <v>1783.1283898440956</v>
      </c>
      <c r="CS59" s="78">
        <f t="shared" si="34"/>
        <v>5800.4354215949752</v>
      </c>
      <c r="CT59" s="74" t="s">
        <v>232</v>
      </c>
      <c r="CU59" s="1" t="s">
        <v>317</v>
      </c>
      <c r="CV59" s="1">
        <v>11</v>
      </c>
      <c r="CW59" s="1" t="s">
        <v>59</v>
      </c>
      <c r="CX59" s="1" t="s">
        <v>19</v>
      </c>
      <c r="CY59" s="50">
        <v>43951</v>
      </c>
      <c r="CZ59" s="83">
        <v>5000</v>
      </c>
      <c r="DA59" s="64">
        <v>33449.9</v>
      </c>
      <c r="DB59" s="64"/>
      <c r="DC59" s="64"/>
      <c r="DD59" s="64"/>
      <c r="DE59" s="64"/>
      <c r="DF59" s="72">
        <v>33449.9</v>
      </c>
      <c r="DG59" s="73">
        <f t="shared" si="35"/>
        <v>1466.5699999999997</v>
      </c>
      <c r="DH59" s="75">
        <f t="shared" si="36"/>
        <v>225.18367383189275</v>
      </c>
      <c r="DI59" s="76">
        <f t="shared" si="37"/>
        <v>1691.7536738318925</v>
      </c>
      <c r="DJ59" s="64">
        <f t="shared" si="38"/>
        <v>110</v>
      </c>
      <c r="DK59" s="64">
        <f t="shared" si="39"/>
        <v>1581.7536738318925</v>
      </c>
      <c r="DL59" s="64">
        <f t="shared" si="40"/>
        <v>199.1</v>
      </c>
      <c r="DM59" s="184">
        <f t="shared" si="41"/>
        <v>3521.4192117191105</v>
      </c>
      <c r="DN59" s="185">
        <f t="shared" si="42"/>
        <v>3720.5192117191104</v>
      </c>
      <c r="DO59" s="186">
        <f t="shared" si="43"/>
        <v>2039.182219293592</v>
      </c>
      <c r="DP59" s="186">
        <f t="shared" si="44"/>
        <v>1959.2395109107313</v>
      </c>
      <c r="DQ59" s="187">
        <f t="shared" si="45"/>
        <v>140.47661613038636</v>
      </c>
      <c r="DR59" s="29">
        <f t="shared" si="46"/>
        <v>2179.6588354239784</v>
      </c>
      <c r="DS59" s="188">
        <f t="shared" si="47"/>
        <v>2980.0942570189536</v>
      </c>
      <c r="DT59" s="74">
        <v>1</v>
      </c>
      <c r="DU59" s="1" t="s">
        <v>278</v>
      </c>
      <c r="DV59" s="1">
        <v>11</v>
      </c>
      <c r="DW59" s="1" t="s">
        <v>59</v>
      </c>
      <c r="DX59" s="1" t="s">
        <v>19</v>
      </c>
      <c r="DY59" s="50">
        <v>43982</v>
      </c>
      <c r="DZ59" s="51"/>
      <c r="EA59" s="1">
        <v>34114.22</v>
      </c>
      <c r="EB59" s="1"/>
      <c r="EC59" s="1"/>
      <c r="ED59" s="1"/>
      <c r="EE59" s="1"/>
      <c r="EF59" s="58">
        <v>34114.22</v>
      </c>
      <c r="EG59" s="73">
        <f t="shared" si="48"/>
        <v>664.31999999999971</v>
      </c>
      <c r="EH59" s="75">
        <f t="shared" si="49"/>
        <v>27.297968927438394</v>
      </c>
      <c r="EI59" s="56">
        <f t="shared" si="50"/>
        <v>691.61796892743814</v>
      </c>
      <c r="EJ59" s="64">
        <f t="shared" si="51"/>
        <v>110</v>
      </c>
      <c r="EK59" s="64">
        <f t="shared" si="52"/>
        <v>581.61796892743814</v>
      </c>
      <c r="EL59" s="64">
        <f t="shared" si="53"/>
        <v>199.1</v>
      </c>
      <c r="EM59" s="174">
        <f t="shared" si="54"/>
        <v>1125.5193063600182</v>
      </c>
      <c r="EN59" s="77">
        <f t="shared" si="55"/>
        <v>1324.6193063600181</v>
      </c>
      <c r="EO59" s="64">
        <f t="shared" si="56"/>
        <v>138.56422676088118</v>
      </c>
      <c r="EP59" s="199">
        <f t="shared" si="57"/>
        <v>1463.1835331208993</v>
      </c>
      <c r="EQ59" s="200">
        <f t="shared" si="58"/>
        <v>4443.2777901398531</v>
      </c>
      <c r="ER59" s="111">
        <v>1</v>
      </c>
      <c r="ES59" s="64" t="s">
        <v>278</v>
      </c>
      <c r="ET59" s="1">
        <v>11</v>
      </c>
      <c r="EU59" s="1" t="s">
        <v>59</v>
      </c>
      <c r="EV59" s="1" t="s">
        <v>19</v>
      </c>
      <c r="EW59" s="218">
        <v>3000</v>
      </c>
      <c r="EX59" s="50">
        <v>44013</v>
      </c>
      <c r="EY59" s="64">
        <v>34684.5</v>
      </c>
      <c r="EZ59" s="64"/>
      <c r="FA59" s="64"/>
      <c r="FB59" s="64"/>
      <c r="FC59" s="64"/>
      <c r="FD59" s="72">
        <f t="shared" si="59"/>
        <v>34684.5</v>
      </c>
      <c r="FE59" s="73">
        <f t="shared" si="88"/>
        <v>570.27999999999884</v>
      </c>
      <c r="FF59" s="75">
        <f t="shared" si="60"/>
        <v>26.760812236669743</v>
      </c>
      <c r="FG59" s="56">
        <f t="shared" si="61"/>
        <v>597.04081223666856</v>
      </c>
      <c r="FH59" s="64">
        <f t="shared" si="62"/>
        <v>597.04081223666856</v>
      </c>
      <c r="FI59" s="64">
        <f t="shared" si="63"/>
        <v>0</v>
      </c>
      <c r="FJ59" s="64">
        <f t="shared" si="64"/>
        <v>1080.6438701483701</v>
      </c>
      <c r="FK59" s="64"/>
      <c r="FL59" s="77">
        <f t="shared" si="65"/>
        <v>1080.6438701483701</v>
      </c>
      <c r="FM59" s="64">
        <f t="shared" si="66"/>
        <v>123.82125239940595</v>
      </c>
      <c r="FN59" s="199">
        <f t="shared" si="67"/>
        <v>1204.465122547776</v>
      </c>
      <c r="FO59" s="93">
        <f t="shared" si="68"/>
        <v>2647.7429126876291</v>
      </c>
      <c r="FP59" s="74">
        <v>1</v>
      </c>
      <c r="FQ59" s="1" t="s">
        <v>278</v>
      </c>
      <c r="FR59" s="1">
        <v>11</v>
      </c>
      <c r="FS59" s="1" t="s">
        <v>59</v>
      </c>
      <c r="FT59" s="1" t="s">
        <v>19</v>
      </c>
      <c r="FU59" s="50">
        <v>44042</v>
      </c>
      <c r="FV59" s="51"/>
      <c r="FW59" s="64">
        <v>35094.620000000003</v>
      </c>
      <c r="FX59" s="64"/>
      <c r="FY59" s="64"/>
      <c r="FZ59" s="64"/>
      <c r="GA59" s="64"/>
      <c r="GB59" s="231">
        <f t="shared" si="69"/>
        <v>35094.620000000003</v>
      </c>
      <c r="GC59" s="73">
        <f t="shared" si="9"/>
        <v>410.12000000000262</v>
      </c>
      <c r="GD59" s="75">
        <f t="shared" si="70"/>
        <v>127.79188754917691</v>
      </c>
      <c r="GE59" s="76">
        <f t="shared" si="71"/>
        <v>537.91188754917948</v>
      </c>
      <c r="GF59" s="64">
        <f t="shared" si="72"/>
        <v>537.91188754917948</v>
      </c>
      <c r="GG59" s="64">
        <v>0</v>
      </c>
      <c r="GH59" s="64">
        <f t="shared" si="73"/>
        <v>1022.0325863434409</v>
      </c>
      <c r="GI59" s="64"/>
      <c r="GJ59" s="77">
        <f t="shared" si="74"/>
        <v>1022.0325863434409</v>
      </c>
      <c r="GK59" s="63">
        <f t="shared" si="75"/>
        <v>537.91188754917948</v>
      </c>
      <c r="GL59" s="64">
        <f t="shared" si="76"/>
        <v>149.53157695507866</v>
      </c>
      <c r="GM59" s="51">
        <f t="shared" si="77"/>
        <v>1171.5641632985196</v>
      </c>
      <c r="GN59" s="200">
        <f t="shared" si="78"/>
        <v>3819.3070759861484</v>
      </c>
      <c r="GO59" s="74">
        <v>1</v>
      </c>
      <c r="GP59" s="237" t="s">
        <v>278</v>
      </c>
      <c r="GQ59" s="1">
        <v>11</v>
      </c>
      <c r="GR59" s="1" t="s">
        <v>59</v>
      </c>
      <c r="GS59" s="1" t="s">
        <v>19</v>
      </c>
      <c r="GT59" s="50">
        <v>44081</v>
      </c>
      <c r="GU59" s="51">
        <v>3330</v>
      </c>
      <c r="GV59" s="64">
        <v>35830.54</v>
      </c>
      <c r="GW59" s="64"/>
      <c r="GX59" s="64"/>
      <c r="GY59" s="64"/>
      <c r="GZ59" s="64"/>
      <c r="HA59" s="72">
        <v>35830.54</v>
      </c>
      <c r="HB59" s="73">
        <f t="shared" si="89"/>
        <v>735.91999999999825</v>
      </c>
      <c r="HC59" s="75">
        <f t="shared" si="79"/>
        <v>-266.36236682534985</v>
      </c>
      <c r="HD59" s="76">
        <f t="shared" si="80"/>
        <v>469.5576331746484</v>
      </c>
      <c r="HE59" s="64">
        <f t="shared" si="81"/>
        <v>469.5576331746484</v>
      </c>
      <c r="HF59" s="64">
        <v>0</v>
      </c>
      <c r="HG59" s="64">
        <f t="shared" si="82"/>
        <v>892.15950303183195</v>
      </c>
      <c r="HH59" s="64"/>
      <c r="HI59" s="77">
        <f t="shared" si="83"/>
        <v>892.15950303183195</v>
      </c>
      <c r="HJ59" s="64">
        <f t="shared" si="84"/>
        <v>469.5576331746484</v>
      </c>
      <c r="HK59" s="64">
        <f t="shared" si="85"/>
        <v>212.52900027268834</v>
      </c>
      <c r="HL59" s="51">
        <f t="shared" si="86"/>
        <v>1104.6885033045203</v>
      </c>
      <c r="HM59" s="200">
        <f t="shared" si="87"/>
        <v>1593.9955792906687</v>
      </c>
      <c r="HN59" s="1">
        <v>1</v>
      </c>
      <c r="HO59" s="1" t="s">
        <v>278</v>
      </c>
    </row>
    <row r="60" spans="1:223" ht="30" customHeight="1" x14ac:dyDescent="0.25">
      <c r="A60" s="1">
        <v>12</v>
      </c>
      <c r="B60" s="1" t="s">
        <v>60</v>
      </c>
      <c r="C60" s="1" t="s">
        <v>234</v>
      </c>
      <c r="D60" s="50">
        <v>43830</v>
      </c>
      <c r="E60" s="83"/>
      <c r="F60" s="64">
        <v>992.02</v>
      </c>
      <c r="G60" s="64"/>
      <c r="H60" s="64"/>
      <c r="I60" s="64">
        <v>501.43</v>
      </c>
      <c r="J60" s="64"/>
      <c r="K60" s="72">
        <v>1493.45</v>
      </c>
      <c r="L60" s="73">
        <v>0.73000000000001819</v>
      </c>
      <c r="M60" s="75">
        <v>8.7599937388924173E-2</v>
      </c>
      <c r="N60" s="56">
        <v>0.81759993738894232</v>
      </c>
      <c r="O60" s="64">
        <v>0.81759993738894232</v>
      </c>
      <c r="P60" s="64">
        <v>0</v>
      </c>
      <c r="Q60" s="64">
        <v>1.4798558866739857</v>
      </c>
      <c r="R60" s="64">
        <v>0</v>
      </c>
      <c r="S60" s="77">
        <v>1.4798558866739857</v>
      </c>
      <c r="T60" s="64"/>
      <c r="U60" s="64"/>
      <c r="V60" s="64">
        <v>7.4362325682846675E-2</v>
      </c>
      <c r="W60" s="90">
        <v>1.5542182123568324</v>
      </c>
      <c r="X60" s="78">
        <v>445.7500282338948</v>
      </c>
      <c r="Y60" s="111">
        <v>2</v>
      </c>
      <c r="Z60" s="64" t="s">
        <v>278</v>
      </c>
      <c r="AA60" s="1">
        <v>12</v>
      </c>
      <c r="AB60" s="1" t="s">
        <v>60</v>
      </c>
      <c r="AC60" s="1" t="s">
        <v>234</v>
      </c>
      <c r="AD60" s="50">
        <v>43861</v>
      </c>
      <c r="AE60" s="110"/>
      <c r="AF60" s="1">
        <v>992.02</v>
      </c>
      <c r="AG60" s="1"/>
      <c r="AH60" s="1"/>
      <c r="AI60" s="1">
        <v>501.43</v>
      </c>
      <c r="AJ60" s="1"/>
      <c r="AK60" s="58">
        <f t="shared" si="7"/>
        <v>1493.45</v>
      </c>
      <c r="AL60" s="73">
        <f t="shared" si="10"/>
        <v>0</v>
      </c>
      <c r="AM60" s="75">
        <f t="shared" si="11"/>
        <v>0</v>
      </c>
      <c r="AN60" s="56">
        <f t="shared" si="12"/>
        <v>0</v>
      </c>
      <c r="AO60" s="64">
        <f t="shared" si="13"/>
        <v>0</v>
      </c>
      <c r="AP60" s="64">
        <f t="shared" si="14"/>
        <v>0</v>
      </c>
      <c r="AQ60" s="64">
        <f t="shared" si="15"/>
        <v>0</v>
      </c>
      <c r="AR60" s="64"/>
      <c r="AS60" s="77">
        <f t="shared" si="16"/>
        <v>0</v>
      </c>
      <c r="AT60" s="64">
        <f t="shared" si="17"/>
        <v>0</v>
      </c>
      <c r="AU60" s="64">
        <f t="shared" si="8"/>
        <v>0</v>
      </c>
      <c r="AV60" s="90">
        <f t="shared" si="18"/>
        <v>0</v>
      </c>
      <c r="AW60" s="78">
        <f t="shared" si="19"/>
        <v>445.7500282338948</v>
      </c>
      <c r="AX60" s="111">
        <v>2</v>
      </c>
      <c r="AY60" s="64" t="s">
        <v>278</v>
      </c>
      <c r="AZ60" s="1">
        <v>12</v>
      </c>
      <c r="BA60" s="1" t="s">
        <v>60</v>
      </c>
      <c r="BB60" s="1" t="s">
        <v>234</v>
      </c>
      <c r="BC60" s="50">
        <v>43890</v>
      </c>
      <c r="BD60" s="83"/>
      <c r="BE60" s="1">
        <v>992.02</v>
      </c>
      <c r="BF60" s="1"/>
      <c r="BG60" s="1"/>
      <c r="BH60" s="1">
        <v>501.43</v>
      </c>
      <c r="BI60" s="1"/>
      <c r="BJ60" s="58">
        <v>1493.45</v>
      </c>
      <c r="BK60" s="73">
        <f t="shared" si="20"/>
        <v>0</v>
      </c>
      <c r="BL60" s="75">
        <f t="shared" si="21"/>
        <v>0</v>
      </c>
      <c r="BM60" s="56">
        <f t="shared" si="22"/>
        <v>0</v>
      </c>
      <c r="BN60" s="64">
        <f t="shared" si="23"/>
        <v>0</v>
      </c>
      <c r="BO60" s="64">
        <f t="shared" si="24"/>
        <v>0</v>
      </c>
      <c r="BP60" s="64">
        <f t="shared" si="25"/>
        <v>0</v>
      </c>
      <c r="BQ60" s="174">
        <f t="shared" si="26"/>
        <v>0</v>
      </c>
      <c r="BR60" s="77">
        <f t="shared" si="27"/>
        <v>0</v>
      </c>
      <c r="BS60" s="64">
        <f t="shared" si="28"/>
        <v>0</v>
      </c>
      <c r="BT60" s="90">
        <f t="shared" si="29"/>
        <v>0</v>
      </c>
      <c r="BU60" s="78">
        <f t="shared" si="30"/>
        <v>445.7500282338948</v>
      </c>
      <c r="BV60" s="111">
        <v>2</v>
      </c>
      <c r="BW60" s="64" t="s">
        <v>278</v>
      </c>
      <c r="BX60" s="1">
        <v>12</v>
      </c>
      <c r="BY60" s="1" t="s">
        <v>60</v>
      </c>
      <c r="BZ60" s="1" t="s">
        <v>234</v>
      </c>
      <c r="CA60" s="50">
        <v>43890</v>
      </c>
      <c r="CB60" s="83"/>
      <c r="CC60" s="72">
        <v>992.02</v>
      </c>
      <c r="CD60" s="72"/>
      <c r="CE60" s="72"/>
      <c r="CF60" s="72">
        <v>501.43</v>
      </c>
      <c r="CG60" s="72"/>
      <c r="CH60" s="72">
        <v>1493.45</v>
      </c>
      <c r="CI60" s="72">
        <v>0</v>
      </c>
      <c r="CJ60" s="72">
        <v>0</v>
      </c>
      <c r="CK60" s="72">
        <v>0</v>
      </c>
      <c r="CL60" s="72">
        <v>0</v>
      </c>
      <c r="CM60" s="72">
        <v>0</v>
      </c>
      <c r="CN60" s="72">
        <v>0</v>
      </c>
      <c r="CO60" s="72">
        <v>0</v>
      </c>
      <c r="CP60" s="77">
        <f t="shared" si="31"/>
        <v>0</v>
      </c>
      <c r="CQ60" s="64">
        <f t="shared" si="32"/>
        <v>0</v>
      </c>
      <c r="CR60" s="90">
        <f t="shared" si="33"/>
        <v>0</v>
      </c>
      <c r="CS60" s="78">
        <f t="shared" si="34"/>
        <v>445.7500282338948</v>
      </c>
      <c r="CT60" s="74" t="s">
        <v>232</v>
      </c>
      <c r="CU60" s="1" t="s">
        <v>317</v>
      </c>
      <c r="CV60" s="1">
        <v>12</v>
      </c>
      <c r="CW60" s="1" t="s">
        <v>60</v>
      </c>
      <c r="CX60" s="1" t="s">
        <v>234</v>
      </c>
      <c r="CY60" s="50">
        <v>43951</v>
      </c>
      <c r="CZ60" s="83"/>
      <c r="DA60" s="64">
        <v>999.55000000000007</v>
      </c>
      <c r="DB60" s="64"/>
      <c r="DC60" s="64"/>
      <c r="DD60" s="64">
        <v>501.43</v>
      </c>
      <c r="DE60" s="64"/>
      <c r="DF60" s="72">
        <v>1500.98</v>
      </c>
      <c r="DG60" s="73">
        <f t="shared" si="35"/>
        <v>7.5299999999999727</v>
      </c>
      <c r="DH60" s="75">
        <f t="shared" si="36"/>
        <v>1.1561896561051614</v>
      </c>
      <c r="DI60" s="76">
        <f t="shared" si="37"/>
        <v>8.6861896561051335</v>
      </c>
      <c r="DJ60" s="64">
        <f t="shared" si="38"/>
        <v>8.6861896561051335</v>
      </c>
      <c r="DK60" s="64">
        <f t="shared" si="39"/>
        <v>0</v>
      </c>
      <c r="DL60" s="64">
        <f t="shared" si="40"/>
        <v>15.722003277550293</v>
      </c>
      <c r="DM60" s="184">
        <f t="shared" si="41"/>
        <v>0</v>
      </c>
      <c r="DN60" s="185">
        <f t="shared" si="42"/>
        <v>15.722003277550293</v>
      </c>
      <c r="DO60" s="186">
        <f t="shared" si="43"/>
        <v>15.722003277550293</v>
      </c>
      <c r="DP60" s="186">
        <f t="shared" si="44"/>
        <v>15.105648588244017</v>
      </c>
      <c r="DQ60" s="187">
        <f t="shared" si="45"/>
        <v>1.0830683978728477</v>
      </c>
      <c r="DR60" s="29">
        <f t="shared" si="46"/>
        <v>16.80507167542314</v>
      </c>
      <c r="DS60" s="188">
        <f t="shared" si="47"/>
        <v>462.55509990931796</v>
      </c>
      <c r="DT60" s="74">
        <v>2</v>
      </c>
      <c r="DU60" s="1" t="s">
        <v>278</v>
      </c>
      <c r="DV60" s="1">
        <v>12</v>
      </c>
      <c r="DW60" s="1" t="s">
        <v>60</v>
      </c>
      <c r="DX60" s="1" t="s">
        <v>234</v>
      </c>
      <c r="DY60" s="50">
        <v>43982</v>
      </c>
      <c r="DZ60" s="51">
        <v>500</v>
      </c>
      <c r="EA60" s="1">
        <v>1144.6200000000001</v>
      </c>
      <c r="EB60" s="1"/>
      <c r="EC60" s="1"/>
      <c r="ED60" s="1">
        <v>501.43</v>
      </c>
      <c r="EE60" s="1"/>
      <c r="EF60" s="58">
        <v>1646.0500000000002</v>
      </c>
      <c r="EG60" s="73">
        <f t="shared" si="48"/>
        <v>145.07000000000016</v>
      </c>
      <c r="EH60" s="75">
        <f t="shared" si="49"/>
        <v>5.9611578039250572</v>
      </c>
      <c r="EI60" s="56">
        <f t="shared" si="50"/>
        <v>151.03115780392523</v>
      </c>
      <c r="EJ60" s="64">
        <f t="shared" si="51"/>
        <v>110</v>
      </c>
      <c r="EK60" s="64">
        <f t="shared" si="52"/>
        <v>41.031157803925225</v>
      </c>
      <c r="EL60" s="64">
        <f t="shared" si="53"/>
        <v>199.1</v>
      </c>
      <c r="EM60" s="174">
        <f t="shared" si="54"/>
        <v>79.401536296730015</v>
      </c>
      <c r="EN60" s="77">
        <f t="shared" si="55"/>
        <v>278.50153629673002</v>
      </c>
      <c r="EO60" s="64">
        <f t="shared" si="56"/>
        <v>29.133162896982125</v>
      </c>
      <c r="EP60" s="199">
        <f t="shared" si="57"/>
        <v>307.63469919371215</v>
      </c>
      <c r="EQ60" s="200">
        <f t="shared" si="58"/>
        <v>270.18979910303011</v>
      </c>
      <c r="ER60" s="111">
        <v>2</v>
      </c>
      <c r="ES60" s="64" t="s">
        <v>278</v>
      </c>
      <c r="ET60" s="1">
        <v>12</v>
      </c>
      <c r="EU60" s="1" t="s">
        <v>60</v>
      </c>
      <c r="EV60" s="1" t="s">
        <v>234</v>
      </c>
      <c r="EW60" s="218"/>
      <c r="EX60" s="50">
        <v>44013</v>
      </c>
      <c r="EY60" s="64">
        <v>1274.49</v>
      </c>
      <c r="EZ60" s="64"/>
      <c r="FA60" s="64"/>
      <c r="FB60" s="64">
        <v>501.43</v>
      </c>
      <c r="FC60" s="64"/>
      <c r="FD60" s="72">
        <f t="shared" si="59"/>
        <v>1775.92</v>
      </c>
      <c r="FE60" s="73">
        <f t="shared" si="88"/>
        <v>129.86999999999989</v>
      </c>
      <c r="FF60" s="75">
        <f t="shared" si="60"/>
        <v>6.0942461337874443</v>
      </c>
      <c r="FG60" s="56">
        <f t="shared" si="61"/>
        <v>135.96424613378733</v>
      </c>
      <c r="FH60" s="64">
        <f t="shared" si="62"/>
        <v>135.96424613378733</v>
      </c>
      <c r="FI60" s="64">
        <f t="shared" si="63"/>
        <v>0</v>
      </c>
      <c r="FJ60" s="64">
        <f t="shared" si="64"/>
        <v>246.09528550215506</v>
      </c>
      <c r="FK60" s="64"/>
      <c r="FL60" s="77">
        <f t="shared" si="65"/>
        <v>246.09528550215506</v>
      </c>
      <c r="FM60" s="64">
        <f t="shared" si="66"/>
        <v>28.197843250878286</v>
      </c>
      <c r="FN60" s="199">
        <f t="shared" si="67"/>
        <v>274.29312875303333</v>
      </c>
      <c r="FO60" s="93">
        <f t="shared" si="68"/>
        <v>544.4829278560635</v>
      </c>
      <c r="FP60" s="74">
        <v>2</v>
      </c>
      <c r="FQ60" s="1" t="s">
        <v>278</v>
      </c>
      <c r="FR60" s="1">
        <v>12</v>
      </c>
      <c r="FS60" s="1" t="s">
        <v>60</v>
      </c>
      <c r="FT60" s="1" t="s">
        <v>234</v>
      </c>
      <c r="FU60" s="50">
        <v>44042</v>
      </c>
      <c r="FV60" s="51">
        <v>720</v>
      </c>
      <c r="FW60" s="64">
        <v>1392.96</v>
      </c>
      <c r="FX60" s="64"/>
      <c r="FY60" s="64"/>
      <c r="FZ60" s="64">
        <v>501.43</v>
      </c>
      <c r="GA60" s="64"/>
      <c r="GB60" s="231">
        <f t="shared" si="69"/>
        <v>1894.39</v>
      </c>
      <c r="GC60" s="73">
        <f t="shared" si="9"/>
        <v>118.47000000000003</v>
      </c>
      <c r="GD60" s="75">
        <f t="shared" si="70"/>
        <v>36.914817414295555</v>
      </c>
      <c r="GE60" s="76">
        <f t="shared" si="71"/>
        <v>155.38481741429558</v>
      </c>
      <c r="GF60" s="64">
        <f t="shared" si="72"/>
        <v>155.38481741429558</v>
      </c>
      <c r="GG60" s="64">
        <v>0</v>
      </c>
      <c r="GH60" s="64">
        <f t="shared" si="73"/>
        <v>295.2311530871616</v>
      </c>
      <c r="GI60" s="64"/>
      <c r="GJ60" s="77">
        <f t="shared" si="74"/>
        <v>295.2311530871616</v>
      </c>
      <c r="GK60" s="63">
        <f t="shared" si="75"/>
        <v>155.38481741429558</v>
      </c>
      <c r="GL60" s="64">
        <f t="shared" si="76"/>
        <v>43.194689168701991</v>
      </c>
      <c r="GM60" s="51">
        <f t="shared" si="77"/>
        <v>338.42584225586359</v>
      </c>
      <c r="GN60" s="200">
        <f t="shared" si="78"/>
        <v>162.90877011192708</v>
      </c>
      <c r="GO60" s="74">
        <v>2</v>
      </c>
      <c r="GP60" s="237" t="s">
        <v>278</v>
      </c>
      <c r="GQ60" s="1">
        <v>12</v>
      </c>
      <c r="GR60" s="1" t="s">
        <v>60</v>
      </c>
      <c r="GS60" s="1" t="s">
        <v>234</v>
      </c>
      <c r="GT60" s="50">
        <v>44081</v>
      </c>
      <c r="GU60" s="51"/>
      <c r="GV60" s="64">
        <v>1542.8700000000001</v>
      </c>
      <c r="GW60" s="64"/>
      <c r="GX60" s="64"/>
      <c r="GY60" s="64">
        <v>501.43</v>
      </c>
      <c r="GZ60" s="64"/>
      <c r="HA60" s="72">
        <v>2044.3000000000002</v>
      </c>
      <c r="HB60" s="73">
        <f t="shared" si="89"/>
        <v>149.91000000000008</v>
      </c>
      <c r="HC60" s="75">
        <f t="shared" si="79"/>
        <v>-54.25913470321273</v>
      </c>
      <c r="HD60" s="76">
        <f t="shared" si="80"/>
        <v>95.650865296787345</v>
      </c>
      <c r="HE60" s="64">
        <f t="shared" si="81"/>
        <v>95.650865296787345</v>
      </c>
      <c r="HF60" s="64">
        <v>0</v>
      </c>
      <c r="HG60" s="64">
        <f t="shared" si="82"/>
        <v>181.73664406389594</v>
      </c>
      <c r="HH60" s="64"/>
      <c r="HI60" s="77">
        <f t="shared" si="83"/>
        <v>181.73664406389594</v>
      </c>
      <c r="HJ60" s="64">
        <f t="shared" si="84"/>
        <v>0</v>
      </c>
      <c r="HK60" s="64">
        <f t="shared" si="85"/>
        <v>0</v>
      </c>
      <c r="HL60" s="51">
        <f t="shared" si="86"/>
        <v>181.73664406389594</v>
      </c>
      <c r="HM60" s="200">
        <f t="shared" si="87"/>
        <v>344.64541417582302</v>
      </c>
      <c r="HN60" s="1">
        <v>2</v>
      </c>
      <c r="HO60" s="1" t="s">
        <v>278</v>
      </c>
    </row>
    <row r="61" spans="1:223" ht="30" customHeight="1" x14ac:dyDescent="0.25">
      <c r="A61" s="1">
        <v>13</v>
      </c>
      <c r="B61" s="1" t="s">
        <v>151</v>
      </c>
      <c r="C61" s="1" t="s">
        <v>152</v>
      </c>
      <c r="D61" s="50">
        <v>43830</v>
      </c>
      <c r="E61" s="83"/>
      <c r="F61" s="64">
        <v>3743.96</v>
      </c>
      <c r="G61" s="64"/>
      <c r="H61" s="64"/>
      <c r="I61" s="64"/>
      <c r="J61" s="64">
        <v>-3580.03</v>
      </c>
      <c r="K61" s="72">
        <v>3743.96</v>
      </c>
      <c r="L61" s="73">
        <v>0</v>
      </c>
      <c r="M61" s="75">
        <v>0</v>
      </c>
      <c r="N61" s="56">
        <v>0</v>
      </c>
      <c r="O61" s="64">
        <v>0</v>
      </c>
      <c r="P61" s="64">
        <v>0</v>
      </c>
      <c r="Q61" s="64">
        <v>0</v>
      </c>
      <c r="R61" s="64">
        <v>0</v>
      </c>
      <c r="S61" s="77">
        <v>0</v>
      </c>
      <c r="T61" s="64"/>
      <c r="U61" s="64"/>
      <c r="V61" s="64">
        <v>0</v>
      </c>
      <c r="W61" s="90">
        <v>0</v>
      </c>
      <c r="X61" s="78">
        <v>-478.04092748386006</v>
      </c>
      <c r="Y61" s="111">
        <v>2</v>
      </c>
      <c r="Z61" s="64" t="s">
        <v>278</v>
      </c>
      <c r="AA61" s="1">
        <v>13</v>
      </c>
      <c r="AB61" s="1" t="s">
        <v>151</v>
      </c>
      <c r="AC61" s="1" t="s">
        <v>152</v>
      </c>
      <c r="AD61" s="50">
        <v>43861</v>
      </c>
      <c r="AE61" s="110"/>
      <c r="AF61" s="1">
        <v>3743.96</v>
      </c>
      <c r="AG61" s="1"/>
      <c r="AH61" s="1"/>
      <c r="AI61" s="1"/>
      <c r="AJ61" s="1">
        <v>-3580.03</v>
      </c>
      <c r="AK61" s="58">
        <f t="shared" si="7"/>
        <v>3743.96</v>
      </c>
      <c r="AL61" s="73">
        <f t="shared" si="10"/>
        <v>0</v>
      </c>
      <c r="AM61" s="75">
        <f t="shared" si="11"/>
        <v>0</v>
      </c>
      <c r="AN61" s="56">
        <f t="shared" si="12"/>
        <v>0</v>
      </c>
      <c r="AO61" s="64">
        <f t="shared" si="13"/>
        <v>0</v>
      </c>
      <c r="AP61" s="64">
        <f t="shared" si="14"/>
        <v>0</v>
      </c>
      <c r="AQ61" s="64">
        <f t="shared" si="15"/>
        <v>0</v>
      </c>
      <c r="AR61" s="64"/>
      <c r="AS61" s="77">
        <f t="shared" si="16"/>
        <v>0</v>
      </c>
      <c r="AT61" s="64">
        <f t="shared" si="17"/>
        <v>0</v>
      </c>
      <c r="AU61" s="64">
        <f t="shared" si="8"/>
        <v>0</v>
      </c>
      <c r="AV61" s="90">
        <f t="shared" si="18"/>
        <v>0</v>
      </c>
      <c r="AW61" s="78">
        <f t="shared" si="19"/>
        <v>-478.04092748386006</v>
      </c>
      <c r="AX61" s="111">
        <v>2</v>
      </c>
      <c r="AY61" s="64" t="s">
        <v>278</v>
      </c>
      <c r="AZ61" s="1">
        <v>13</v>
      </c>
      <c r="BA61" s="1" t="s">
        <v>151</v>
      </c>
      <c r="BB61" s="1" t="s">
        <v>152</v>
      </c>
      <c r="BC61" s="50">
        <v>43890</v>
      </c>
      <c r="BD61" s="83"/>
      <c r="BE61" s="1">
        <v>3743.9700000000003</v>
      </c>
      <c r="BF61" s="1"/>
      <c r="BG61" s="1"/>
      <c r="BH61" s="1"/>
      <c r="BI61" s="1">
        <v>-3580.03</v>
      </c>
      <c r="BJ61" s="58">
        <v>3743.9700000000003</v>
      </c>
      <c r="BK61" s="73">
        <f t="shared" si="20"/>
        <v>1.0000000000218279E-2</v>
      </c>
      <c r="BL61" s="75">
        <f t="shared" si="21"/>
        <v>1.8922194499565058E-4</v>
      </c>
      <c r="BM61" s="56">
        <f t="shared" si="22"/>
        <v>1.018922194521393E-2</v>
      </c>
      <c r="BN61" s="64">
        <f t="shared" si="23"/>
        <v>1.018922194521393E-2</v>
      </c>
      <c r="BO61" s="64">
        <f t="shared" si="24"/>
        <v>0</v>
      </c>
      <c r="BP61" s="64">
        <f t="shared" si="25"/>
        <v>1.8442491720837215E-2</v>
      </c>
      <c r="BQ61" s="174">
        <f t="shared" si="26"/>
        <v>0</v>
      </c>
      <c r="BR61" s="77">
        <f t="shared" si="27"/>
        <v>1.8442491720837215E-2</v>
      </c>
      <c r="BS61" s="64">
        <f t="shared" si="28"/>
        <v>1.2408349600904465E-3</v>
      </c>
      <c r="BT61" s="90">
        <f t="shared" si="29"/>
        <v>1.9683326680927662E-2</v>
      </c>
      <c r="BU61" s="78">
        <f t="shared" si="30"/>
        <v>-478.02124415717913</v>
      </c>
      <c r="BV61" s="111">
        <v>2</v>
      </c>
      <c r="BW61" s="64" t="s">
        <v>278</v>
      </c>
      <c r="BX61" s="1">
        <v>13</v>
      </c>
      <c r="BY61" s="1" t="s">
        <v>151</v>
      </c>
      <c r="BZ61" s="1" t="s">
        <v>152</v>
      </c>
      <c r="CA61" s="50">
        <v>43890</v>
      </c>
      <c r="CB61" s="83"/>
      <c r="CC61" s="72">
        <v>3743.9700000000003</v>
      </c>
      <c r="CD61" s="72"/>
      <c r="CE61" s="72"/>
      <c r="CF61" s="72"/>
      <c r="CG61" s="72">
        <v>-3580.03</v>
      </c>
      <c r="CH61" s="72">
        <v>3743.9700000000003</v>
      </c>
      <c r="CI61" s="72">
        <v>1.0000000000218279E-2</v>
      </c>
      <c r="CJ61" s="72">
        <v>1.8922194499565058E-4</v>
      </c>
      <c r="CK61" s="72">
        <v>1.018922194521393E-2</v>
      </c>
      <c r="CL61" s="72">
        <v>1.018922194521393E-2</v>
      </c>
      <c r="CM61" s="72">
        <v>0</v>
      </c>
      <c r="CN61" s="72">
        <v>1.8442491720837215E-2</v>
      </c>
      <c r="CO61" s="72">
        <v>0</v>
      </c>
      <c r="CP61" s="77">
        <f t="shared" si="31"/>
        <v>2.0495462021372774E-2</v>
      </c>
      <c r="CQ61" s="64">
        <f t="shared" si="32"/>
        <v>1.2408349600904465E-3</v>
      </c>
      <c r="CR61" s="90">
        <f t="shared" si="33"/>
        <v>2.1736296981463222E-2</v>
      </c>
      <c r="CS61" s="78">
        <f t="shared" si="34"/>
        <v>-477.99950786019764</v>
      </c>
      <c r="CT61" s="74" t="s">
        <v>232</v>
      </c>
      <c r="CU61" s="1" t="s">
        <v>317</v>
      </c>
      <c r="CV61" s="1">
        <v>13</v>
      </c>
      <c r="CW61" s="1" t="s">
        <v>151</v>
      </c>
      <c r="CX61" s="1" t="s">
        <v>152</v>
      </c>
      <c r="CY61" s="50">
        <v>43951</v>
      </c>
      <c r="CZ61" s="83"/>
      <c r="DA61" s="64">
        <v>3753.25</v>
      </c>
      <c r="DB61" s="64"/>
      <c r="DC61" s="64"/>
      <c r="DD61" s="64"/>
      <c r="DE61" s="64">
        <v>-3580.03</v>
      </c>
      <c r="DF61" s="72">
        <v>3753.25</v>
      </c>
      <c r="DG61" s="73">
        <f t="shared" si="35"/>
        <v>9.2799999999997453</v>
      </c>
      <c r="DH61" s="75">
        <f t="shared" si="36"/>
        <v>1.4248924314283722</v>
      </c>
      <c r="DI61" s="76">
        <f t="shared" si="37"/>
        <v>10.704892431428117</v>
      </c>
      <c r="DJ61" s="64">
        <f t="shared" si="38"/>
        <v>10.704892431428117</v>
      </c>
      <c r="DK61" s="64">
        <f t="shared" si="39"/>
        <v>0</v>
      </c>
      <c r="DL61" s="64">
        <f t="shared" si="40"/>
        <v>19.375855300884893</v>
      </c>
      <c r="DM61" s="184">
        <f t="shared" si="41"/>
        <v>0</v>
      </c>
      <c r="DN61" s="185">
        <f t="shared" si="42"/>
        <v>19.375855300884893</v>
      </c>
      <c r="DO61" s="186">
        <f t="shared" si="43"/>
        <v>19.355359838863521</v>
      </c>
      <c r="DP61" s="186">
        <f t="shared" si="44"/>
        <v>18.596565517981489</v>
      </c>
      <c r="DQ61" s="187">
        <f t="shared" si="45"/>
        <v>1.3333656151098787</v>
      </c>
      <c r="DR61" s="29">
        <f t="shared" si="46"/>
        <v>20.688725453973401</v>
      </c>
      <c r="DS61" s="188">
        <f t="shared" si="47"/>
        <v>-457.31078240622423</v>
      </c>
      <c r="DT61" s="74">
        <v>2</v>
      </c>
      <c r="DU61" s="1" t="s">
        <v>278</v>
      </c>
      <c r="DV61" s="1">
        <v>13</v>
      </c>
      <c r="DW61" s="1" t="s">
        <v>151</v>
      </c>
      <c r="DX61" s="1" t="s">
        <v>152</v>
      </c>
      <c r="DY61" s="50">
        <v>43982</v>
      </c>
      <c r="DZ61" s="51">
        <v>10</v>
      </c>
      <c r="EA61" s="1">
        <v>3786.16</v>
      </c>
      <c r="EB61" s="1"/>
      <c r="EC61" s="1"/>
      <c r="ED61" s="1"/>
      <c r="EE61" s="1">
        <v>-3580.03</v>
      </c>
      <c r="EF61" s="58">
        <v>3786.16</v>
      </c>
      <c r="EG61" s="73">
        <f t="shared" si="48"/>
        <v>32.909999999999854</v>
      </c>
      <c r="EH61" s="75">
        <f t="shared" si="49"/>
        <v>1.3523244180545428</v>
      </c>
      <c r="EI61" s="56">
        <f t="shared" si="50"/>
        <v>34.262324418054398</v>
      </c>
      <c r="EJ61" s="64">
        <f t="shared" si="51"/>
        <v>34.262324418054398</v>
      </c>
      <c r="EK61" s="64">
        <f t="shared" si="52"/>
        <v>0</v>
      </c>
      <c r="EL61" s="64">
        <f t="shared" si="53"/>
        <v>62.014807196678461</v>
      </c>
      <c r="EM61" s="174">
        <f t="shared" si="54"/>
        <v>0</v>
      </c>
      <c r="EN61" s="77">
        <f t="shared" si="55"/>
        <v>62.014807196678461</v>
      </c>
      <c r="EO61" s="64">
        <f t="shared" si="56"/>
        <v>6.4871724016661592</v>
      </c>
      <c r="EP61" s="199">
        <f t="shared" si="57"/>
        <v>68.501979598344619</v>
      </c>
      <c r="EQ61" s="200">
        <f t="shared" si="58"/>
        <v>-398.8088028078796</v>
      </c>
      <c r="ER61" s="111">
        <v>2</v>
      </c>
      <c r="ES61" s="64" t="s">
        <v>278</v>
      </c>
      <c r="ET61" s="1">
        <v>13</v>
      </c>
      <c r="EU61" s="1" t="s">
        <v>151</v>
      </c>
      <c r="EV61" s="1" t="s">
        <v>152</v>
      </c>
      <c r="EW61" s="218"/>
      <c r="EX61" s="50">
        <v>44013</v>
      </c>
      <c r="EY61" s="64">
        <v>3817.83</v>
      </c>
      <c r="EZ61" s="64"/>
      <c r="FA61" s="64"/>
      <c r="FB61" s="64"/>
      <c r="FC61" s="64">
        <v>-3580.03</v>
      </c>
      <c r="FD61" s="72">
        <f t="shared" si="59"/>
        <v>3817.83</v>
      </c>
      <c r="FE61" s="73">
        <f t="shared" si="88"/>
        <v>31.670000000000073</v>
      </c>
      <c r="FF61" s="75">
        <f t="shared" si="60"/>
        <v>1.4861382540775312</v>
      </c>
      <c r="FG61" s="56">
        <f t="shared" si="61"/>
        <v>33.156138254077604</v>
      </c>
      <c r="FH61" s="64">
        <f t="shared" si="62"/>
        <v>33.156138254077604</v>
      </c>
      <c r="FI61" s="64">
        <f t="shared" si="63"/>
        <v>0</v>
      </c>
      <c r="FJ61" s="64">
        <f t="shared" si="64"/>
        <v>60.012610239880466</v>
      </c>
      <c r="FK61" s="64"/>
      <c r="FL61" s="77">
        <f t="shared" si="65"/>
        <v>60.012610239880466</v>
      </c>
      <c r="FM61" s="64">
        <f t="shared" si="66"/>
        <v>6.8763047336206844</v>
      </c>
      <c r="FN61" s="199">
        <f t="shared" si="67"/>
        <v>66.888914973501144</v>
      </c>
      <c r="FO61" s="93">
        <f t="shared" si="68"/>
        <v>-331.91988783437847</v>
      </c>
      <c r="FP61" s="74">
        <v>2</v>
      </c>
      <c r="FQ61" s="1" t="s">
        <v>278</v>
      </c>
      <c r="FR61" s="1">
        <v>13</v>
      </c>
      <c r="FS61" s="1" t="s">
        <v>151</v>
      </c>
      <c r="FT61" s="1" t="s">
        <v>152</v>
      </c>
      <c r="FU61" s="50">
        <v>44042</v>
      </c>
      <c r="FV61" s="51"/>
      <c r="FW61" s="64">
        <v>3852.39</v>
      </c>
      <c r="FX61" s="64"/>
      <c r="FY61" s="64"/>
      <c r="FZ61" s="64"/>
      <c r="GA61" s="64">
        <v>-3580.03</v>
      </c>
      <c r="GB61" s="231">
        <f t="shared" si="69"/>
        <v>3852.39</v>
      </c>
      <c r="GC61" s="73">
        <f t="shared" si="9"/>
        <v>34.559999999999945</v>
      </c>
      <c r="GD61" s="75">
        <f t="shared" si="70"/>
        <v>10.768769222909194</v>
      </c>
      <c r="GE61" s="76">
        <f t="shared" si="71"/>
        <v>45.328769222909138</v>
      </c>
      <c r="GF61" s="64">
        <f t="shared" si="72"/>
        <v>45.328769222909138</v>
      </c>
      <c r="GG61" s="64">
        <v>0</v>
      </c>
      <c r="GH61" s="64">
        <f t="shared" si="73"/>
        <v>86.124661523527351</v>
      </c>
      <c r="GI61" s="64"/>
      <c r="GJ61" s="77">
        <f t="shared" si="74"/>
        <v>86.124661523527351</v>
      </c>
      <c r="GK61" s="63">
        <f t="shared" si="75"/>
        <v>0</v>
      </c>
      <c r="GL61" s="64">
        <f t="shared" si="76"/>
        <v>0</v>
      </c>
      <c r="GM61" s="51">
        <f t="shared" si="77"/>
        <v>86.124661523527351</v>
      </c>
      <c r="GN61" s="200">
        <f t="shared" si="78"/>
        <v>-245.79522631085112</v>
      </c>
      <c r="GO61" s="74">
        <v>2</v>
      </c>
      <c r="GP61" s="237" t="s">
        <v>278</v>
      </c>
      <c r="GQ61" s="1">
        <v>13</v>
      </c>
      <c r="GR61" s="1" t="s">
        <v>151</v>
      </c>
      <c r="GS61" s="1" t="s">
        <v>152</v>
      </c>
      <c r="GT61" s="50">
        <v>44081</v>
      </c>
      <c r="GU61" s="51"/>
      <c r="GV61" s="64">
        <v>3887.36</v>
      </c>
      <c r="GW61" s="64"/>
      <c r="GX61" s="64"/>
      <c r="GY61" s="64"/>
      <c r="GZ61" s="64">
        <v>-3580.03</v>
      </c>
      <c r="HA61" s="72">
        <v>3887.36</v>
      </c>
      <c r="HB61" s="73">
        <f t="shared" si="89"/>
        <v>34.970000000000255</v>
      </c>
      <c r="HC61" s="75">
        <f t="shared" si="79"/>
        <v>-12.657207261499313</v>
      </c>
      <c r="HD61" s="76">
        <f t="shared" si="80"/>
        <v>22.312792738500942</v>
      </c>
      <c r="HE61" s="64">
        <f t="shared" si="81"/>
        <v>22.312792738500942</v>
      </c>
      <c r="HF61" s="64">
        <v>0</v>
      </c>
      <c r="HG61" s="64">
        <f t="shared" si="82"/>
        <v>42.394306203151785</v>
      </c>
      <c r="HH61" s="64"/>
      <c r="HI61" s="77">
        <f t="shared" si="83"/>
        <v>42.394306203151785</v>
      </c>
      <c r="HJ61" s="64">
        <f t="shared" si="84"/>
        <v>0</v>
      </c>
      <c r="HK61" s="64">
        <f t="shared" si="85"/>
        <v>0</v>
      </c>
      <c r="HL61" s="51">
        <f t="shared" si="86"/>
        <v>42.394306203151785</v>
      </c>
      <c r="HM61" s="200">
        <f t="shared" si="87"/>
        <v>-203.40092010769933</v>
      </c>
      <c r="HN61" s="1">
        <v>2</v>
      </c>
      <c r="HO61" s="1" t="s">
        <v>278</v>
      </c>
    </row>
    <row r="62" spans="1:223" ht="30" customHeight="1" x14ac:dyDescent="0.25">
      <c r="A62" s="1">
        <v>14</v>
      </c>
      <c r="B62" s="1" t="s">
        <v>61</v>
      </c>
      <c r="C62" s="1" t="s">
        <v>20</v>
      </c>
      <c r="D62" s="50">
        <v>43830</v>
      </c>
      <c r="E62" s="83">
        <v>4300</v>
      </c>
      <c r="F62" s="64">
        <v>15168.28</v>
      </c>
      <c r="G62" s="64"/>
      <c r="H62" s="64"/>
      <c r="I62" s="64"/>
      <c r="J62" s="64"/>
      <c r="K62" s="72">
        <v>15168.28</v>
      </c>
      <c r="L62" s="73">
        <v>2318.8000000000011</v>
      </c>
      <c r="M62" s="75">
        <v>278.25580111977041</v>
      </c>
      <c r="N62" s="56">
        <v>2597.0558011197713</v>
      </c>
      <c r="O62" s="64">
        <v>110</v>
      </c>
      <c r="P62" s="64">
        <v>2487.0558011197713</v>
      </c>
      <c r="Q62" s="64">
        <v>199.1</v>
      </c>
      <c r="R62" s="64">
        <v>5826.4470596603369</v>
      </c>
      <c r="S62" s="77">
        <v>6025.5470596603373</v>
      </c>
      <c r="T62" s="64"/>
      <c r="U62" s="64"/>
      <c r="V62" s="64">
        <v>302.78197823359568</v>
      </c>
      <c r="W62" s="90">
        <v>6328.3290378939328</v>
      </c>
      <c r="X62" s="78">
        <v>6302.0972875595553</v>
      </c>
      <c r="Y62" s="111">
        <v>1</v>
      </c>
      <c r="Z62" s="64" t="s">
        <v>278</v>
      </c>
      <c r="AA62" s="1">
        <v>14</v>
      </c>
      <c r="AB62" s="1" t="s">
        <v>61</v>
      </c>
      <c r="AC62" s="1" t="s">
        <v>20</v>
      </c>
      <c r="AD62" s="50">
        <v>43861</v>
      </c>
      <c r="AE62" s="110"/>
      <c r="AF62" s="1">
        <v>18108.3</v>
      </c>
      <c r="AG62" s="1"/>
      <c r="AH62" s="1"/>
      <c r="AI62" s="1"/>
      <c r="AJ62" s="1"/>
      <c r="AK62" s="58">
        <f t="shared" si="7"/>
        <v>18108.3</v>
      </c>
      <c r="AL62" s="73">
        <f t="shared" si="10"/>
        <v>2940.0199999999986</v>
      </c>
      <c r="AM62" s="75">
        <f t="shared" si="11"/>
        <v>-2613.8315162769318</v>
      </c>
      <c r="AN62" s="56">
        <f t="shared" si="12"/>
        <v>326.18848372306684</v>
      </c>
      <c r="AO62" s="64">
        <f t="shared" si="13"/>
        <v>326.18848372306684</v>
      </c>
      <c r="AP62" s="64">
        <f t="shared" si="14"/>
        <v>0</v>
      </c>
      <c r="AQ62" s="64">
        <f t="shared" si="15"/>
        <v>590.40115553875103</v>
      </c>
      <c r="AR62" s="64"/>
      <c r="AS62" s="77">
        <f t="shared" si="16"/>
        <v>590.40115553875103</v>
      </c>
      <c r="AT62" s="64">
        <f t="shared" si="17"/>
        <v>2116.0740670522123</v>
      </c>
      <c r="AU62" s="64">
        <f t="shared" si="8"/>
        <v>376.20117158526818</v>
      </c>
      <c r="AV62" s="90">
        <f t="shared" si="18"/>
        <v>3082.6763941762315</v>
      </c>
      <c r="AW62" s="78">
        <f t="shared" si="19"/>
        <v>9384.7736817357872</v>
      </c>
      <c r="AX62" s="111">
        <v>1</v>
      </c>
      <c r="AY62" s="64" t="s">
        <v>278</v>
      </c>
      <c r="AZ62" s="1">
        <v>14</v>
      </c>
      <c r="BA62" s="1" t="s">
        <v>61</v>
      </c>
      <c r="BB62" s="1" t="s">
        <v>20</v>
      </c>
      <c r="BC62" s="50">
        <v>43890</v>
      </c>
      <c r="BD62" s="83">
        <v>7000</v>
      </c>
      <c r="BE62" s="1">
        <v>20637.34</v>
      </c>
      <c r="BF62" s="1"/>
      <c r="BG62" s="1"/>
      <c r="BH62" s="1"/>
      <c r="BI62" s="1"/>
      <c r="BJ62" s="58">
        <v>20637.34</v>
      </c>
      <c r="BK62" s="73">
        <f t="shared" si="20"/>
        <v>2529.0400000000009</v>
      </c>
      <c r="BL62" s="75">
        <f t="shared" si="21"/>
        <v>47.854986776135455</v>
      </c>
      <c r="BM62" s="56">
        <f t="shared" si="22"/>
        <v>2576.8949867761362</v>
      </c>
      <c r="BN62" s="64">
        <f t="shared" si="23"/>
        <v>110</v>
      </c>
      <c r="BO62" s="64">
        <f t="shared" si="24"/>
        <v>2466.8949867761362</v>
      </c>
      <c r="BP62" s="64">
        <f t="shared" si="25"/>
        <v>199.1</v>
      </c>
      <c r="BQ62" s="174">
        <f t="shared" si="26"/>
        <v>5457.701489946714</v>
      </c>
      <c r="BR62" s="77">
        <f t="shared" si="27"/>
        <v>5656.8014899467144</v>
      </c>
      <c r="BS62" s="64">
        <f t="shared" si="28"/>
        <v>380.59700160185122</v>
      </c>
      <c r="BT62" s="90">
        <f t="shared" si="29"/>
        <v>6037.3984915485653</v>
      </c>
      <c r="BU62" s="78">
        <f t="shared" si="30"/>
        <v>8422.1721732843525</v>
      </c>
      <c r="BV62" s="111">
        <v>1</v>
      </c>
      <c r="BW62" s="64" t="s">
        <v>278</v>
      </c>
      <c r="BX62" s="1">
        <v>14</v>
      </c>
      <c r="BY62" s="1" t="s">
        <v>61</v>
      </c>
      <c r="BZ62" s="1" t="s">
        <v>20</v>
      </c>
      <c r="CA62" s="50">
        <v>43890</v>
      </c>
      <c r="CB62" s="83">
        <v>8500</v>
      </c>
      <c r="CC62" s="72">
        <v>20637.34</v>
      </c>
      <c r="CD62" s="72"/>
      <c r="CE62" s="72"/>
      <c r="CF62" s="72"/>
      <c r="CG62" s="72"/>
      <c r="CH62" s="72">
        <v>20637.34</v>
      </c>
      <c r="CI62" s="72">
        <v>2529.0400000000009</v>
      </c>
      <c r="CJ62" s="72">
        <v>47.854986776135455</v>
      </c>
      <c r="CK62" s="72">
        <v>2576.8949867761362</v>
      </c>
      <c r="CL62" s="72">
        <v>110</v>
      </c>
      <c r="CM62" s="72">
        <v>2466.8949867761362</v>
      </c>
      <c r="CN62" s="72">
        <v>199.1</v>
      </c>
      <c r="CO62" s="72">
        <v>5457.701489946714</v>
      </c>
      <c r="CP62" s="77">
        <f t="shared" si="31"/>
        <v>6286.5019464075249</v>
      </c>
      <c r="CQ62" s="64">
        <f t="shared" si="32"/>
        <v>380.59700160185122</v>
      </c>
      <c r="CR62" s="90">
        <f t="shared" si="33"/>
        <v>6667.0989480093758</v>
      </c>
      <c r="CS62" s="78">
        <f t="shared" si="34"/>
        <v>6589.2711212937284</v>
      </c>
      <c r="CT62" s="74" t="s">
        <v>232</v>
      </c>
      <c r="CU62" s="1" t="s">
        <v>317</v>
      </c>
      <c r="CV62" s="1">
        <v>14</v>
      </c>
      <c r="CW62" s="1" t="s">
        <v>61</v>
      </c>
      <c r="CX62" s="1" t="s">
        <v>20</v>
      </c>
      <c r="CY62" s="50">
        <v>43951</v>
      </c>
      <c r="CZ62" s="83"/>
      <c r="DA62" s="64">
        <v>24551.18</v>
      </c>
      <c r="DB62" s="64"/>
      <c r="DC62" s="64"/>
      <c r="DD62" s="64"/>
      <c r="DE62" s="64"/>
      <c r="DF62" s="72">
        <v>24551.18</v>
      </c>
      <c r="DG62" s="73">
        <f t="shared" si="35"/>
        <v>3913.84</v>
      </c>
      <c r="DH62" s="75">
        <f t="shared" si="36"/>
        <v>600.94838295493253</v>
      </c>
      <c r="DI62" s="76">
        <f t="shared" si="37"/>
        <v>4514.7883829549328</v>
      </c>
      <c r="DJ62" s="64">
        <f t="shared" si="38"/>
        <v>110</v>
      </c>
      <c r="DK62" s="64">
        <f t="shared" si="39"/>
        <v>4404.7883829549328</v>
      </c>
      <c r="DL62" s="64">
        <f t="shared" si="40"/>
        <v>199.1</v>
      </c>
      <c r="DM62" s="184">
        <f t="shared" si="41"/>
        <v>9806.2717930776635</v>
      </c>
      <c r="DN62" s="185">
        <f t="shared" si="42"/>
        <v>10005.371793077664</v>
      </c>
      <c r="DO62" s="186">
        <f t="shared" si="43"/>
        <v>3718.8698466701389</v>
      </c>
      <c r="DP62" s="186">
        <f t="shared" si="44"/>
        <v>3573.0778106013108</v>
      </c>
      <c r="DQ62" s="187">
        <f t="shared" si="45"/>
        <v>256.18811646490485</v>
      </c>
      <c r="DR62" s="29">
        <f t="shared" si="46"/>
        <v>3975.0579631350438</v>
      </c>
      <c r="DS62" s="188">
        <f t="shared" si="47"/>
        <v>10564.329084428773</v>
      </c>
      <c r="DT62" s="74">
        <v>1</v>
      </c>
      <c r="DU62" s="1" t="s">
        <v>278</v>
      </c>
      <c r="DV62" s="1">
        <v>14</v>
      </c>
      <c r="DW62" s="1" t="s">
        <v>61</v>
      </c>
      <c r="DX62" s="1" t="s">
        <v>20</v>
      </c>
      <c r="DY62" s="50">
        <v>43982</v>
      </c>
      <c r="DZ62" s="51">
        <v>13000</v>
      </c>
      <c r="EA62" s="1">
        <v>25334.68</v>
      </c>
      <c r="EB62" s="1"/>
      <c r="EC62" s="1"/>
      <c r="ED62" s="1"/>
      <c r="EE62" s="1"/>
      <c r="EF62" s="58">
        <v>25334.68</v>
      </c>
      <c r="EG62" s="73">
        <f t="shared" si="48"/>
        <v>783.5</v>
      </c>
      <c r="EH62" s="75">
        <f t="shared" si="49"/>
        <v>32.195265315883894</v>
      </c>
      <c r="EI62" s="56">
        <f t="shared" si="50"/>
        <v>815.69526531588394</v>
      </c>
      <c r="EJ62" s="64">
        <f t="shared" si="51"/>
        <v>110</v>
      </c>
      <c r="EK62" s="64">
        <f t="shared" si="52"/>
        <v>705.69526531588394</v>
      </c>
      <c r="EL62" s="64">
        <f t="shared" si="53"/>
        <v>199.1</v>
      </c>
      <c r="EM62" s="174">
        <f t="shared" si="54"/>
        <v>1365.6277624719933</v>
      </c>
      <c r="EN62" s="77">
        <f t="shared" si="55"/>
        <v>1564.7277624719932</v>
      </c>
      <c r="EO62" s="64">
        <f t="shared" si="56"/>
        <v>163.68121124099582</v>
      </c>
      <c r="EP62" s="199">
        <f t="shared" si="57"/>
        <v>1728.4089737129889</v>
      </c>
      <c r="EQ62" s="200">
        <f t="shared" si="58"/>
        <v>-707.26194185823806</v>
      </c>
      <c r="ER62" s="111">
        <v>1</v>
      </c>
      <c r="ES62" s="64" t="s">
        <v>278</v>
      </c>
      <c r="ET62" s="1">
        <v>14</v>
      </c>
      <c r="EU62" s="1" t="s">
        <v>61</v>
      </c>
      <c r="EV62" s="1" t="s">
        <v>20</v>
      </c>
      <c r="EW62" s="218"/>
      <c r="EX62" s="50">
        <v>44013</v>
      </c>
      <c r="EY62" s="64">
        <v>25938.83</v>
      </c>
      <c r="EZ62" s="64"/>
      <c r="FA62" s="64"/>
      <c r="FB62" s="64"/>
      <c r="FC62" s="64"/>
      <c r="FD62" s="72">
        <f t="shared" si="59"/>
        <v>25938.83</v>
      </c>
      <c r="FE62" s="73">
        <f t="shared" si="88"/>
        <v>604.15000000000146</v>
      </c>
      <c r="FF62" s="75">
        <f t="shared" si="60"/>
        <v>28.350187123490386</v>
      </c>
      <c r="FG62" s="56">
        <f t="shared" si="61"/>
        <v>632.50018712349186</v>
      </c>
      <c r="FH62" s="64">
        <f t="shared" si="62"/>
        <v>632.50018712349186</v>
      </c>
      <c r="FI62" s="64">
        <f t="shared" si="63"/>
        <v>0</v>
      </c>
      <c r="FJ62" s="64">
        <f t="shared" si="64"/>
        <v>1144.8253386935203</v>
      </c>
      <c r="FK62" s="64"/>
      <c r="FL62" s="77">
        <f t="shared" si="65"/>
        <v>1144.8253386935203</v>
      </c>
      <c r="FM62" s="64">
        <f t="shared" si="66"/>
        <v>131.175229075369</v>
      </c>
      <c r="FN62" s="199">
        <f t="shared" si="67"/>
        <v>1276.0005677688894</v>
      </c>
      <c r="FO62" s="93">
        <f t="shared" si="68"/>
        <v>568.73862591065131</v>
      </c>
      <c r="FP62" s="74">
        <v>1</v>
      </c>
      <c r="FQ62" s="1" t="s">
        <v>278</v>
      </c>
      <c r="FR62" s="1">
        <v>14</v>
      </c>
      <c r="FS62" s="1" t="s">
        <v>61</v>
      </c>
      <c r="FT62" s="1" t="s">
        <v>20</v>
      </c>
      <c r="FU62" s="50">
        <v>44042</v>
      </c>
      <c r="FV62" s="51"/>
      <c r="FW62" s="64">
        <v>26191.119999999999</v>
      </c>
      <c r="FX62" s="64"/>
      <c r="FY62" s="64"/>
      <c r="FZ62" s="64"/>
      <c r="GA62" s="64"/>
      <c r="GB62" s="231">
        <f t="shared" si="69"/>
        <v>26191.119999999999</v>
      </c>
      <c r="GC62" s="73">
        <f t="shared" si="9"/>
        <v>252.28999999999724</v>
      </c>
      <c r="GD62" s="75">
        <f t="shared" si="70"/>
        <v>78.612638519899733</v>
      </c>
      <c r="GE62" s="76">
        <f t="shared" si="71"/>
        <v>330.90263851989698</v>
      </c>
      <c r="GF62" s="64">
        <f t="shared" si="72"/>
        <v>330.90263851989698</v>
      </c>
      <c r="GG62" s="64">
        <v>0</v>
      </c>
      <c r="GH62" s="64">
        <f t="shared" si="73"/>
        <v>628.71501318780429</v>
      </c>
      <c r="GI62" s="64"/>
      <c r="GJ62" s="77">
        <f t="shared" si="74"/>
        <v>628.71501318780429</v>
      </c>
      <c r="GK62" s="63">
        <f t="shared" si="75"/>
        <v>330.90263851989698</v>
      </c>
      <c r="GL62" s="64">
        <f t="shared" si="76"/>
        <v>91.986056641949048</v>
      </c>
      <c r="GM62" s="51">
        <f t="shared" si="77"/>
        <v>720.70106982975335</v>
      </c>
      <c r="GN62" s="200">
        <f t="shared" si="78"/>
        <v>1289.4396957404047</v>
      </c>
      <c r="GO62" s="74">
        <v>1</v>
      </c>
      <c r="GP62" s="237" t="s">
        <v>278</v>
      </c>
      <c r="GQ62" s="1">
        <v>14</v>
      </c>
      <c r="GR62" s="1" t="s">
        <v>61</v>
      </c>
      <c r="GS62" s="1" t="s">
        <v>20</v>
      </c>
      <c r="GT62" s="50">
        <v>44081</v>
      </c>
      <c r="GU62" s="51"/>
      <c r="GV62" s="64">
        <v>26519.93</v>
      </c>
      <c r="GW62" s="64"/>
      <c r="GX62" s="64"/>
      <c r="GY62" s="64"/>
      <c r="GZ62" s="64"/>
      <c r="HA62" s="72">
        <v>26519.93</v>
      </c>
      <c r="HB62" s="73">
        <f t="shared" si="89"/>
        <v>328.81000000000131</v>
      </c>
      <c r="HC62" s="75">
        <f t="shared" si="79"/>
        <v>-119.01104717339362</v>
      </c>
      <c r="HD62" s="76">
        <f t="shared" si="80"/>
        <v>209.79895282660769</v>
      </c>
      <c r="HE62" s="64">
        <f t="shared" si="81"/>
        <v>209.79895282660769</v>
      </c>
      <c r="HF62" s="64">
        <v>0</v>
      </c>
      <c r="HG62" s="64">
        <f t="shared" si="82"/>
        <v>398.6180103705546</v>
      </c>
      <c r="HH62" s="64"/>
      <c r="HI62" s="77">
        <f t="shared" si="83"/>
        <v>398.6180103705546</v>
      </c>
      <c r="HJ62" s="64">
        <f t="shared" si="84"/>
        <v>209.79895282660769</v>
      </c>
      <c r="HK62" s="64">
        <f t="shared" si="85"/>
        <v>94.958229943014317</v>
      </c>
      <c r="HL62" s="51">
        <f t="shared" si="86"/>
        <v>493.57624031356892</v>
      </c>
      <c r="HM62" s="200">
        <f t="shared" si="87"/>
        <v>1783.0159360539735</v>
      </c>
      <c r="HN62" s="1">
        <v>1</v>
      </c>
      <c r="HO62" s="1" t="s">
        <v>278</v>
      </c>
    </row>
    <row r="63" spans="1:223" ht="30" customHeight="1" x14ac:dyDescent="0.25">
      <c r="A63" s="1">
        <v>15</v>
      </c>
      <c r="B63" s="1" t="s">
        <v>62</v>
      </c>
      <c r="C63" s="1" t="s">
        <v>21</v>
      </c>
      <c r="D63" s="50">
        <v>43830</v>
      </c>
      <c r="E63" s="83"/>
      <c r="F63" s="64">
        <v>2557.27</v>
      </c>
      <c r="G63" s="64"/>
      <c r="H63" s="64"/>
      <c r="I63" s="64"/>
      <c r="J63" s="64"/>
      <c r="K63" s="72">
        <v>2557.27</v>
      </c>
      <c r="L63" s="73">
        <v>3.1100000000001273</v>
      </c>
      <c r="M63" s="75">
        <v>0.37319973325966921</v>
      </c>
      <c r="N63" s="56">
        <v>3.4831997332597964</v>
      </c>
      <c r="O63" s="64">
        <v>3.4831997332597964</v>
      </c>
      <c r="P63" s="64">
        <v>0</v>
      </c>
      <c r="Q63" s="64">
        <v>6.3045915172002314</v>
      </c>
      <c r="R63" s="64">
        <v>0</v>
      </c>
      <c r="S63" s="77">
        <v>6.3045915172002314</v>
      </c>
      <c r="T63" s="64"/>
      <c r="U63" s="64"/>
      <c r="V63" s="64">
        <v>0.31680388064884496</v>
      </c>
      <c r="W63" s="90">
        <v>6.621395397849076</v>
      </c>
      <c r="X63" s="78">
        <v>220.95230622830368</v>
      </c>
      <c r="Y63" s="111">
        <v>1</v>
      </c>
      <c r="Z63" s="64" t="s">
        <v>278</v>
      </c>
      <c r="AA63" s="1">
        <v>15</v>
      </c>
      <c r="AB63" s="1" t="s">
        <v>62</v>
      </c>
      <c r="AC63" s="1" t="s">
        <v>21</v>
      </c>
      <c r="AD63" s="50">
        <v>43861</v>
      </c>
      <c r="AE63" s="110"/>
      <c r="AF63" s="1">
        <v>2560.56</v>
      </c>
      <c r="AG63" s="1"/>
      <c r="AH63" s="1"/>
      <c r="AI63" s="1"/>
      <c r="AJ63" s="1"/>
      <c r="AK63" s="58">
        <f t="shared" si="7"/>
        <v>2560.56</v>
      </c>
      <c r="AL63" s="73">
        <f t="shared" si="10"/>
        <v>3.2899999999999636</v>
      </c>
      <c r="AM63" s="75">
        <f t="shared" si="11"/>
        <v>-2.9249820370443107</v>
      </c>
      <c r="AN63" s="56">
        <f t="shared" si="12"/>
        <v>0.36501796295565292</v>
      </c>
      <c r="AO63" s="64">
        <f t="shared" si="13"/>
        <v>0.36501796295565292</v>
      </c>
      <c r="AP63" s="64">
        <f t="shared" si="14"/>
        <v>0</v>
      </c>
      <c r="AQ63" s="64">
        <f t="shared" si="15"/>
        <v>0.66068251294973179</v>
      </c>
      <c r="AR63" s="64"/>
      <c r="AS63" s="77">
        <f t="shared" si="16"/>
        <v>0.66068251294973179</v>
      </c>
      <c r="AT63" s="64">
        <f t="shared" si="17"/>
        <v>2.3679715378132484</v>
      </c>
      <c r="AU63" s="64">
        <f t="shared" si="8"/>
        <v>0.42098416150758139</v>
      </c>
      <c r="AV63" s="90">
        <f t="shared" si="18"/>
        <v>3.4496382122705613</v>
      </c>
      <c r="AW63" s="78">
        <f t="shared" si="19"/>
        <v>224.40194444057425</v>
      </c>
      <c r="AX63" s="111">
        <v>1</v>
      </c>
      <c r="AY63" s="64" t="s">
        <v>278</v>
      </c>
      <c r="AZ63" s="1">
        <v>15</v>
      </c>
      <c r="BA63" s="1" t="s">
        <v>62</v>
      </c>
      <c r="BB63" s="1" t="s">
        <v>21</v>
      </c>
      <c r="BC63" s="50">
        <v>43890</v>
      </c>
      <c r="BD63" s="83"/>
      <c r="BE63" s="1">
        <v>2564</v>
      </c>
      <c r="BF63" s="1"/>
      <c r="BG63" s="1"/>
      <c r="BH63" s="1"/>
      <c r="BI63" s="1"/>
      <c r="BJ63" s="58">
        <v>2564</v>
      </c>
      <c r="BK63" s="73">
        <f t="shared" si="20"/>
        <v>3.4400000000000546</v>
      </c>
      <c r="BL63" s="75">
        <f t="shared" si="21"/>
        <v>6.5092349077084E-2</v>
      </c>
      <c r="BM63" s="56">
        <f t="shared" si="22"/>
        <v>3.5050923490771386</v>
      </c>
      <c r="BN63" s="64">
        <f t="shared" si="23"/>
        <v>3.5050923490771386</v>
      </c>
      <c r="BO63" s="64">
        <f t="shared" si="24"/>
        <v>0</v>
      </c>
      <c r="BP63" s="64">
        <f t="shared" si="25"/>
        <v>6.3442171518296213</v>
      </c>
      <c r="BQ63" s="174">
        <f t="shared" si="26"/>
        <v>0</v>
      </c>
      <c r="BR63" s="77">
        <f t="shared" si="27"/>
        <v>6.3442171518296213</v>
      </c>
      <c r="BS63" s="64">
        <f t="shared" si="28"/>
        <v>0.42684722626180316</v>
      </c>
      <c r="BT63" s="90">
        <f t="shared" si="29"/>
        <v>6.7710643780914248</v>
      </c>
      <c r="BU63" s="78">
        <f t="shared" si="30"/>
        <v>231.17300881866569</v>
      </c>
      <c r="BV63" s="111">
        <v>1</v>
      </c>
      <c r="BW63" s="64" t="s">
        <v>278</v>
      </c>
      <c r="BX63" s="1">
        <v>15</v>
      </c>
      <c r="BY63" s="1" t="s">
        <v>62</v>
      </c>
      <c r="BZ63" s="1" t="s">
        <v>21</v>
      </c>
      <c r="CA63" s="50">
        <v>43890</v>
      </c>
      <c r="CB63" s="83"/>
      <c r="CC63" s="72">
        <v>2564</v>
      </c>
      <c r="CD63" s="72"/>
      <c r="CE63" s="72"/>
      <c r="CF63" s="72"/>
      <c r="CG63" s="72"/>
      <c r="CH63" s="72">
        <v>2564</v>
      </c>
      <c r="CI63" s="72">
        <v>3.4400000000000546</v>
      </c>
      <c r="CJ63" s="72">
        <v>6.5092349077084E-2</v>
      </c>
      <c r="CK63" s="72">
        <v>3.5050923490771386</v>
      </c>
      <c r="CL63" s="72">
        <v>3.5050923490771386</v>
      </c>
      <c r="CM63" s="72">
        <v>0</v>
      </c>
      <c r="CN63" s="72">
        <v>6.3442171518296213</v>
      </c>
      <c r="CO63" s="72">
        <v>0</v>
      </c>
      <c r="CP63" s="77">
        <f t="shared" si="31"/>
        <v>7.05043893519845</v>
      </c>
      <c r="CQ63" s="64">
        <f t="shared" si="32"/>
        <v>0.42684722626180316</v>
      </c>
      <c r="CR63" s="90">
        <f t="shared" si="33"/>
        <v>7.4772861614602535</v>
      </c>
      <c r="CS63" s="78">
        <f t="shared" si="34"/>
        <v>238.65029498012595</v>
      </c>
      <c r="CT63" s="74" t="s">
        <v>232</v>
      </c>
      <c r="CU63" s="1" t="s">
        <v>317</v>
      </c>
      <c r="CV63" s="1">
        <v>15</v>
      </c>
      <c r="CW63" s="1" t="s">
        <v>62</v>
      </c>
      <c r="CX63" s="1" t="s">
        <v>21</v>
      </c>
      <c r="CY63" s="50">
        <v>43951</v>
      </c>
      <c r="CZ63" s="83"/>
      <c r="DA63" s="64">
        <v>2649.63</v>
      </c>
      <c r="DB63" s="64"/>
      <c r="DC63" s="64"/>
      <c r="DD63" s="64"/>
      <c r="DE63" s="64"/>
      <c r="DF63" s="72">
        <v>2649.63</v>
      </c>
      <c r="DG63" s="73">
        <f t="shared" si="35"/>
        <v>85.630000000000109</v>
      </c>
      <c r="DH63" s="75">
        <f t="shared" si="36"/>
        <v>13.148010657674032</v>
      </c>
      <c r="DI63" s="76">
        <f t="shared" si="37"/>
        <v>98.778010657674145</v>
      </c>
      <c r="DJ63" s="64">
        <f t="shared" si="38"/>
        <v>98.778010657674145</v>
      </c>
      <c r="DK63" s="64">
        <f t="shared" si="39"/>
        <v>0</v>
      </c>
      <c r="DL63" s="64">
        <f t="shared" si="40"/>
        <v>178.7881992903902</v>
      </c>
      <c r="DM63" s="184">
        <f t="shared" si="41"/>
        <v>0</v>
      </c>
      <c r="DN63" s="185">
        <f t="shared" si="42"/>
        <v>178.7881992903902</v>
      </c>
      <c r="DO63" s="186">
        <f t="shared" si="43"/>
        <v>171.73776035519174</v>
      </c>
      <c r="DP63" s="186">
        <f t="shared" si="44"/>
        <v>165.00507037559947</v>
      </c>
      <c r="DQ63" s="187">
        <f t="shared" si="45"/>
        <v>11.830791386983515</v>
      </c>
      <c r="DR63" s="29">
        <f t="shared" si="46"/>
        <v>183.56855174217526</v>
      </c>
      <c r="DS63" s="188">
        <f t="shared" si="47"/>
        <v>422.21884672230124</v>
      </c>
      <c r="DT63" s="74">
        <v>1</v>
      </c>
      <c r="DU63" s="1" t="s">
        <v>278</v>
      </c>
      <c r="DV63" s="1">
        <v>15</v>
      </c>
      <c r="DW63" s="1" t="s">
        <v>62</v>
      </c>
      <c r="DX63" s="1" t="s">
        <v>21</v>
      </c>
      <c r="DY63" s="50">
        <v>43982</v>
      </c>
      <c r="DZ63" s="51"/>
      <c r="EA63" s="1">
        <v>2896.17</v>
      </c>
      <c r="EB63" s="1"/>
      <c r="EC63" s="1"/>
      <c r="ED63" s="1"/>
      <c r="EE63" s="1"/>
      <c r="EF63" s="58">
        <v>2896.17</v>
      </c>
      <c r="EG63" s="73">
        <f t="shared" si="48"/>
        <v>246.53999999999996</v>
      </c>
      <c r="EH63" s="75">
        <f t="shared" si="49"/>
        <v>10.130722030603721</v>
      </c>
      <c r="EI63" s="56">
        <f t="shared" si="50"/>
        <v>256.67072203060366</v>
      </c>
      <c r="EJ63" s="64">
        <f t="shared" si="51"/>
        <v>110</v>
      </c>
      <c r="EK63" s="64">
        <f t="shared" si="52"/>
        <v>146.67072203060366</v>
      </c>
      <c r="EL63" s="64">
        <f t="shared" si="53"/>
        <v>199.1</v>
      </c>
      <c r="EM63" s="174">
        <f t="shared" si="54"/>
        <v>283.83017400173088</v>
      </c>
      <c r="EN63" s="77">
        <f t="shared" si="55"/>
        <v>482.93017400173085</v>
      </c>
      <c r="EO63" s="64">
        <f t="shared" si="56"/>
        <v>50.517794674102625</v>
      </c>
      <c r="EP63" s="199">
        <f t="shared" si="57"/>
        <v>533.44796867583352</v>
      </c>
      <c r="EQ63" s="200">
        <f t="shared" si="58"/>
        <v>955.66681539813476</v>
      </c>
      <c r="ER63" s="111">
        <v>1</v>
      </c>
      <c r="ES63" s="64" t="s">
        <v>278</v>
      </c>
      <c r="ET63" s="1">
        <v>15</v>
      </c>
      <c r="EU63" s="1" t="s">
        <v>62</v>
      </c>
      <c r="EV63" s="1" t="s">
        <v>21</v>
      </c>
      <c r="EW63" s="55">
        <v>-250</v>
      </c>
      <c r="EX63" s="50">
        <v>44013</v>
      </c>
      <c r="EY63" s="64">
        <v>3106.29</v>
      </c>
      <c r="EZ63" s="64"/>
      <c r="FA63" s="64"/>
      <c r="FB63" s="64"/>
      <c r="FC63" s="64"/>
      <c r="FD63" s="72">
        <f t="shared" si="59"/>
        <v>3106.29</v>
      </c>
      <c r="FE63" s="73">
        <f t="shared" si="88"/>
        <v>210.11999999999989</v>
      </c>
      <c r="FF63" s="75">
        <f t="shared" si="60"/>
        <v>9.860036941798862</v>
      </c>
      <c r="FG63" s="56">
        <f t="shared" si="61"/>
        <v>219.98003694179874</v>
      </c>
      <c r="FH63" s="64">
        <f t="shared" si="62"/>
        <v>219.98003694179874</v>
      </c>
      <c r="FI63" s="64">
        <f t="shared" si="63"/>
        <v>0</v>
      </c>
      <c r="FJ63" s="64">
        <f t="shared" si="64"/>
        <v>398.16386686465574</v>
      </c>
      <c r="FK63" s="64"/>
      <c r="FL63" s="77">
        <f t="shared" si="65"/>
        <v>398.16386686465574</v>
      </c>
      <c r="FM63" s="64">
        <f t="shared" si="66"/>
        <v>45.622012965846984</v>
      </c>
      <c r="FN63" s="199">
        <f t="shared" si="67"/>
        <v>443.78587983050272</v>
      </c>
      <c r="FO63" s="93">
        <f t="shared" si="68"/>
        <v>1649.4526952286374</v>
      </c>
      <c r="FP63" s="74">
        <v>1</v>
      </c>
      <c r="FQ63" s="1" t="s">
        <v>278</v>
      </c>
      <c r="FR63" s="1">
        <v>15</v>
      </c>
      <c r="FS63" s="1" t="s">
        <v>62</v>
      </c>
      <c r="FT63" s="1" t="s">
        <v>21</v>
      </c>
      <c r="FU63" s="50">
        <v>44042</v>
      </c>
      <c r="FV63" s="51"/>
      <c r="FW63" s="64">
        <v>3281.52</v>
      </c>
      <c r="FX63" s="64"/>
      <c r="FY63" s="64"/>
      <c r="FZ63" s="64"/>
      <c r="GA63" s="64"/>
      <c r="GB63" s="231">
        <f t="shared" si="69"/>
        <v>3281.52</v>
      </c>
      <c r="GC63" s="73">
        <f t="shared" si="9"/>
        <v>175.23000000000002</v>
      </c>
      <c r="GD63" s="75">
        <f t="shared" si="70"/>
        <v>54.601025200531865</v>
      </c>
      <c r="GE63" s="76">
        <f t="shared" si="71"/>
        <v>229.83102520053188</v>
      </c>
      <c r="GF63" s="64">
        <f t="shared" si="72"/>
        <v>229.83102520053188</v>
      </c>
      <c r="GG63" s="64">
        <v>0</v>
      </c>
      <c r="GH63" s="64">
        <f t="shared" si="73"/>
        <v>436.67894788101057</v>
      </c>
      <c r="GI63" s="64"/>
      <c r="GJ63" s="77">
        <f t="shared" si="74"/>
        <v>436.67894788101057</v>
      </c>
      <c r="GK63" s="63">
        <f t="shared" si="75"/>
        <v>229.83102520053188</v>
      </c>
      <c r="GL63" s="64">
        <f t="shared" si="76"/>
        <v>63.889637739779268</v>
      </c>
      <c r="GM63" s="51">
        <f t="shared" si="77"/>
        <v>500.56858562078986</v>
      </c>
      <c r="GN63" s="200">
        <f t="shared" si="78"/>
        <v>2150.0212808494271</v>
      </c>
      <c r="GO63" s="74">
        <v>1</v>
      </c>
      <c r="GP63" s="237" t="s">
        <v>278</v>
      </c>
      <c r="GQ63" s="1">
        <v>15</v>
      </c>
      <c r="GR63" s="1" t="s">
        <v>62</v>
      </c>
      <c r="GS63" s="1" t="s">
        <v>21</v>
      </c>
      <c r="GT63" s="50">
        <v>44081</v>
      </c>
      <c r="GU63" s="51"/>
      <c r="GV63" s="64">
        <v>3414.83</v>
      </c>
      <c r="GW63" s="64"/>
      <c r="GX63" s="64"/>
      <c r="GY63" s="64"/>
      <c r="GZ63" s="64"/>
      <c r="HA63" s="72">
        <v>3414.83</v>
      </c>
      <c r="HB63" s="73">
        <f t="shared" si="89"/>
        <v>133.30999999999995</v>
      </c>
      <c r="HC63" s="75">
        <f t="shared" si="79"/>
        <v>-48.250852159864465</v>
      </c>
      <c r="HD63" s="76">
        <f t="shared" si="80"/>
        <v>85.059147840135481</v>
      </c>
      <c r="HE63" s="64">
        <f t="shared" si="81"/>
        <v>85.059147840135481</v>
      </c>
      <c r="HF63" s="64">
        <v>0</v>
      </c>
      <c r="HG63" s="64">
        <f t="shared" si="82"/>
        <v>161.61238089625741</v>
      </c>
      <c r="HH63" s="64"/>
      <c r="HI63" s="77">
        <f t="shared" si="83"/>
        <v>161.61238089625741</v>
      </c>
      <c r="HJ63" s="64">
        <f t="shared" si="84"/>
        <v>0</v>
      </c>
      <c r="HK63" s="64">
        <f t="shared" si="85"/>
        <v>0</v>
      </c>
      <c r="HL63" s="51">
        <f t="shared" si="86"/>
        <v>161.61238089625741</v>
      </c>
      <c r="HM63" s="200">
        <f t="shared" si="87"/>
        <v>2311.6336617456845</v>
      </c>
      <c r="HN63" s="1">
        <v>1</v>
      </c>
      <c r="HO63" s="1" t="s">
        <v>278</v>
      </c>
    </row>
    <row r="64" spans="1:223" ht="30" customHeight="1" x14ac:dyDescent="0.25">
      <c r="A64" s="1">
        <v>16</v>
      </c>
      <c r="B64" s="1" t="s">
        <v>63</v>
      </c>
      <c r="C64" s="1" t="s">
        <v>52</v>
      </c>
      <c r="D64" s="50">
        <v>43830</v>
      </c>
      <c r="E64" s="83"/>
      <c r="F64" s="64">
        <v>11215.1</v>
      </c>
      <c r="G64" s="64"/>
      <c r="H64" s="64"/>
      <c r="I64" s="64"/>
      <c r="J64" s="64"/>
      <c r="K64" s="72">
        <v>11215.1</v>
      </c>
      <c r="L64" s="73">
        <v>571.5</v>
      </c>
      <c r="M64" s="75">
        <v>68.579950983245084</v>
      </c>
      <c r="N64" s="56">
        <v>640.07995098324511</v>
      </c>
      <c r="O64" s="64">
        <v>110</v>
      </c>
      <c r="P64" s="64">
        <v>530.07995098324511</v>
      </c>
      <c r="Q64" s="64">
        <v>199.1</v>
      </c>
      <c r="R64" s="64">
        <v>1241.8228695957148</v>
      </c>
      <c r="S64" s="77">
        <v>1440.9228695957147</v>
      </c>
      <c r="T64" s="64"/>
      <c r="U64" s="64"/>
      <c r="V64" s="64">
        <v>72.405952956379949</v>
      </c>
      <c r="W64" s="90">
        <v>1513.3288225520946</v>
      </c>
      <c r="X64" s="78">
        <v>707.57865093727389</v>
      </c>
      <c r="Y64" s="111">
        <v>1</v>
      </c>
      <c r="Z64" s="64" t="s">
        <v>278</v>
      </c>
      <c r="AA64" s="1">
        <v>16</v>
      </c>
      <c r="AB64" s="1" t="s">
        <v>63</v>
      </c>
      <c r="AC64" s="1" t="s">
        <v>52</v>
      </c>
      <c r="AD64" s="50">
        <v>43861</v>
      </c>
      <c r="AE64" s="110"/>
      <c r="AF64" s="1">
        <v>11855.11</v>
      </c>
      <c r="AG64" s="1"/>
      <c r="AH64" s="1"/>
      <c r="AI64" s="1"/>
      <c r="AJ64" s="1"/>
      <c r="AK64" s="58">
        <f t="shared" si="7"/>
        <v>11855.11</v>
      </c>
      <c r="AL64" s="73">
        <f t="shared" si="10"/>
        <v>640.01000000000022</v>
      </c>
      <c r="AM64" s="75">
        <f t="shared" si="11"/>
        <v>-569.00235669566894</v>
      </c>
      <c r="AN64" s="56">
        <f t="shared" si="12"/>
        <v>71.007643304331282</v>
      </c>
      <c r="AO64" s="64">
        <f t="shared" si="13"/>
        <v>71.007643304331282</v>
      </c>
      <c r="AP64" s="64">
        <f t="shared" si="14"/>
        <v>0</v>
      </c>
      <c r="AQ64" s="64">
        <f t="shared" si="15"/>
        <v>128.52383438083962</v>
      </c>
      <c r="AR64" s="64"/>
      <c r="AS64" s="77">
        <f t="shared" si="16"/>
        <v>128.52383438083962</v>
      </c>
      <c r="AT64" s="64">
        <f t="shared" si="17"/>
        <v>460.6460376643991</v>
      </c>
      <c r="AU64" s="64">
        <f t="shared" si="8"/>
        <v>81.894855077954418</v>
      </c>
      <c r="AV64" s="90">
        <f t="shared" si="18"/>
        <v>671.06472712319305</v>
      </c>
      <c r="AW64" s="78">
        <f t="shared" si="19"/>
        <v>1378.6433780604671</v>
      </c>
      <c r="AX64" s="111">
        <v>1</v>
      </c>
      <c r="AY64" s="64" t="s">
        <v>278</v>
      </c>
      <c r="AZ64" s="1">
        <v>16</v>
      </c>
      <c r="BA64" s="1" t="s">
        <v>63</v>
      </c>
      <c r="BB64" s="1" t="s">
        <v>52</v>
      </c>
      <c r="BC64" s="50">
        <v>43890</v>
      </c>
      <c r="BD64" s="83"/>
      <c r="BE64" s="1">
        <v>12313.42</v>
      </c>
      <c r="BF64" s="1"/>
      <c r="BG64" s="1"/>
      <c r="BH64" s="1"/>
      <c r="BI64" s="1"/>
      <c r="BJ64" s="58">
        <v>12313.42</v>
      </c>
      <c r="BK64" s="73">
        <f t="shared" si="20"/>
        <v>458.30999999999949</v>
      </c>
      <c r="BL64" s="75">
        <f t="shared" si="21"/>
        <v>8.6722309609063544</v>
      </c>
      <c r="BM64" s="56">
        <f t="shared" si="22"/>
        <v>466.98223096090584</v>
      </c>
      <c r="BN64" s="64">
        <f t="shared" si="23"/>
        <v>110</v>
      </c>
      <c r="BO64" s="64">
        <f t="shared" si="24"/>
        <v>356.98223096090584</v>
      </c>
      <c r="BP64" s="64">
        <f t="shared" si="25"/>
        <v>199.1</v>
      </c>
      <c r="BQ64" s="174">
        <f t="shared" si="26"/>
        <v>789.77924242570964</v>
      </c>
      <c r="BR64" s="77">
        <f t="shared" si="27"/>
        <v>988.87924242570966</v>
      </c>
      <c r="BS64" s="64">
        <f t="shared" si="28"/>
        <v>66.533088580607142</v>
      </c>
      <c r="BT64" s="90">
        <f t="shared" si="29"/>
        <v>1055.4123310063169</v>
      </c>
      <c r="BU64" s="78">
        <f t="shared" si="30"/>
        <v>2434.0557090667839</v>
      </c>
      <c r="BV64" s="111">
        <v>1</v>
      </c>
      <c r="BW64" s="64" t="s">
        <v>278</v>
      </c>
      <c r="BX64" s="1">
        <v>16</v>
      </c>
      <c r="BY64" s="1" t="s">
        <v>63</v>
      </c>
      <c r="BZ64" s="1" t="s">
        <v>52</v>
      </c>
      <c r="CA64" s="50">
        <v>43890</v>
      </c>
      <c r="CB64" s="83"/>
      <c r="CC64" s="72">
        <v>12313.42</v>
      </c>
      <c r="CD64" s="72"/>
      <c r="CE64" s="72"/>
      <c r="CF64" s="72"/>
      <c r="CG64" s="72"/>
      <c r="CH64" s="72">
        <v>12313.42</v>
      </c>
      <c r="CI64" s="72">
        <v>458.30999999999949</v>
      </c>
      <c r="CJ64" s="72">
        <v>8.6722309609063544</v>
      </c>
      <c r="CK64" s="72">
        <v>466.98223096090584</v>
      </c>
      <c r="CL64" s="72">
        <v>110</v>
      </c>
      <c r="CM64" s="72">
        <v>356.98223096090584</v>
      </c>
      <c r="CN64" s="72">
        <v>199.1</v>
      </c>
      <c r="CO64" s="72">
        <v>789.77924242570964</v>
      </c>
      <c r="CP64" s="77">
        <f t="shared" si="31"/>
        <v>1098.9587125019975</v>
      </c>
      <c r="CQ64" s="64">
        <f t="shared" si="32"/>
        <v>66.533088580607142</v>
      </c>
      <c r="CR64" s="90">
        <f t="shared" si="33"/>
        <v>1165.4918010826048</v>
      </c>
      <c r="CS64" s="78">
        <f t="shared" si="34"/>
        <v>3599.5475101493885</v>
      </c>
      <c r="CT64" s="74" t="s">
        <v>232</v>
      </c>
      <c r="CU64" s="1" t="s">
        <v>317</v>
      </c>
      <c r="CV64" s="1">
        <v>16</v>
      </c>
      <c r="CW64" s="1" t="s">
        <v>63</v>
      </c>
      <c r="CX64" s="1" t="s">
        <v>52</v>
      </c>
      <c r="CY64" s="50">
        <v>43951</v>
      </c>
      <c r="CZ64" s="83"/>
      <c r="DA64" s="64">
        <v>12683.880000000001</v>
      </c>
      <c r="DB64" s="64"/>
      <c r="DC64" s="64"/>
      <c r="DD64" s="64"/>
      <c r="DE64" s="64"/>
      <c r="DF64" s="72">
        <v>12683.880000000001</v>
      </c>
      <c r="DG64" s="73">
        <f t="shared" si="35"/>
        <v>370.46000000000095</v>
      </c>
      <c r="DH64" s="75">
        <f t="shared" si="36"/>
        <v>56.882074369285625</v>
      </c>
      <c r="DI64" s="76">
        <f t="shared" si="37"/>
        <v>427.34207436928659</v>
      </c>
      <c r="DJ64" s="64">
        <f t="shared" si="38"/>
        <v>110</v>
      </c>
      <c r="DK64" s="64">
        <f t="shared" si="39"/>
        <v>317.34207436928659</v>
      </c>
      <c r="DL64" s="64">
        <f t="shared" si="40"/>
        <v>199.1</v>
      </c>
      <c r="DM64" s="184">
        <f t="shared" si="41"/>
        <v>706.4908372639361</v>
      </c>
      <c r="DN64" s="185">
        <f t="shared" si="42"/>
        <v>905.59083726393612</v>
      </c>
      <c r="DO64" s="186">
        <f t="shared" si="43"/>
        <v>-193.3678752380614</v>
      </c>
      <c r="DP64" s="186">
        <f t="shared" si="44"/>
        <v>-185.78721299291649</v>
      </c>
      <c r="DQ64" s="187">
        <f t="shared" si="45"/>
        <v>-13.320861924333354</v>
      </c>
      <c r="DR64" s="29">
        <f t="shared" si="46"/>
        <v>-206.68873716239474</v>
      </c>
      <c r="DS64" s="188">
        <f t="shared" si="47"/>
        <v>3392.8587729869937</v>
      </c>
      <c r="DT64" s="74">
        <v>1</v>
      </c>
      <c r="DU64" s="1" t="s">
        <v>278</v>
      </c>
      <c r="DV64" s="1">
        <v>16</v>
      </c>
      <c r="DW64" s="1" t="s">
        <v>63</v>
      </c>
      <c r="DX64" s="1" t="s">
        <v>52</v>
      </c>
      <c r="DY64" s="50">
        <v>43982</v>
      </c>
      <c r="DZ64" s="51">
        <v>5000</v>
      </c>
      <c r="EA64" s="1">
        <v>12773.29</v>
      </c>
      <c r="EB64" s="1"/>
      <c r="EC64" s="1"/>
      <c r="ED64" s="1"/>
      <c r="EE64" s="1"/>
      <c r="EF64" s="58">
        <v>12773.29</v>
      </c>
      <c r="EG64" s="73">
        <f t="shared" si="48"/>
        <v>89.409999999999854</v>
      </c>
      <c r="EH64" s="75">
        <f t="shared" si="49"/>
        <v>3.6739995812293227</v>
      </c>
      <c r="EI64" s="56">
        <f t="shared" si="50"/>
        <v>93.083999581229179</v>
      </c>
      <c r="EJ64" s="64">
        <f t="shared" si="51"/>
        <v>93.083999581229179</v>
      </c>
      <c r="EK64" s="64">
        <f t="shared" si="52"/>
        <v>0</v>
      </c>
      <c r="EL64" s="64">
        <f t="shared" si="53"/>
        <v>168.48203924202483</v>
      </c>
      <c r="EM64" s="174">
        <f t="shared" si="54"/>
        <v>0</v>
      </c>
      <c r="EN64" s="77">
        <f t="shared" si="55"/>
        <v>168.48203924202483</v>
      </c>
      <c r="EO64" s="64">
        <f t="shared" si="56"/>
        <v>17.624372058127406</v>
      </c>
      <c r="EP64" s="199">
        <f t="shared" si="57"/>
        <v>186.10641130015222</v>
      </c>
      <c r="EQ64" s="200">
        <f t="shared" si="58"/>
        <v>-1421.0348157128542</v>
      </c>
      <c r="ER64" s="111">
        <v>1</v>
      </c>
      <c r="ES64" s="64" t="s">
        <v>278</v>
      </c>
      <c r="ET64" s="1">
        <v>16</v>
      </c>
      <c r="EU64" s="1" t="s">
        <v>63</v>
      </c>
      <c r="EV64" s="1" t="s">
        <v>52</v>
      </c>
      <c r="EW64" s="218"/>
      <c r="EX64" s="50">
        <v>44013</v>
      </c>
      <c r="EY64" s="64">
        <v>12894.66</v>
      </c>
      <c r="EZ64" s="64"/>
      <c r="FA64" s="64"/>
      <c r="FB64" s="64"/>
      <c r="FC64" s="64"/>
      <c r="FD64" s="72">
        <f t="shared" si="59"/>
        <v>12894.66</v>
      </c>
      <c r="FE64" s="73">
        <f t="shared" si="88"/>
        <v>121.36999999999898</v>
      </c>
      <c r="FF64" s="75">
        <f t="shared" si="60"/>
        <v>5.6953773254622044</v>
      </c>
      <c r="FG64" s="56">
        <f t="shared" si="61"/>
        <v>127.06537732546118</v>
      </c>
      <c r="FH64" s="64">
        <f t="shared" si="62"/>
        <v>127.06537732546118</v>
      </c>
      <c r="FI64" s="64">
        <f t="shared" si="63"/>
        <v>0</v>
      </c>
      <c r="FJ64" s="64">
        <f t="shared" si="64"/>
        <v>229.98833295908474</v>
      </c>
      <c r="FK64" s="64"/>
      <c r="FL64" s="77">
        <f t="shared" si="65"/>
        <v>229.98833295908474</v>
      </c>
      <c r="FM64" s="64">
        <f t="shared" si="66"/>
        <v>26.35229256455742</v>
      </c>
      <c r="FN64" s="199">
        <f t="shared" si="67"/>
        <v>256.34062552364219</v>
      </c>
      <c r="FO64" s="93">
        <f t="shared" si="68"/>
        <v>-1164.6941901892119</v>
      </c>
      <c r="FP64" s="74">
        <v>1</v>
      </c>
      <c r="FQ64" s="1" t="s">
        <v>278</v>
      </c>
      <c r="FR64" s="1">
        <v>16</v>
      </c>
      <c r="FS64" s="1" t="s">
        <v>63</v>
      </c>
      <c r="FT64" s="1" t="s">
        <v>52</v>
      </c>
      <c r="FU64" s="50">
        <v>44042</v>
      </c>
      <c r="FV64" s="51"/>
      <c r="FW64" s="64">
        <v>13009.34</v>
      </c>
      <c r="FX64" s="64"/>
      <c r="FY64" s="64"/>
      <c r="FZ64" s="64"/>
      <c r="GA64" s="64"/>
      <c r="GB64" s="231">
        <f t="shared" si="69"/>
        <v>13009.34</v>
      </c>
      <c r="GC64" s="73">
        <f t="shared" si="9"/>
        <v>114.68000000000029</v>
      </c>
      <c r="GD64" s="75">
        <f t="shared" si="70"/>
        <v>35.73386731722313</v>
      </c>
      <c r="GE64" s="76">
        <f t="shared" si="71"/>
        <v>150.41386731722343</v>
      </c>
      <c r="GF64" s="64">
        <f t="shared" si="72"/>
        <v>150.41386731722343</v>
      </c>
      <c r="GG64" s="64">
        <v>0</v>
      </c>
      <c r="GH64" s="64">
        <f t="shared" si="73"/>
        <v>285.78634790272451</v>
      </c>
      <c r="GI64" s="64"/>
      <c r="GJ64" s="77">
        <f t="shared" si="74"/>
        <v>285.78634790272451</v>
      </c>
      <c r="GK64" s="63">
        <f t="shared" si="75"/>
        <v>150.41386731722343</v>
      </c>
      <c r="GL64" s="64">
        <f t="shared" si="76"/>
        <v>41.812838303931436</v>
      </c>
      <c r="GM64" s="51">
        <f t="shared" si="77"/>
        <v>327.59918620665593</v>
      </c>
      <c r="GN64" s="200">
        <f t="shared" si="78"/>
        <v>-837.09500398255591</v>
      </c>
      <c r="GO64" s="74">
        <v>1</v>
      </c>
      <c r="GP64" s="237" t="s">
        <v>278</v>
      </c>
      <c r="GQ64" s="1">
        <v>16</v>
      </c>
      <c r="GR64" s="1" t="s">
        <v>63</v>
      </c>
      <c r="GS64" s="1" t="s">
        <v>52</v>
      </c>
      <c r="GT64" s="50">
        <v>44081</v>
      </c>
      <c r="GU64" s="51">
        <v>3600</v>
      </c>
      <c r="GV64" s="64">
        <v>13108.75</v>
      </c>
      <c r="GW64" s="64"/>
      <c r="GX64" s="64"/>
      <c r="GY64" s="64"/>
      <c r="GZ64" s="64"/>
      <c r="HA64" s="72">
        <v>13108.75</v>
      </c>
      <c r="HB64" s="73">
        <f t="shared" si="89"/>
        <v>99.409999999999854</v>
      </c>
      <c r="HC64" s="75">
        <f t="shared" si="79"/>
        <v>-35.980925761099101</v>
      </c>
      <c r="HD64" s="76">
        <f t="shared" si="80"/>
        <v>63.429074238900753</v>
      </c>
      <c r="HE64" s="64">
        <f t="shared" si="81"/>
        <v>63.429074238900753</v>
      </c>
      <c r="HF64" s="64">
        <v>0</v>
      </c>
      <c r="HG64" s="64">
        <f t="shared" si="82"/>
        <v>120.51524105391142</v>
      </c>
      <c r="HH64" s="64"/>
      <c r="HI64" s="77">
        <f t="shared" si="83"/>
        <v>120.51524105391142</v>
      </c>
      <c r="HJ64" s="64">
        <f t="shared" si="84"/>
        <v>0</v>
      </c>
      <c r="HK64" s="64">
        <f t="shared" si="85"/>
        <v>0</v>
      </c>
      <c r="HL64" s="51">
        <f t="shared" si="86"/>
        <v>120.51524105391142</v>
      </c>
      <c r="HM64" s="200">
        <f t="shared" si="87"/>
        <v>-4316.5797629286444</v>
      </c>
      <c r="HN64" s="1">
        <v>1</v>
      </c>
      <c r="HO64" s="1" t="s">
        <v>278</v>
      </c>
    </row>
    <row r="65" spans="1:223" ht="30" customHeight="1" x14ac:dyDescent="0.25">
      <c r="A65" s="1">
        <v>17</v>
      </c>
      <c r="B65" s="1" t="s">
        <v>64</v>
      </c>
      <c r="C65" s="1" t="s">
        <v>22</v>
      </c>
      <c r="D65" s="50">
        <v>43830</v>
      </c>
      <c r="E65" s="83"/>
      <c r="F65" s="64">
        <v>267.34000000000003</v>
      </c>
      <c r="G65" s="64"/>
      <c r="H65" s="64"/>
      <c r="I65" s="64"/>
      <c r="J65" s="64"/>
      <c r="K65" s="72">
        <v>267.34000000000003</v>
      </c>
      <c r="L65" s="73">
        <v>35.060000000000031</v>
      </c>
      <c r="M65" s="75">
        <v>4.2071969929528867</v>
      </c>
      <c r="N65" s="56">
        <v>39.267196992952918</v>
      </c>
      <c r="O65" s="64">
        <v>39.267196992952918</v>
      </c>
      <c r="P65" s="64">
        <v>0</v>
      </c>
      <c r="Q65" s="64">
        <v>71.073626557244779</v>
      </c>
      <c r="R65" s="64">
        <v>0</v>
      </c>
      <c r="S65" s="77">
        <v>71.073626557244779</v>
      </c>
      <c r="T65" s="64"/>
      <c r="U65" s="64"/>
      <c r="V65" s="64">
        <v>3.571428956767865</v>
      </c>
      <c r="W65" s="90">
        <v>74.64505551401264</v>
      </c>
      <c r="X65" s="78">
        <v>-528.45791956065773</v>
      </c>
      <c r="Y65" s="111">
        <v>1</v>
      </c>
      <c r="Z65" s="64" t="s">
        <v>48</v>
      </c>
      <c r="AA65" s="1">
        <v>17</v>
      </c>
      <c r="AB65" s="1" t="s">
        <v>64</v>
      </c>
      <c r="AC65" s="1" t="s">
        <v>22</v>
      </c>
      <c r="AD65" s="50">
        <v>43861</v>
      </c>
      <c r="AE65" s="110"/>
      <c r="AF65" s="1">
        <v>289.51</v>
      </c>
      <c r="AG65" s="1"/>
      <c r="AH65" s="1"/>
      <c r="AI65" s="1"/>
      <c r="AJ65" s="1"/>
      <c r="AK65" s="58">
        <f t="shared" si="7"/>
        <v>289.51</v>
      </c>
      <c r="AL65" s="73">
        <f t="shared" si="10"/>
        <v>22.169999999999959</v>
      </c>
      <c r="AM65" s="75">
        <f t="shared" si="11"/>
        <v>-19.710289289140718</v>
      </c>
      <c r="AN65" s="56">
        <f t="shared" si="12"/>
        <v>2.4597107108592411</v>
      </c>
      <c r="AO65" s="64">
        <f t="shared" si="13"/>
        <v>2.4597107108592411</v>
      </c>
      <c r="AP65" s="64">
        <f t="shared" si="14"/>
        <v>0</v>
      </c>
      <c r="AQ65" s="64">
        <f t="shared" si="15"/>
        <v>4.4520763866552269</v>
      </c>
      <c r="AR65" s="64"/>
      <c r="AS65" s="77">
        <f t="shared" si="16"/>
        <v>4.4520763866552269</v>
      </c>
      <c r="AT65" s="64">
        <f t="shared" si="17"/>
        <v>15.956817323197635</v>
      </c>
      <c r="AU65" s="64">
        <f t="shared" si="8"/>
        <v>2.8368446384872859</v>
      </c>
      <c r="AV65" s="90">
        <f t="shared" si="18"/>
        <v>23.245738348340147</v>
      </c>
      <c r="AW65" s="78">
        <f t="shared" si="19"/>
        <v>-505.2121812123176</v>
      </c>
      <c r="AX65" s="111">
        <v>1</v>
      </c>
      <c r="AY65" s="64" t="s">
        <v>48</v>
      </c>
      <c r="AZ65" s="1">
        <v>17</v>
      </c>
      <c r="BA65" s="1" t="s">
        <v>64</v>
      </c>
      <c r="BB65" s="1" t="s">
        <v>22</v>
      </c>
      <c r="BC65" s="50">
        <v>43890</v>
      </c>
      <c r="BD65" s="83"/>
      <c r="BE65" s="1">
        <v>305.8</v>
      </c>
      <c r="BF65" s="1"/>
      <c r="BG65" s="1"/>
      <c r="BH65" s="1"/>
      <c r="BI65" s="1"/>
      <c r="BJ65" s="58">
        <v>305.8</v>
      </c>
      <c r="BK65" s="73">
        <f t="shared" si="20"/>
        <v>16.29000000000002</v>
      </c>
      <c r="BL65" s="75">
        <f t="shared" si="21"/>
        <v>0.30824254839118687</v>
      </c>
      <c r="BM65" s="56">
        <f t="shared" si="22"/>
        <v>16.598242548391209</v>
      </c>
      <c r="BN65" s="64">
        <f t="shared" si="23"/>
        <v>16.598242548391209</v>
      </c>
      <c r="BO65" s="64">
        <f t="shared" si="24"/>
        <v>0</v>
      </c>
      <c r="BP65" s="64">
        <f t="shared" si="25"/>
        <v>30.04281901258809</v>
      </c>
      <c r="BQ65" s="174">
        <f t="shared" si="26"/>
        <v>0</v>
      </c>
      <c r="BR65" s="77">
        <f t="shared" si="27"/>
        <v>30.04281901258809</v>
      </c>
      <c r="BS65" s="64">
        <f t="shared" si="28"/>
        <v>2.0213201499432185</v>
      </c>
      <c r="BT65" s="90">
        <f t="shared" si="29"/>
        <v>32.064139162531312</v>
      </c>
      <c r="BU65" s="78">
        <f t="shared" si="30"/>
        <v>-473.14804204978628</v>
      </c>
      <c r="BV65" s="111">
        <v>1</v>
      </c>
      <c r="BW65" s="64" t="s">
        <v>48</v>
      </c>
      <c r="BX65" s="1">
        <v>17</v>
      </c>
      <c r="BY65" s="1" t="s">
        <v>64</v>
      </c>
      <c r="BZ65" s="1" t="s">
        <v>22</v>
      </c>
      <c r="CA65" s="50">
        <v>43890</v>
      </c>
      <c r="CB65" s="83"/>
      <c r="CC65" s="72">
        <v>305.8</v>
      </c>
      <c r="CD65" s="72"/>
      <c r="CE65" s="72"/>
      <c r="CF65" s="72"/>
      <c r="CG65" s="72"/>
      <c r="CH65" s="72">
        <v>305.8</v>
      </c>
      <c r="CI65" s="72">
        <v>16.29000000000002</v>
      </c>
      <c r="CJ65" s="72">
        <v>0.30824254839118687</v>
      </c>
      <c r="CK65" s="72">
        <v>16.598242548391209</v>
      </c>
      <c r="CL65" s="72">
        <v>16.598242548391209</v>
      </c>
      <c r="CM65" s="72">
        <v>0</v>
      </c>
      <c r="CN65" s="72">
        <v>30.04281901258809</v>
      </c>
      <c r="CO65" s="72">
        <v>0</v>
      </c>
      <c r="CP65" s="77">
        <f t="shared" si="31"/>
        <v>33.387107632087528</v>
      </c>
      <c r="CQ65" s="64">
        <f t="shared" si="32"/>
        <v>2.0213201499432185</v>
      </c>
      <c r="CR65" s="90">
        <f t="shared" si="33"/>
        <v>35.408427782030749</v>
      </c>
      <c r="CS65" s="78">
        <f t="shared" si="34"/>
        <v>-437.73961426775554</v>
      </c>
      <c r="CT65" s="74" t="s">
        <v>232</v>
      </c>
      <c r="CU65" s="1" t="s">
        <v>317</v>
      </c>
      <c r="CV65" s="1">
        <v>17</v>
      </c>
      <c r="CW65" s="1" t="s">
        <v>64</v>
      </c>
      <c r="CX65" s="1" t="s">
        <v>22</v>
      </c>
      <c r="CY65" s="50">
        <v>43951</v>
      </c>
      <c r="CZ65" s="83"/>
      <c r="DA65" s="64">
        <v>335.14</v>
      </c>
      <c r="DB65" s="64"/>
      <c r="DC65" s="64"/>
      <c r="DD65" s="64"/>
      <c r="DE65" s="64"/>
      <c r="DF65" s="72">
        <v>335.14</v>
      </c>
      <c r="DG65" s="73">
        <f t="shared" si="35"/>
        <v>29.339999999999975</v>
      </c>
      <c r="DH65" s="75">
        <f t="shared" si="36"/>
        <v>4.5049939588480123</v>
      </c>
      <c r="DI65" s="76">
        <f t="shared" si="37"/>
        <v>33.844993958847986</v>
      </c>
      <c r="DJ65" s="64">
        <f t="shared" si="38"/>
        <v>33.844993958847986</v>
      </c>
      <c r="DK65" s="64">
        <f t="shared" si="39"/>
        <v>0</v>
      </c>
      <c r="DL65" s="64">
        <f t="shared" si="40"/>
        <v>61.259439065514854</v>
      </c>
      <c r="DM65" s="184">
        <f t="shared" si="41"/>
        <v>0</v>
      </c>
      <c r="DN65" s="185">
        <f t="shared" si="42"/>
        <v>61.259439065514854</v>
      </c>
      <c r="DO65" s="186">
        <f t="shared" si="43"/>
        <v>27.872331433427327</v>
      </c>
      <c r="DP65" s="186">
        <f t="shared" si="44"/>
        <v>26.779643569316388</v>
      </c>
      <c r="DQ65" s="187">
        <f t="shared" si="45"/>
        <v>1.9200887328199823</v>
      </c>
      <c r="DR65" s="29">
        <f t="shared" si="46"/>
        <v>29.792420166247311</v>
      </c>
      <c r="DS65" s="188">
        <f t="shared" si="47"/>
        <v>-407.94719410150822</v>
      </c>
      <c r="DT65" s="74">
        <v>1</v>
      </c>
      <c r="DU65" s="1" t="s">
        <v>48</v>
      </c>
      <c r="DV65" s="1">
        <v>17</v>
      </c>
      <c r="DW65" s="1" t="s">
        <v>64</v>
      </c>
      <c r="DX65" s="1" t="s">
        <v>22</v>
      </c>
      <c r="DY65" s="50">
        <v>43982</v>
      </c>
      <c r="DZ65" s="51">
        <v>1500</v>
      </c>
      <c r="EA65" s="1">
        <v>491.18</v>
      </c>
      <c r="EB65" s="1"/>
      <c r="EC65" s="1"/>
      <c r="ED65" s="1"/>
      <c r="EE65" s="1"/>
      <c r="EF65" s="58">
        <v>491.18</v>
      </c>
      <c r="EG65" s="73">
        <f t="shared" si="48"/>
        <v>156.04000000000002</v>
      </c>
      <c r="EH65" s="75">
        <f t="shared" si="49"/>
        <v>6.4119326099432339</v>
      </c>
      <c r="EI65" s="56">
        <f t="shared" si="50"/>
        <v>162.45193260994324</v>
      </c>
      <c r="EJ65" s="64">
        <f t="shared" si="51"/>
        <v>110</v>
      </c>
      <c r="EK65" s="64">
        <f t="shared" si="52"/>
        <v>52.451932609943242</v>
      </c>
      <c r="EL65" s="64">
        <f t="shared" si="53"/>
        <v>199.1</v>
      </c>
      <c r="EM65" s="174">
        <f t="shared" si="54"/>
        <v>101.50247406773455</v>
      </c>
      <c r="EN65" s="77">
        <f t="shared" si="55"/>
        <v>300.60247406773453</v>
      </c>
      <c r="EO65" s="64">
        <f t="shared" si="56"/>
        <v>31.445071939999853</v>
      </c>
      <c r="EP65" s="199">
        <f t="shared" si="57"/>
        <v>332.04754600773441</v>
      </c>
      <c r="EQ65" s="200">
        <f t="shared" si="58"/>
        <v>-1575.8996480937737</v>
      </c>
      <c r="ER65" s="111">
        <v>1</v>
      </c>
      <c r="ES65" s="64" t="s">
        <v>48</v>
      </c>
      <c r="ET65" s="1">
        <v>17</v>
      </c>
      <c r="EU65" s="1" t="s">
        <v>64</v>
      </c>
      <c r="EV65" s="1" t="s">
        <v>22</v>
      </c>
      <c r="EW65" s="218">
        <v>400</v>
      </c>
      <c r="EX65" s="50">
        <v>44013</v>
      </c>
      <c r="EY65" s="64">
        <v>614.76</v>
      </c>
      <c r="EZ65" s="64"/>
      <c r="FA65" s="64"/>
      <c r="FB65" s="64"/>
      <c r="FC65" s="64"/>
      <c r="FD65" s="72">
        <f t="shared" si="59"/>
        <v>614.76</v>
      </c>
      <c r="FE65" s="73">
        <f t="shared" si="88"/>
        <v>123.57999999999998</v>
      </c>
      <c r="FF65" s="75">
        <f t="shared" si="60"/>
        <v>5.7990832156268031</v>
      </c>
      <c r="FG65" s="56">
        <f t="shared" si="61"/>
        <v>129.37908321562679</v>
      </c>
      <c r="FH65" s="64">
        <f t="shared" si="62"/>
        <v>129.37908321562679</v>
      </c>
      <c r="FI65" s="64">
        <f t="shared" si="63"/>
        <v>0</v>
      </c>
      <c r="FJ65" s="64">
        <f t="shared" si="64"/>
        <v>234.17614062028451</v>
      </c>
      <c r="FK65" s="64"/>
      <c r="FL65" s="77">
        <f t="shared" si="65"/>
        <v>234.17614062028451</v>
      </c>
      <c r="FM65" s="64">
        <f t="shared" si="66"/>
        <v>26.832135743001015</v>
      </c>
      <c r="FN65" s="199">
        <f t="shared" si="67"/>
        <v>261.00827636328552</v>
      </c>
      <c r="FO65" s="93">
        <f t="shared" si="68"/>
        <v>-1714.8913717304881</v>
      </c>
      <c r="FP65" s="74">
        <v>1</v>
      </c>
      <c r="FQ65" s="1" t="s">
        <v>48</v>
      </c>
      <c r="FR65" s="1">
        <v>17</v>
      </c>
      <c r="FS65" s="1" t="s">
        <v>64</v>
      </c>
      <c r="FT65" s="1" t="s">
        <v>22</v>
      </c>
      <c r="FU65" s="50">
        <v>44042</v>
      </c>
      <c r="FV65" s="51">
        <v>330</v>
      </c>
      <c r="FW65" s="64">
        <v>693.88</v>
      </c>
      <c r="FX65" s="64"/>
      <c r="FY65" s="64"/>
      <c r="FZ65" s="64"/>
      <c r="GA65" s="64"/>
      <c r="GB65" s="231">
        <f t="shared" si="69"/>
        <v>693.88</v>
      </c>
      <c r="GC65" s="73">
        <f t="shared" si="9"/>
        <v>79.12</v>
      </c>
      <c r="GD65" s="75">
        <f t="shared" si="70"/>
        <v>24.65350176263243</v>
      </c>
      <c r="GE65" s="76">
        <f t="shared" si="71"/>
        <v>103.77350176263243</v>
      </c>
      <c r="GF65" s="64">
        <f t="shared" si="72"/>
        <v>103.77350176263243</v>
      </c>
      <c r="GG65" s="64">
        <v>0</v>
      </c>
      <c r="GH65" s="64">
        <f t="shared" si="73"/>
        <v>197.16965334900161</v>
      </c>
      <c r="GI65" s="64"/>
      <c r="GJ65" s="77">
        <f t="shared" si="74"/>
        <v>197.16965334900161</v>
      </c>
      <c r="GK65" s="63">
        <f t="shared" si="75"/>
        <v>0</v>
      </c>
      <c r="GL65" s="64">
        <f t="shared" si="76"/>
        <v>0</v>
      </c>
      <c r="GM65" s="51">
        <f t="shared" si="77"/>
        <v>197.16965334900161</v>
      </c>
      <c r="GN65" s="200">
        <f t="shared" si="78"/>
        <v>-1847.7217183814864</v>
      </c>
      <c r="GO65" s="74">
        <v>1</v>
      </c>
      <c r="GP65" s="237" t="s">
        <v>48</v>
      </c>
      <c r="GQ65" s="1">
        <v>17</v>
      </c>
      <c r="GR65" s="1" t="s">
        <v>64</v>
      </c>
      <c r="GS65" s="1" t="s">
        <v>22</v>
      </c>
      <c r="GT65" s="50">
        <v>44081</v>
      </c>
      <c r="GU65" s="51"/>
      <c r="GV65" s="64">
        <v>832.22</v>
      </c>
      <c r="GW65" s="64"/>
      <c r="GX65" s="64"/>
      <c r="GY65" s="64"/>
      <c r="GZ65" s="64"/>
      <c r="HA65" s="72">
        <v>832.22</v>
      </c>
      <c r="HB65" s="73">
        <f t="shared" si="89"/>
        <v>138.34000000000003</v>
      </c>
      <c r="HC65" s="75">
        <f t="shared" si="79"/>
        <v>-50.07143415944531</v>
      </c>
      <c r="HD65" s="76">
        <f t="shared" si="80"/>
        <v>88.268565840554714</v>
      </c>
      <c r="HE65" s="64">
        <f t="shared" si="81"/>
        <v>88.268565840554714</v>
      </c>
      <c r="HF65" s="64">
        <v>0</v>
      </c>
      <c r="HG65" s="64">
        <f t="shared" si="82"/>
        <v>167.71027509705394</v>
      </c>
      <c r="HH65" s="64"/>
      <c r="HI65" s="77">
        <f t="shared" si="83"/>
        <v>167.71027509705394</v>
      </c>
      <c r="HJ65" s="64">
        <f t="shared" si="84"/>
        <v>0</v>
      </c>
      <c r="HK65" s="64">
        <f t="shared" si="85"/>
        <v>0</v>
      </c>
      <c r="HL65" s="51">
        <f t="shared" si="86"/>
        <v>167.71027509705394</v>
      </c>
      <c r="HM65" s="200">
        <f t="shared" si="87"/>
        <v>-1680.0114432844325</v>
      </c>
      <c r="HN65" s="1">
        <v>1</v>
      </c>
      <c r="HO65" s="1" t="s">
        <v>48</v>
      </c>
    </row>
    <row r="66" spans="1:223" ht="30" customHeight="1" x14ac:dyDescent="0.25">
      <c r="A66" s="1">
        <v>18</v>
      </c>
      <c r="B66" s="1" t="s">
        <v>65</v>
      </c>
      <c r="C66" s="1" t="s">
        <v>23</v>
      </c>
      <c r="D66" s="50">
        <v>43830</v>
      </c>
      <c r="E66" s="83">
        <v>2500</v>
      </c>
      <c r="F66" s="64">
        <v>58475.630000000005</v>
      </c>
      <c r="G66" s="64"/>
      <c r="H66" s="64"/>
      <c r="I66" s="64"/>
      <c r="J66" s="64"/>
      <c r="K66" s="72">
        <v>58475.630000000005</v>
      </c>
      <c r="L66" s="73">
        <v>845.64000000000669</v>
      </c>
      <c r="M66" s="75">
        <v>101.47672747064189</v>
      </c>
      <c r="N66" s="56">
        <v>947.11672747064858</v>
      </c>
      <c r="O66" s="64">
        <v>110</v>
      </c>
      <c r="P66" s="64">
        <v>837.11672747064858</v>
      </c>
      <c r="Q66" s="64">
        <v>199.1</v>
      </c>
      <c r="R66" s="64">
        <v>1961.1205720305259</v>
      </c>
      <c r="S66" s="77">
        <v>2160.220572030526</v>
      </c>
      <c r="T66" s="64"/>
      <c r="U66" s="64"/>
      <c r="V66" s="64">
        <v>108.55045222353351</v>
      </c>
      <c r="W66" s="90">
        <v>2268.7710242540597</v>
      </c>
      <c r="X66" s="78">
        <v>2242.5712003373246</v>
      </c>
      <c r="Y66" s="111">
        <v>1</v>
      </c>
      <c r="Z66" s="64" t="s">
        <v>48</v>
      </c>
      <c r="AA66" s="1">
        <v>18</v>
      </c>
      <c r="AB66" s="1" t="s">
        <v>65</v>
      </c>
      <c r="AC66" s="1" t="s">
        <v>23</v>
      </c>
      <c r="AD66" s="50">
        <v>43861</v>
      </c>
      <c r="AE66" s="110">
        <v>2250</v>
      </c>
      <c r="AF66" s="1">
        <v>59328.630000000005</v>
      </c>
      <c r="AG66" s="1"/>
      <c r="AH66" s="1"/>
      <c r="AI66" s="1"/>
      <c r="AJ66" s="1"/>
      <c r="AK66" s="58">
        <f t="shared" si="7"/>
        <v>59328.630000000005</v>
      </c>
      <c r="AL66" s="73">
        <f t="shared" si="10"/>
        <v>853</v>
      </c>
      <c r="AM66" s="75">
        <f t="shared" si="11"/>
        <v>-758.36160413338132</v>
      </c>
      <c r="AN66" s="56">
        <f t="shared" si="12"/>
        <v>94.63839586661868</v>
      </c>
      <c r="AO66" s="64">
        <f t="shared" si="13"/>
        <v>94.63839586661868</v>
      </c>
      <c r="AP66" s="64">
        <f t="shared" si="14"/>
        <v>0</v>
      </c>
      <c r="AQ66" s="64">
        <f t="shared" si="15"/>
        <v>171.29549651857982</v>
      </c>
      <c r="AR66" s="64"/>
      <c r="AS66" s="77">
        <f t="shared" si="16"/>
        <v>171.29549651857982</v>
      </c>
      <c r="AT66" s="64">
        <f t="shared" si="17"/>
        <v>613.94520418076706</v>
      </c>
      <c r="AU66" s="64">
        <f t="shared" si="8"/>
        <v>109.14878108388176</v>
      </c>
      <c r="AV66" s="90">
        <f t="shared" si="18"/>
        <v>894.38948178322869</v>
      </c>
      <c r="AW66" s="78">
        <f t="shared" si="19"/>
        <v>886.96068212055332</v>
      </c>
      <c r="AX66" s="111">
        <v>1</v>
      </c>
      <c r="AY66" s="64" t="s">
        <v>48</v>
      </c>
      <c r="AZ66" s="1">
        <v>18</v>
      </c>
      <c r="BA66" s="1" t="s">
        <v>65</v>
      </c>
      <c r="BB66" s="1" t="s">
        <v>23</v>
      </c>
      <c r="BC66" s="50">
        <v>43890</v>
      </c>
      <c r="BD66" s="83">
        <v>1000</v>
      </c>
      <c r="BE66" s="1">
        <v>60186.81</v>
      </c>
      <c r="BF66" s="1"/>
      <c r="BG66" s="1"/>
      <c r="BH66" s="1"/>
      <c r="BI66" s="1"/>
      <c r="BJ66" s="58">
        <v>60186.81</v>
      </c>
      <c r="BK66" s="73">
        <f t="shared" si="20"/>
        <v>858.17999999999302</v>
      </c>
      <c r="BL66" s="75">
        <f t="shared" si="21"/>
        <v>16.238648875282152</v>
      </c>
      <c r="BM66" s="56">
        <f t="shared" si="22"/>
        <v>874.41864887527515</v>
      </c>
      <c r="BN66" s="64">
        <f t="shared" si="23"/>
        <v>110</v>
      </c>
      <c r="BO66" s="64">
        <f t="shared" si="24"/>
        <v>764.41864887527515</v>
      </c>
      <c r="BP66" s="64">
        <f t="shared" si="25"/>
        <v>199.1</v>
      </c>
      <c r="BQ66" s="174">
        <f t="shared" si="26"/>
        <v>1691.1821627080219</v>
      </c>
      <c r="BR66" s="77">
        <f t="shared" si="27"/>
        <v>1890.2821627080218</v>
      </c>
      <c r="BS66" s="64">
        <f t="shared" si="28"/>
        <v>127.18065581525518</v>
      </c>
      <c r="BT66" s="90">
        <f t="shared" si="29"/>
        <v>2017.4628185232771</v>
      </c>
      <c r="BU66" s="78">
        <f t="shared" si="30"/>
        <v>1904.4235006438303</v>
      </c>
      <c r="BV66" s="111">
        <v>1</v>
      </c>
      <c r="BW66" s="64" t="s">
        <v>48</v>
      </c>
      <c r="BX66" s="1">
        <v>18</v>
      </c>
      <c r="BY66" s="1" t="s">
        <v>65</v>
      </c>
      <c r="BZ66" s="1" t="s">
        <v>23</v>
      </c>
      <c r="CA66" s="50">
        <v>43890</v>
      </c>
      <c r="CB66" s="83">
        <v>2000</v>
      </c>
      <c r="CC66" s="72">
        <v>60186.81</v>
      </c>
      <c r="CD66" s="72"/>
      <c r="CE66" s="72"/>
      <c r="CF66" s="72"/>
      <c r="CG66" s="72"/>
      <c r="CH66" s="72">
        <v>60186.81</v>
      </c>
      <c r="CI66" s="72">
        <v>858.17999999999302</v>
      </c>
      <c r="CJ66" s="72">
        <v>16.238648875282152</v>
      </c>
      <c r="CK66" s="72">
        <v>874.41864887527515</v>
      </c>
      <c r="CL66" s="72">
        <v>110</v>
      </c>
      <c r="CM66" s="72">
        <v>764.41864887527515</v>
      </c>
      <c r="CN66" s="72">
        <v>199.1</v>
      </c>
      <c r="CO66" s="72">
        <v>1691.1821627080219</v>
      </c>
      <c r="CP66" s="77">
        <f t="shared" si="31"/>
        <v>2100.7034657734371</v>
      </c>
      <c r="CQ66" s="64">
        <f t="shared" si="32"/>
        <v>127.18065581525518</v>
      </c>
      <c r="CR66" s="90">
        <f t="shared" si="33"/>
        <v>2227.8841215886923</v>
      </c>
      <c r="CS66" s="78">
        <f t="shared" si="34"/>
        <v>2132.3076222325226</v>
      </c>
      <c r="CT66" s="74" t="s">
        <v>232</v>
      </c>
      <c r="CU66" s="1" t="s">
        <v>317</v>
      </c>
      <c r="CV66" s="1">
        <v>18</v>
      </c>
      <c r="CW66" s="1" t="s">
        <v>65</v>
      </c>
      <c r="CX66" s="1" t="s">
        <v>23</v>
      </c>
      <c r="CY66" s="50">
        <v>43951</v>
      </c>
      <c r="CZ66" s="83">
        <v>2000</v>
      </c>
      <c r="DA66" s="64">
        <v>61937.880000000005</v>
      </c>
      <c r="DB66" s="64"/>
      <c r="DC66" s="64"/>
      <c r="DD66" s="64"/>
      <c r="DE66" s="64"/>
      <c r="DF66" s="72">
        <v>61937.880000000005</v>
      </c>
      <c r="DG66" s="73">
        <f t="shared" si="35"/>
        <v>1751.070000000007</v>
      </c>
      <c r="DH66" s="75">
        <f t="shared" si="36"/>
        <v>268.86706787730151</v>
      </c>
      <c r="DI66" s="76">
        <f t="shared" si="37"/>
        <v>2019.9370678773084</v>
      </c>
      <c r="DJ66" s="64">
        <f t="shared" si="38"/>
        <v>110</v>
      </c>
      <c r="DK66" s="64">
        <f t="shared" si="39"/>
        <v>1909.9370678773084</v>
      </c>
      <c r="DL66" s="64">
        <f t="shared" si="40"/>
        <v>199.1</v>
      </c>
      <c r="DM66" s="184">
        <f t="shared" si="41"/>
        <v>4252.0458117250573</v>
      </c>
      <c r="DN66" s="185">
        <f t="shared" si="42"/>
        <v>4451.1458117250577</v>
      </c>
      <c r="DO66" s="186">
        <f t="shared" si="43"/>
        <v>2350.4423459516206</v>
      </c>
      <c r="DP66" s="186">
        <f t="shared" si="44"/>
        <v>2258.2972079373094</v>
      </c>
      <c r="DQ66" s="187">
        <f t="shared" si="45"/>
        <v>161.91892222521997</v>
      </c>
      <c r="DR66" s="29">
        <f t="shared" si="46"/>
        <v>2512.3612681768404</v>
      </c>
      <c r="DS66" s="188">
        <f t="shared" si="47"/>
        <v>2644.668890409363</v>
      </c>
      <c r="DT66" s="74">
        <v>1</v>
      </c>
      <c r="DU66" s="1" t="s">
        <v>48</v>
      </c>
      <c r="DV66" s="1">
        <v>18</v>
      </c>
      <c r="DW66" s="1" t="s">
        <v>65</v>
      </c>
      <c r="DX66" s="1" t="s">
        <v>23</v>
      </c>
      <c r="DY66" s="50">
        <v>43982</v>
      </c>
      <c r="DZ66" s="51">
        <v>2700</v>
      </c>
      <c r="EA66" s="1">
        <v>62964.32</v>
      </c>
      <c r="EB66" s="1"/>
      <c r="EC66" s="1"/>
      <c r="ED66" s="1"/>
      <c r="EE66" s="1"/>
      <c r="EF66" s="58">
        <v>62964.32</v>
      </c>
      <c r="EG66" s="73">
        <f t="shared" si="48"/>
        <v>1026.4399999999951</v>
      </c>
      <c r="EH66" s="75">
        <f t="shared" si="49"/>
        <v>42.178057601577166</v>
      </c>
      <c r="EI66" s="56">
        <f t="shared" si="50"/>
        <v>1068.6180576015722</v>
      </c>
      <c r="EJ66" s="64">
        <f t="shared" si="51"/>
        <v>110</v>
      </c>
      <c r="EK66" s="64">
        <f t="shared" si="52"/>
        <v>958.61805760157222</v>
      </c>
      <c r="EL66" s="64">
        <f t="shared" si="53"/>
        <v>199.1</v>
      </c>
      <c r="EM66" s="174">
        <f t="shared" si="54"/>
        <v>1855.0718665820948</v>
      </c>
      <c r="EN66" s="77">
        <f t="shared" si="55"/>
        <v>2054.1718665820949</v>
      </c>
      <c r="EO66" s="64">
        <f t="shared" si="56"/>
        <v>214.88040749539184</v>
      </c>
      <c r="EP66" s="199">
        <f t="shared" si="57"/>
        <v>2269.0522740774868</v>
      </c>
      <c r="EQ66" s="200">
        <f t="shared" si="58"/>
        <v>2213.7211644868498</v>
      </c>
      <c r="ER66" s="111">
        <v>1</v>
      </c>
      <c r="ES66" s="64" t="s">
        <v>48</v>
      </c>
      <c r="ET66" s="1">
        <v>18</v>
      </c>
      <c r="EU66" s="1" t="s">
        <v>65</v>
      </c>
      <c r="EV66" s="1" t="s">
        <v>23</v>
      </c>
      <c r="EW66" s="55">
        <f>2500-1000</f>
        <v>1500</v>
      </c>
      <c r="EX66" s="50">
        <v>44013</v>
      </c>
      <c r="EY66" s="64">
        <v>63749.68</v>
      </c>
      <c r="EZ66" s="64"/>
      <c r="FA66" s="64"/>
      <c r="FB66" s="64"/>
      <c r="FC66" s="64"/>
      <c r="FD66" s="72">
        <f t="shared" si="59"/>
        <v>63749.68</v>
      </c>
      <c r="FE66" s="73">
        <f t="shared" si="88"/>
        <v>785.36000000000058</v>
      </c>
      <c r="FF66" s="75">
        <f t="shared" si="60"/>
        <v>36.853600859561986</v>
      </c>
      <c r="FG66" s="56">
        <f t="shared" si="61"/>
        <v>822.21360085956258</v>
      </c>
      <c r="FH66" s="64">
        <f t="shared" si="62"/>
        <v>822.21360085956258</v>
      </c>
      <c r="FI66" s="64">
        <f t="shared" si="63"/>
        <v>0</v>
      </c>
      <c r="FJ66" s="64">
        <f t="shared" si="64"/>
        <v>1488.2066175558084</v>
      </c>
      <c r="FK66" s="64"/>
      <c r="FL66" s="77">
        <f t="shared" si="65"/>
        <v>1488.2066175558084</v>
      </c>
      <c r="FM66" s="64">
        <f t="shared" si="66"/>
        <v>170.52019847162401</v>
      </c>
      <c r="FN66" s="199">
        <f t="shared" si="67"/>
        <v>1658.7268160274325</v>
      </c>
      <c r="FO66" s="93">
        <f t="shared" si="68"/>
        <v>2372.4479805142823</v>
      </c>
      <c r="FP66" s="74">
        <v>1</v>
      </c>
      <c r="FQ66" s="1" t="s">
        <v>48</v>
      </c>
      <c r="FR66" s="1">
        <v>18</v>
      </c>
      <c r="FS66" s="1" t="s">
        <v>65</v>
      </c>
      <c r="FT66" s="1" t="s">
        <v>23</v>
      </c>
      <c r="FU66" s="50">
        <v>44042</v>
      </c>
      <c r="FV66" s="51">
        <v>2500</v>
      </c>
      <c r="FW66" s="64">
        <v>64585.1</v>
      </c>
      <c r="FX66" s="64"/>
      <c r="FY66" s="64"/>
      <c r="FZ66" s="64"/>
      <c r="GA66" s="64"/>
      <c r="GB66" s="231">
        <f t="shared" si="69"/>
        <v>64585.1</v>
      </c>
      <c r="GC66" s="73">
        <f t="shared" si="9"/>
        <v>835.41999999999825</v>
      </c>
      <c r="GD66" s="75">
        <f t="shared" si="70"/>
        <v>260.3138074132753</v>
      </c>
      <c r="GE66" s="76">
        <f t="shared" si="71"/>
        <v>1095.7338074132736</v>
      </c>
      <c r="GF66" s="64">
        <f t="shared" si="72"/>
        <v>1095.7338074132736</v>
      </c>
      <c r="GG66" s="64">
        <v>0</v>
      </c>
      <c r="GH66" s="64">
        <f t="shared" si="73"/>
        <v>2081.8942340852195</v>
      </c>
      <c r="GI66" s="64"/>
      <c r="GJ66" s="77">
        <f t="shared" si="74"/>
        <v>2081.8942340852195</v>
      </c>
      <c r="GK66" s="63">
        <f t="shared" si="75"/>
        <v>1095.7338074132736</v>
      </c>
      <c r="GL66" s="64">
        <f t="shared" si="76"/>
        <v>304.59784945823367</v>
      </c>
      <c r="GM66" s="51">
        <f t="shared" si="77"/>
        <v>2386.4920835434532</v>
      </c>
      <c r="GN66" s="200">
        <f t="shared" si="78"/>
        <v>2258.9400640577355</v>
      </c>
      <c r="GO66" s="74">
        <v>1</v>
      </c>
      <c r="GP66" s="237" t="s">
        <v>48</v>
      </c>
      <c r="GQ66" s="1">
        <v>18</v>
      </c>
      <c r="GR66" s="1" t="s">
        <v>65</v>
      </c>
      <c r="GS66" s="1" t="s">
        <v>23</v>
      </c>
      <c r="GT66" s="50">
        <v>44081</v>
      </c>
      <c r="GU66" s="51">
        <v>2300</v>
      </c>
      <c r="GV66" s="64">
        <v>65781.33</v>
      </c>
      <c r="GW66" s="64"/>
      <c r="GX66" s="64"/>
      <c r="GY66" s="64"/>
      <c r="GZ66" s="64"/>
      <c r="HA66" s="72">
        <v>65781.33</v>
      </c>
      <c r="HB66" s="73">
        <f t="shared" si="89"/>
        <v>1196.2300000000032</v>
      </c>
      <c r="HC66" s="75">
        <f t="shared" si="79"/>
        <v>-432.96914619454537</v>
      </c>
      <c r="HD66" s="76">
        <f t="shared" si="80"/>
        <v>763.26085380545783</v>
      </c>
      <c r="HE66" s="64">
        <f t="shared" si="81"/>
        <v>763.26085380545783</v>
      </c>
      <c r="HF66" s="64">
        <v>0</v>
      </c>
      <c r="HG66" s="64">
        <f t="shared" si="82"/>
        <v>1450.1956222303697</v>
      </c>
      <c r="HH66" s="64"/>
      <c r="HI66" s="77">
        <f t="shared" si="83"/>
        <v>1450.1956222303697</v>
      </c>
      <c r="HJ66" s="64">
        <f t="shared" si="84"/>
        <v>763.26085380545783</v>
      </c>
      <c r="HK66" s="64">
        <f t="shared" si="85"/>
        <v>345.46359114604752</v>
      </c>
      <c r="HL66" s="51">
        <f t="shared" si="86"/>
        <v>1795.6592133764173</v>
      </c>
      <c r="HM66" s="200">
        <f t="shared" si="87"/>
        <v>1754.5992774341528</v>
      </c>
      <c r="HN66" s="1">
        <v>1</v>
      </c>
      <c r="HO66" s="1" t="s">
        <v>48</v>
      </c>
    </row>
    <row r="67" spans="1:223" ht="30" customHeight="1" x14ac:dyDescent="0.25">
      <c r="A67" s="1">
        <v>19</v>
      </c>
      <c r="B67" s="1" t="s">
        <v>66</v>
      </c>
      <c r="C67" s="1" t="s">
        <v>24</v>
      </c>
      <c r="D67" s="50">
        <v>43830</v>
      </c>
      <c r="E67" s="83">
        <v>6500</v>
      </c>
      <c r="F67" s="64">
        <v>21377.71</v>
      </c>
      <c r="G67" s="64"/>
      <c r="H67" s="64"/>
      <c r="I67" s="64"/>
      <c r="J67" s="64"/>
      <c r="K67" s="72">
        <v>21377.71</v>
      </c>
      <c r="L67" s="73">
        <v>1664.1699999999983</v>
      </c>
      <c r="M67" s="75">
        <v>199.7002572664687</v>
      </c>
      <c r="N67" s="56">
        <v>1863.870257266467</v>
      </c>
      <c r="O67" s="64">
        <v>110</v>
      </c>
      <c r="P67" s="64">
        <v>1753.870257266467</v>
      </c>
      <c r="Q67" s="64">
        <v>199.1</v>
      </c>
      <c r="R67" s="64">
        <v>4108.8069672079737</v>
      </c>
      <c r="S67" s="77">
        <v>4307.906967207974</v>
      </c>
      <c r="T67" s="64"/>
      <c r="U67" s="64"/>
      <c r="V67" s="64">
        <v>216.47106572445341</v>
      </c>
      <c r="W67" s="90">
        <v>4524.3780329324272</v>
      </c>
      <c r="X67" s="78">
        <v>4170.7996257928298</v>
      </c>
      <c r="Y67" s="111">
        <v>1</v>
      </c>
      <c r="Z67" s="64" t="s">
        <v>48</v>
      </c>
      <c r="AA67" s="1">
        <v>19</v>
      </c>
      <c r="AB67" s="1" t="s">
        <v>66</v>
      </c>
      <c r="AC67" s="1" t="s">
        <v>24</v>
      </c>
      <c r="AD67" s="50">
        <v>43861</v>
      </c>
      <c r="AE67" s="110"/>
      <c r="AF67" s="1">
        <v>23924.55</v>
      </c>
      <c r="AG67" s="1"/>
      <c r="AH67" s="1"/>
      <c r="AI67" s="1"/>
      <c r="AJ67" s="1"/>
      <c r="AK67" s="58">
        <f t="shared" si="7"/>
        <v>23924.55</v>
      </c>
      <c r="AL67" s="73">
        <f t="shared" si="10"/>
        <v>2546.84</v>
      </c>
      <c r="AM67" s="75">
        <f t="shared" si="11"/>
        <v>-2264.2739365428615</v>
      </c>
      <c r="AN67" s="56">
        <f t="shared" si="12"/>
        <v>282.56606345713863</v>
      </c>
      <c r="AO67" s="64">
        <f t="shared" si="13"/>
        <v>282.56606345713863</v>
      </c>
      <c r="AP67" s="64">
        <f t="shared" si="14"/>
        <v>0</v>
      </c>
      <c r="AQ67" s="64">
        <f t="shared" si="15"/>
        <v>511.44457485742095</v>
      </c>
      <c r="AR67" s="64"/>
      <c r="AS67" s="77">
        <f t="shared" si="16"/>
        <v>511.44457485742095</v>
      </c>
      <c r="AT67" s="64">
        <f t="shared" si="17"/>
        <v>1833.0834745788343</v>
      </c>
      <c r="AU67" s="64">
        <f t="shared" si="8"/>
        <v>325.89036531731955</v>
      </c>
      <c r="AV67" s="90">
        <f t="shared" si="18"/>
        <v>2670.4184147535748</v>
      </c>
      <c r="AW67" s="78">
        <f t="shared" si="19"/>
        <v>6841.2180405464042</v>
      </c>
      <c r="AX67" s="111">
        <v>1</v>
      </c>
      <c r="AY67" s="64" t="s">
        <v>48</v>
      </c>
      <c r="AZ67" s="1">
        <v>19</v>
      </c>
      <c r="BA67" s="1" t="s">
        <v>66</v>
      </c>
      <c r="BB67" s="1" t="s">
        <v>24</v>
      </c>
      <c r="BC67" s="50">
        <v>43890</v>
      </c>
      <c r="BD67" s="83">
        <v>8500</v>
      </c>
      <c r="BE67" s="1">
        <v>26021.56</v>
      </c>
      <c r="BF67" s="1"/>
      <c r="BG67" s="1"/>
      <c r="BH67" s="1"/>
      <c r="BI67" s="1"/>
      <c r="BJ67" s="58">
        <v>26021.56</v>
      </c>
      <c r="BK67" s="73">
        <f t="shared" si="20"/>
        <v>2097.010000000002</v>
      </c>
      <c r="BL67" s="75">
        <f t="shared" si="21"/>
        <v>39.68003108666683</v>
      </c>
      <c r="BM67" s="56">
        <f t="shared" si="22"/>
        <v>2136.690031086669</v>
      </c>
      <c r="BN67" s="64">
        <f t="shared" si="23"/>
        <v>110</v>
      </c>
      <c r="BO67" s="64">
        <f t="shared" si="24"/>
        <v>2026.690031086669</v>
      </c>
      <c r="BP67" s="64">
        <f t="shared" si="25"/>
        <v>199.1</v>
      </c>
      <c r="BQ67" s="174">
        <f t="shared" si="26"/>
        <v>4483.8022135579567</v>
      </c>
      <c r="BR67" s="77">
        <f t="shared" si="27"/>
        <v>4682.9022135579571</v>
      </c>
      <c r="BS67" s="64">
        <f t="shared" si="28"/>
        <v>315.07178472540306</v>
      </c>
      <c r="BT67" s="90">
        <f t="shared" si="29"/>
        <v>4997.9739982833598</v>
      </c>
      <c r="BU67" s="78">
        <f t="shared" si="30"/>
        <v>3339.192038829764</v>
      </c>
      <c r="BV67" s="111">
        <v>1</v>
      </c>
      <c r="BW67" s="64" t="s">
        <v>48</v>
      </c>
      <c r="BX67" s="1">
        <v>19</v>
      </c>
      <c r="BY67" s="1" t="s">
        <v>66</v>
      </c>
      <c r="BZ67" s="1" t="s">
        <v>24</v>
      </c>
      <c r="CA67" s="50">
        <v>43890</v>
      </c>
      <c r="CB67" s="83">
        <v>7000</v>
      </c>
      <c r="CC67" s="72">
        <v>26021.56</v>
      </c>
      <c r="CD67" s="72"/>
      <c r="CE67" s="72"/>
      <c r="CF67" s="72"/>
      <c r="CG67" s="72"/>
      <c r="CH67" s="72">
        <v>26021.56</v>
      </c>
      <c r="CI67" s="72">
        <v>2097.010000000002</v>
      </c>
      <c r="CJ67" s="72">
        <v>39.68003108666683</v>
      </c>
      <c r="CK67" s="72">
        <v>2136.690031086669</v>
      </c>
      <c r="CL67" s="72">
        <v>110</v>
      </c>
      <c r="CM67" s="72">
        <v>2026.690031086669</v>
      </c>
      <c r="CN67" s="72">
        <v>199.1</v>
      </c>
      <c r="CO67" s="72">
        <v>4483.8022135579567</v>
      </c>
      <c r="CP67" s="77">
        <f t="shared" si="31"/>
        <v>5204.1907308728123</v>
      </c>
      <c r="CQ67" s="64">
        <f t="shared" si="32"/>
        <v>315.07178472540306</v>
      </c>
      <c r="CR67" s="90">
        <f t="shared" si="33"/>
        <v>5519.262515598215</v>
      </c>
      <c r="CS67" s="78">
        <f t="shared" si="34"/>
        <v>1858.454554427979</v>
      </c>
      <c r="CT67" s="74" t="s">
        <v>232</v>
      </c>
      <c r="CU67" s="1" t="s">
        <v>317</v>
      </c>
      <c r="CV67" s="1">
        <v>19</v>
      </c>
      <c r="CW67" s="1" t="s">
        <v>66</v>
      </c>
      <c r="CX67" s="1" t="s">
        <v>24</v>
      </c>
      <c r="CY67" s="50">
        <v>43951</v>
      </c>
      <c r="CZ67" s="83">
        <v>5000</v>
      </c>
      <c r="DA67" s="64">
        <v>27719.27</v>
      </c>
      <c r="DB67" s="64"/>
      <c r="DC67" s="64"/>
      <c r="DD67" s="64"/>
      <c r="DE67" s="64"/>
      <c r="DF67" s="72">
        <v>27719.27</v>
      </c>
      <c r="DG67" s="73">
        <f t="shared" si="35"/>
        <v>1697.7099999999991</v>
      </c>
      <c r="DH67" s="75">
        <f t="shared" si="36"/>
        <v>260.67393639658695</v>
      </c>
      <c r="DI67" s="76">
        <f t="shared" si="37"/>
        <v>1958.383936396586</v>
      </c>
      <c r="DJ67" s="64">
        <f t="shared" si="38"/>
        <v>110</v>
      </c>
      <c r="DK67" s="64">
        <f t="shared" si="39"/>
        <v>1848.383936396586</v>
      </c>
      <c r="DL67" s="64">
        <f t="shared" si="40"/>
        <v>199.1</v>
      </c>
      <c r="DM67" s="184">
        <f t="shared" si="41"/>
        <v>4115.0115924761221</v>
      </c>
      <c r="DN67" s="185">
        <f t="shared" si="42"/>
        <v>4314.1115924761225</v>
      </c>
      <c r="DO67" s="186">
        <f t="shared" si="43"/>
        <v>-890.07913839668981</v>
      </c>
      <c r="DP67" s="186">
        <f t="shared" si="44"/>
        <v>-855.18508315960366</v>
      </c>
      <c r="DQ67" s="187">
        <f t="shared" si="45"/>
        <v>-61.316396478550715</v>
      </c>
      <c r="DR67" s="29">
        <f t="shared" si="46"/>
        <v>-951.39553487524051</v>
      </c>
      <c r="DS67" s="188">
        <f t="shared" si="47"/>
        <v>-4092.9409804472616</v>
      </c>
      <c r="DT67" s="74">
        <v>1</v>
      </c>
      <c r="DU67" s="1" t="s">
        <v>48</v>
      </c>
      <c r="DV67" s="1">
        <v>19</v>
      </c>
      <c r="DW67" s="1" t="s">
        <v>66</v>
      </c>
      <c r="DX67" s="1" t="s">
        <v>24</v>
      </c>
      <c r="DY67" s="50">
        <v>43982</v>
      </c>
      <c r="DZ67" s="51">
        <v>3000</v>
      </c>
      <c r="EA67" s="1">
        <v>28112.14</v>
      </c>
      <c r="EB67" s="1"/>
      <c r="EC67" s="1"/>
      <c r="ED67" s="1"/>
      <c r="EE67" s="1"/>
      <c r="EF67" s="58">
        <v>28112.14</v>
      </c>
      <c r="EG67" s="73">
        <f t="shared" si="48"/>
        <v>392.86999999999898</v>
      </c>
      <c r="EH67" s="75">
        <f t="shared" si="49"/>
        <v>16.143655245247317</v>
      </c>
      <c r="EI67" s="56">
        <f t="shared" si="50"/>
        <v>409.0136552452463</v>
      </c>
      <c r="EJ67" s="64">
        <f t="shared" si="51"/>
        <v>110</v>
      </c>
      <c r="EK67" s="64">
        <f t="shared" si="52"/>
        <v>299.0136552452463</v>
      </c>
      <c r="EL67" s="64">
        <f t="shared" si="53"/>
        <v>199.1</v>
      </c>
      <c r="EM67" s="174">
        <f t="shared" si="54"/>
        <v>578.63694009390247</v>
      </c>
      <c r="EN67" s="77">
        <f t="shared" si="55"/>
        <v>777.73694009390249</v>
      </c>
      <c r="EO67" s="64">
        <f t="shared" si="56"/>
        <v>81.356595974447856</v>
      </c>
      <c r="EP67" s="199">
        <f t="shared" si="57"/>
        <v>859.09353606835032</v>
      </c>
      <c r="EQ67" s="200">
        <f t="shared" si="58"/>
        <v>-6233.847444378911</v>
      </c>
      <c r="ER67" s="111">
        <v>1</v>
      </c>
      <c r="ES67" s="64" t="s">
        <v>48</v>
      </c>
      <c r="ET67" s="1">
        <v>19</v>
      </c>
      <c r="EU67" s="1" t="s">
        <v>66</v>
      </c>
      <c r="EV67" s="1" t="s">
        <v>24</v>
      </c>
      <c r="EW67" s="55">
        <v>-1000</v>
      </c>
      <c r="EX67" s="50">
        <v>44013</v>
      </c>
      <c r="EY67" s="64">
        <v>28544.86</v>
      </c>
      <c r="EZ67" s="64"/>
      <c r="FA67" s="64"/>
      <c r="FB67" s="64"/>
      <c r="FC67" s="64"/>
      <c r="FD67" s="72">
        <f t="shared" si="59"/>
        <v>28544.86</v>
      </c>
      <c r="FE67" s="73">
        <f t="shared" si="88"/>
        <v>432.72000000000116</v>
      </c>
      <c r="FF67" s="75">
        <f t="shared" si="60"/>
        <v>20.30570714570349</v>
      </c>
      <c r="FG67" s="56">
        <f t="shared" si="61"/>
        <v>453.02570714570464</v>
      </c>
      <c r="FH67" s="64">
        <f t="shared" si="62"/>
        <v>453.02570714570464</v>
      </c>
      <c r="FI67" s="64">
        <f t="shared" si="63"/>
        <v>0</v>
      </c>
      <c r="FJ67" s="64">
        <f t="shared" si="64"/>
        <v>819.97652993372537</v>
      </c>
      <c r="FK67" s="64"/>
      <c r="FL67" s="77">
        <f t="shared" si="65"/>
        <v>819.97652993372537</v>
      </c>
      <c r="FM67" s="64">
        <f t="shared" si="66"/>
        <v>93.953728586433314</v>
      </c>
      <c r="FN67" s="199">
        <f t="shared" si="67"/>
        <v>913.93025852015865</v>
      </c>
      <c r="FO67" s="93">
        <f t="shared" si="68"/>
        <v>-4319.9171858587524</v>
      </c>
      <c r="FP67" s="74">
        <v>1</v>
      </c>
      <c r="FQ67" s="1" t="s">
        <v>48</v>
      </c>
      <c r="FR67" s="1">
        <v>19</v>
      </c>
      <c r="FS67" s="1" t="s">
        <v>66</v>
      </c>
      <c r="FT67" s="1" t="s">
        <v>24</v>
      </c>
      <c r="FU67" s="50">
        <v>44042</v>
      </c>
      <c r="FV67" s="51"/>
      <c r="FW67" s="64">
        <v>28967.61</v>
      </c>
      <c r="FX67" s="64"/>
      <c r="FY67" s="64"/>
      <c r="FZ67" s="64"/>
      <c r="GA67" s="64"/>
      <c r="GB67" s="231">
        <f t="shared" si="69"/>
        <v>28967.61</v>
      </c>
      <c r="GC67" s="73">
        <f t="shared" si="9"/>
        <v>422.75</v>
      </c>
      <c r="GD67" s="75">
        <f t="shared" si="70"/>
        <v>131.72734921831218</v>
      </c>
      <c r="GE67" s="76">
        <f t="shared" si="71"/>
        <v>554.47734921831216</v>
      </c>
      <c r="GF67" s="64">
        <f t="shared" si="72"/>
        <v>554.47734921831216</v>
      </c>
      <c r="GG67" s="64">
        <v>0</v>
      </c>
      <c r="GH67" s="64">
        <f t="shared" si="73"/>
        <v>1053.5069635147931</v>
      </c>
      <c r="GI67" s="64"/>
      <c r="GJ67" s="77">
        <f t="shared" si="74"/>
        <v>1053.5069635147931</v>
      </c>
      <c r="GK67" s="63">
        <f t="shared" si="75"/>
        <v>554.47734921831216</v>
      </c>
      <c r="GL67" s="64">
        <f t="shared" si="76"/>
        <v>154.13653115614721</v>
      </c>
      <c r="GM67" s="51">
        <f t="shared" si="77"/>
        <v>1207.6434946709403</v>
      </c>
      <c r="GN67" s="200">
        <f t="shared" si="78"/>
        <v>-3112.2736911878119</v>
      </c>
      <c r="GO67" s="74">
        <v>1</v>
      </c>
      <c r="GP67" s="237" t="s">
        <v>48</v>
      </c>
      <c r="GQ67" s="1">
        <v>19</v>
      </c>
      <c r="GR67" s="1" t="s">
        <v>66</v>
      </c>
      <c r="GS67" s="1" t="s">
        <v>24</v>
      </c>
      <c r="GT67" s="50">
        <v>44081</v>
      </c>
      <c r="GU67" s="51"/>
      <c r="GV67" s="64">
        <v>29645.83</v>
      </c>
      <c r="GW67" s="64"/>
      <c r="GX67" s="64"/>
      <c r="GY67" s="64"/>
      <c r="GZ67" s="64"/>
      <c r="HA67" s="72">
        <v>29645.83</v>
      </c>
      <c r="HB67" s="73">
        <f t="shared" si="89"/>
        <v>678.22000000000116</v>
      </c>
      <c r="HC67" s="75">
        <f t="shared" si="79"/>
        <v>-245.47815581624295</v>
      </c>
      <c r="HD67" s="76">
        <f t="shared" si="80"/>
        <v>432.74184418375819</v>
      </c>
      <c r="HE67" s="64">
        <f t="shared" si="81"/>
        <v>432.74184418375819</v>
      </c>
      <c r="HF67" s="64">
        <v>0</v>
      </c>
      <c r="HG67" s="64">
        <f t="shared" si="82"/>
        <v>822.20950394914053</v>
      </c>
      <c r="HH67" s="64"/>
      <c r="HI67" s="77">
        <f t="shared" si="83"/>
        <v>822.20950394914053</v>
      </c>
      <c r="HJ67" s="64">
        <f t="shared" si="84"/>
        <v>432.74184418375819</v>
      </c>
      <c r="HK67" s="64">
        <f t="shared" si="85"/>
        <v>195.86560844241666</v>
      </c>
      <c r="HL67" s="51">
        <f t="shared" si="86"/>
        <v>1018.0751123915572</v>
      </c>
      <c r="HM67" s="200">
        <f t="shared" si="87"/>
        <v>-2094.1985787962549</v>
      </c>
      <c r="HN67" s="1">
        <v>1</v>
      </c>
      <c r="HO67" s="1" t="s">
        <v>48</v>
      </c>
    </row>
    <row r="68" spans="1:223" ht="30" customHeight="1" x14ac:dyDescent="0.25">
      <c r="A68" s="1">
        <v>20</v>
      </c>
      <c r="B68" s="1" t="s">
        <v>246</v>
      </c>
      <c r="C68" s="1" t="s">
        <v>243</v>
      </c>
      <c r="D68" s="50">
        <v>43830</v>
      </c>
      <c r="E68" s="83"/>
      <c r="F68" s="64">
        <v>11568.54</v>
      </c>
      <c r="G68" s="64">
        <v>863.81999999999994</v>
      </c>
      <c r="H68" s="64">
        <v>-7208.6100000000006</v>
      </c>
      <c r="I68" s="64"/>
      <c r="J68" s="64">
        <v>3368.4500000000003</v>
      </c>
      <c r="K68" s="72">
        <v>5223.75</v>
      </c>
      <c r="L68" s="73">
        <v>314.42000000000007</v>
      </c>
      <c r="M68" s="75">
        <v>37.730373032636791</v>
      </c>
      <c r="N68" s="56">
        <v>352.15037303263688</v>
      </c>
      <c r="O68" s="64">
        <v>110</v>
      </c>
      <c r="P68" s="64">
        <v>242.15037303263688</v>
      </c>
      <c r="Q68" s="64">
        <v>199.1</v>
      </c>
      <c r="R68" s="64">
        <v>567.28776584603702</v>
      </c>
      <c r="S68" s="77">
        <v>766.38776584603704</v>
      </c>
      <c r="T68" s="64"/>
      <c r="U68" s="64"/>
      <c r="V68" s="64">
        <v>38.510761187212346</v>
      </c>
      <c r="W68" s="90">
        <v>804.89852703324937</v>
      </c>
      <c r="X68" s="78">
        <v>-5120.3794423767622</v>
      </c>
      <c r="Y68" s="111">
        <v>2</v>
      </c>
      <c r="Z68" s="64" t="s">
        <v>48</v>
      </c>
      <c r="AA68" s="1">
        <v>20</v>
      </c>
      <c r="AB68" s="1" t="s">
        <v>246</v>
      </c>
      <c r="AC68" s="1" t="s">
        <v>243</v>
      </c>
      <c r="AD68" s="50">
        <v>43861</v>
      </c>
      <c r="AE68" s="110"/>
      <c r="AF68" s="1">
        <v>11723.9</v>
      </c>
      <c r="AG68" s="1">
        <v>863.81999999999994</v>
      </c>
      <c r="AH68" s="1">
        <v>-7208.6100000000006</v>
      </c>
      <c r="AI68" s="1"/>
      <c r="AJ68" s="1">
        <v>3368.4500000000003</v>
      </c>
      <c r="AK68" s="58">
        <f t="shared" si="7"/>
        <v>5379.1099999999988</v>
      </c>
      <c r="AL68" s="73">
        <f t="shared" si="10"/>
        <v>155.35999999999876</v>
      </c>
      <c r="AM68" s="75">
        <f t="shared" si="11"/>
        <v>-138.12316391343631</v>
      </c>
      <c r="AN68" s="56">
        <f t="shared" si="12"/>
        <v>17.236836086562448</v>
      </c>
      <c r="AO68" s="64">
        <f t="shared" si="13"/>
        <v>17.236836086562448</v>
      </c>
      <c r="AP68" s="64">
        <f t="shared" si="14"/>
        <v>0</v>
      </c>
      <c r="AQ68" s="64">
        <f t="shared" si="15"/>
        <v>31.198673316678033</v>
      </c>
      <c r="AR68" s="64"/>
      <c r="AS68" s="77">
        <f t="shared" si="16"/>
        <v>31.198673316678033</v>
      </c>
      <c r="AT68" s="64">
        <f t="shared" si="17"/>
        <v>111.82007845430628</v>
      </c>
      <c r="AU68" s="64">
        <f t="shared" si="8"/>
        <v>19.879665450400637</v>
      </c>
      <c r="AV68" s="90">
        <f t="shared" si="18"/>
        <v>162.89841722138496</v>
      </c>
      <c r="AW68" s="78">
        <f t="shared" si="19"/>
        <v>-4957.4810251553772</v>
      </c>
      <c r="AX68" s="111">
        <v>2</v>
      </c>
      <c r="AY68" s="64" t="s">
        <v>48</v>
      </c>
      <c r="AZ68" s="1">
        <v>20</v>
      </c>
      <c r="BA68" s="1" t="s">
        <v>246</v>
      </c>
      <c r="BB68" s="1" t="s">
        <v>243</v>
      </c>
      <c r="BC68" s="50">
        <v>43890</v>
      </c>
      <c r="BD68" s="83"/>
      <c r="BE68" s="1">
        <v>12005.64</v>
      </c>
      <c r="BF68" s="1">
        <v>863.81999999999994</v>
      </c>
      <c r="BG68" s="1">
        <v>-7208.6100000000006</v>
      </c>
      <c r="BH68" s="1"/>
      <c r="BI68" s="1">
        <v>3368.4500000000003</v>
      </c>
      <c r="BJ68" s="58">
        <v>5660.8499999999985</v>
      </c>
      <c r="BK68" s="73">
        <f t="shared" si="20"/>
        <v>281.73999999999978</v>
      </c>
      <c r="BL68" s="75">
        <f t="shared" si="21"/>
        <v>5.3311390781910877</v>
      </c>
      <c r="BM68" s="56">
        <f t="shared" si="22"/>
        <v>287.07113907819087</v>
      </c>
      <c r="BN68" s="64">
        <f t="shared" si="23"/>
        <v>110</v>
      </c>
      <c r="BO68" s="64">
        <f t="shared" si="24"/>
        <v>177.07113907819087</v>
      </c>
      <c r="BP68" s="64">
        <f t="shared" si="25"/>
        <v>199.1</v>
      </c>
      <c r="BQ68" s="174">
        <f t="shared" si="26"/>
        <v>391.74809821821668</v>
      </c>
      <c r="BR68" s="77">
        <f t="shared" si="27"/>
        <v>590.84809821821671</v>
      </c>
      <c r="BS68" s="64">
        <f t="shared" si="28"/>
        <v>39.753032695889708</v>
      </c>
      <c r="BT68" s="90">
        <f t="shared" si="29"/>
        <v>630.60113091410642</v>
      </c>
      <c r="BU68" s="78">
        <f t="shared" si="30"/>
        <v>-4326.8798942412704</v>
      </c>
      <c r="BV68" s="111">
        <v>2</v>
      </c>
      <c r="BW68" s="64" t="s">
        <v>48</v>
      </c>
      <c r="BX68" s="1">
        <v>20</v>
      </c>
      <c r="BY68" s="1" t="s">
        <v>246</v>
      </c>
      <c r="BZ68" s="1" t="s">
        <v>243</v>
      </c>
      <c r="CA68" s="50">
        <v>43890</v>
      </c>
      <c r="CB68" s="83"/>
      <c r="CC68" s="72">
        <v>12005.64</v>
      </c>
      <c r="CD68" s="72">
        <v>863.81999999999994</v>
      </c>
      <c r="CE68" s="72">
        <v>-7208.6100000000006</v>
      </c>
      <c r="CF68" s="72"/>
      <c r="CG68" s="72">
        <v>3368.4500000000003</v>
      </c>
      <c r="CH68" s="72">
        <v>5660.8499999999985</v>
      </c>
      <c r="CI68" s="72">
        <v>281.73999999999978</v>
      </c>
      <c r="CJ68" s="72">
        <v>5.3311390781910877</v>
      </c>
      <c r="CK68" s="72">
        <v>287.07113907819087</v>
      </c>
      <c r="CL68" s="72">
        <v>110</v>
      </c>
      <c r="CM68" s="72">
        <v>177.07113907819087</v>
      </c>
      <c r="CN68" s="72">
        <v>199.1</v>
      </c>
      <c r="CO68" s="72">
        <v>391.74809821821668</v>
      </c>
      <c r="CP68" s="77">
        <f t="shared" si="31"/>
        <v>656.6197746343388</v>
      </c>
      <c r="CQ68" s="64">
        <f t="shared" si="32"/>
        <v>39.753032695889708</v>
      </c>
      <c r="CR68" s="90">
        <f t="shared" si="33"/>
        <v>696.37280733022851</v>
      </c>
      <c r="CS68" s="78">
        <f t="shared" si="34"/>
        <v>-3630.5070869110418</v>
      </c>
      <c r="CT68" s="74" t="s">
        <v>232</v>
      </c>
      <c r="CU68" s="1" t="s">
        <v>317</v>
      </c>
      <c r="CV68" s="1">
        <v>20</v>
      </c>
      <c r="CW68" s="1" t="s">
        <v>246</v>
      </c>
      <c r="CX68" s="1" t="s">
        <v>243</v>
      </c>
      <c r="CY68" s="50">
        <v>43951</v>
      </c>
      <c r="CZ68" s="83"/>
      <c r="DA68" s="64">
        <v>12629.11</v>
      </c>
      <c r="DB68" s="64">
        <v>863.81999999999994</v>
      </c>
      <c r="DC68" s="64">
        <v>-7208.6100000000006</v>
      </c>
      <c r="DD68" s="64"/>
      <c r="DE68" s="64">
        <v>3368.4500000000003</v>
      </c>
      <c r="DF68" s="72">
        <v>6284.32</v>
      </c>
      <c r="DG68" s="73">
        <f t="shared" si="35"/>
        <v>623.47000000000116</v>
      </c>
      <c r="DH68" s="75">
        <f t="shared" si="36"/>
        <v>95.7303539033053</v>
      </c>
      <c r="DI68" s="76">
        <f t="shared" si="37"/>
        <v>719.20035390330645</v>
      </c>
      <c r="DJ68" s="64">
        <f t="shared" si="38"/>
        <v>110</v>
      </c>
      <c r="DK68" s="64">
        <f t="shared" si="39"/>
        <v>609.20035390330645</v>
      </c>
      <c r="DL68" s="64">
        <f t="shared" si="40"/>
        <v>199.1</v>
      </c>
      <c r="DM68" s="184">
        <f t="shared" si="41"/>
        <v>1356.2477302955706</v>
      </c>
      <c r="DN68" s="185">
        <f t="shared" si="42"/>
        <v>1555.3477302955705</v>
      </c>
      <c r="DO68" s="186">
        <f t="shared" si="43"/>
        <v>898.7279556612317</v>
      </c>
      <c r="DP68" s="186">
        <f t="shared" si="44"/>
        <v>863.49483809322976</v>
      </c>
      <c r="DQ68" s="187">
        <f t="shared" si="45"/>
        <v>61.91220227332358</v>
      </c>
      <c r="DR68" s="29">
        <f t="shared" si="46"/>
        <v>960.6401579345553</v>
      </c>
      <c r="DS68" s="188">
        <f t="shared" si="47"/>
        <v>-2669.8669289764866</v>
      </c>
      <c r="DT68" s="74">
        <v>2</v>
      </c>
      <c r="DU68" s="1" t="s">
        <v>48</v>
      </c>
      <c r="DV68" s="1">
        <v>20</v>
      </c>
      <c r="DW68" s="1" t="s">
        <v>246</v>
      </c>
      <c r="DX68" s="1" t="s">
        <v>243</v>
      </c>
      <c r="DY68" s="50">
        <v>43982</v>
      </c>
      <c r="DZ68" s="51"/>
      <c r="EA68" s="1">
        <v>13017.77</v>
      </c>
      <c r="EB68" s="1">
        <v>863.81999999999994</v>
      </c>
      <c r="EC68" s="1">
        <v>-7208.6100000000006</v>
      </c>
      <c r="ED68" s="1"/>
      <c r="EE68" s="1">
        <v>3368.4500000000003</v>
      </c>
      <c r="EF68" s="58">
        <v>6672.98</v>
      </c>
      <c r="EG68" s="73">
        <f t="shared" si="48"/>
        <v>388.65999999999985</v>
      </c>
      <c r="EH68" s="75">
        <f t="shared" si="49"/>
        <v>15.970659626893976</v>
      </c>
      <c r="EI68" s="56">
        <f t="shared" si="50"/>
        <v>404.63065962689382</v>
      </c>
      <c r="EJ68" s="64">
        <f t="shared" si="51"/>
        <v>110</v>
      </c>
      <c r="EK68" s="64">
        <f t="shared" si="52"/>
        <v>294.63065962689382</v>
      </c>
      <c r="EL68" s="64">
        <f t="shared" si="53"/>
        <v>199.1</v>
      </c>
      <c r="EM68" s="174">
        <f t="shared" si="54"/>
        <v>570.15517637321773</v>
      </c>
      <c r="EN68" s="77">
        <f t="shared" si="55"/>
        <v>769.25517637321775</v>
      </c>
      <c r="EO68" s="64">
        <f t="shared" si="56"/>
        <v>80.469345557756625</v>
      </c>
      <c r="EP68" s="199">
        <f t="shared" si="57"/>
        <v>849.72452193097433</v>
      </c>
      <c r="EQ68" s="200">
        <f t="shared" si="58"/>
        <v>-1820.1424070455123</v>
      </c>
      <c r="ER68" s="111">
        <v>2</v>
      </c>
      <c r="ES68" s="64" t="s">
        <v>48</v>
      </c>
      <c r="ET68" s="1">
        <v>20</v>
      </c>
      <c r="EU68" s="1" t="s">
        <v>246</v>
      </c>
      <c r="EV68" s="1" t="s">
        <v>243</v>
      </c>
      <c r="EW68" s="218">
        <v>6350</v>
      </c>
      <c r="EX68" s="50">
        <v>44013</v>
      </c>
      <c r="EY68" s="64">
        <v>13398.18</v>
      </c>
      <c r="EZ68" s="64">
        <v>863.81999999999994</v>
      </c>
      <c r="FA68" s="64">
        <v>-7208.6100000000006</v>
      </c>
      <c r="FB68" s="64"/>
      <c r="FC68" s="64">
        <v>3368.4500000000003</v>
      </c>
      <c r="FD68" s="72">
        <f t="shared" si="59"/>
        <v>7053.3899999999994</v>
      </c>
      <c r="FE68" s="73">
        <f t="shared" si="88"/>
        <v>380.40999999999985</v>
      </c>
      <c r="FF68" s="75">
        <f t="shared" si="60"/>
        <v>17.851021573528012</v>
      </c>
      <c r="FG68" s="56">
        <f t="shared" si="61"/>
        <v>398.26102157352784</v>
      </c>
      <c r="FH68" s="64">
        <f t="shared" si="62"/>
        <v>398.26102157352784</v>
      </c>
      <c r="FI68" s="64">
        <f t="shared" si="63"/>
        <v>0</v>
      </c>
      <c r="FJ68" s="64">
        <f t="shared" si="64"/>
        <v>720.85244904808542</v>
      </c>
      <c r="FK68" s="64"/>
      <c r="FL68" s="77">
        <f t="shared" si="65"/>
        <v>720.85244904808542</v>
      </c>
      <c r="FM68" s="64">
        <f t="shared" si="66"/>
        <v>82.595992539205469</v>
      </c>
      <c r="FN68" s="199">
        <f t="shared" si="67"/>
        <v>803.44844158729086</v>
      </c>
      <c r="FO68" s="93">
        <f t="shared" si="68"/>
        <v>-7366.6939654582211</v>
      </c>
      <c r="FP68" s="74">
        <v>2</v>
      </c>
      <c r="FQ68" s="1" t="s">
        <v>48</v>
      </c>
      <c r="FR68" s="1">
        <v>20</v>
      </c>
      <c r="FS68" s="1" t="s">
        <v>246</v>
      </c>
      <c r="FT68" s="1" t="s">
        <v>243</v>
      </c>
      <c r="FU68" s="50">
        <v>44042</v>
      </c>
      <c r="FV68" s="51"/>
      <c r="FW68" s="64">
        <v>13616.470000000001</v>
      </c>
      <c r="FX68" s="64">
        <v>863.81999999999994</v>
      </c>
      <c r="FY68" s="64">
        <v>-7208.6100000000006</v>
      </c>
      <c r="FZ68" s="64"/>
      <c r="GA68" s="64">
        <v>3368.4500000000003</v>
      </c>
      <c r="GB68" s="231">
        <f t="shared" si="69"/>
        <v>7271.68</v>
      </c>
      <c r="GC68" s="73">
        <f t="shared" si="9"/>
        <v>218.29000000000087</v>
      </c>
      <c r="GD68" s="75">
        <f t="shared" si="70"/>
        <v>68.018363242733244</v>
      </c>
      <c r="GE68" s="76">
        <f t="shared" si="71"/>
        <v>286.30836324273412</v>
      </c>
      <c r="GF68" s="64">
        <f t="shared" si="72"/>
        <v>286.30836324273412</v>
      </c>
      <c r="GG68" s="64">
        <v>0</v>
      </c>
      <c r="GH68" s="64">
        <f t="shared" si="73"/>
        <v>543.98589016119479</v>
      </c>
      <c r="GI68" s="64"/>
      <c r="GJ68" s="77">
        <f t="shared" si="74"/>
        <v>543.98589016119479</v>
      </c>
      <c r="GK68" s="63">
        <f t="shared" si="75"/>
        <v>286.30836324273412</v>
      </c>
      <c r="GL68" s="64">
        <f t="shared" si="76"/>
        <v>79.589505348493233</v>
      </c>
      <c r="GM68" s="51">
        <f t="shared" si="77"/>
        <v>623.57539550968806</v>
      </c>
      <c r="GN68" s="200">
        <f t="shared" si="78"/>
        <v>-6743.1185699485331</v>
      </c>
      <c r="GO68" s="74">
        <v>2</v>
      </c>
      <c r="GP68" s="237" t="s">
        <v>48</v>
      </c>
      <c r="GQ68" s="1">
        <v>20</v>
      </c>
      <c r="GR68" s="1" t="s">
        <v>246</v>
      </c>
      <c r="GS68" s="1" t="s">
        <v>243</v>
      </c>
      <c r="GT68" s="50">
        <v>44081</v>
      </c>
      <c r="GU68" s="51"/>
      <c r="GV68" s="64">
        <v>14020.36</v>
      </c>
      <c r="GW68" s="64">
        <v>863.81999999999994</v>
      </c>
      <c r="GX68" s="64">
        <v>-7208.6100000000006</v>
      </c>
      <c r="GY68" s="64"/>
      <c r="GZ68" s="64">
        <v>3368.4500000000003</v>
      </c>
      <c r="HA68" s="72">
        <v>7675.57</v>
      </c>
      <c r="HB68" s="73">
        <f t="shared" si="89"/>
        <v>403.88999999999942</v>
      </c>
      <c r="HC68" s="75">
        <f t="shared" si="79"/>
        <v>-146.18585761644016</v>
      </c>
      <c r="HD68" s="76">
        <f t="shared" si="80"/>
        <v>257.70414238355926</v>
      </c>
      <c r="HE68" s="64">
        <f t="shared" si="81"/>
        <v>257.70414238355926</v>
      </c>
      <c r="HF68" s="64">
        <v>0</v>
      </c>
      <c r="HG68" s="64">
        <f t="shared" si="82"/>
        <v>489.63787052876256</v>
      </c>
      <c r="HH68" s="64"/>
      <c r="HI68" s="77">
        <f t="shared" si="83"/>
        <v>489.63787052876256</v>
      </c>
      <c r="HJ68" s="64">
        <f t="shared" si="84"/>
        <v>257.70414238355926</v>
      </c>
      <c r="HK68" s="64">
        <f t="shared" si="85"/>
        <v>116.64085487571499</v>
      </c>
      <c r="HL68" s="51">
        <f t="shared" si="86"/>
        <v>606.27872540447754</v>
      </c>
      <c r="HM68" s="200">
        <f t="shared" si="87"/>
        <v>-6136.8398445440553</v>
      </c>
      <c r="HN68" s="1">
        <v>2</v>
      </c>
      <c r="HO68" s="1" t="s">
        <v>48</v>
      </c>
    </row>
    <row r="69" spans="1:223" ht="30" customHeight="1" x14ac:dyDescent="0.25">
      <c r="A69" s="1">
        <v>21</v>
      </c>
      <c r="B69" s="1" t="s">
        <v>67</v>
      </c>
      <c r="C69" s="1" t="s">
        <v>162</v>
      </c>
      <c r="D69" s="50">
        <v>43830</v>
      </c>
      <c r="E69" s="83"/>
      <c r="F69" s="64">
        <v>279.17</v>
      </c>
      <c r="G69" s="64"/>
      <c r="H69" s="64"/>
      <c r="I69" s="64"/>
      <c r="J69" s="64">
        <v>41.75</v>
      </c>
      <c r="K69" s="72">
        <v>279.17</v>
      </c>
      <c r="L69" s="73">
        <v>0</v>
      </c>
      <c r="M69" s="75">
        <v>0</v>
      </c>
      <c r="N69" s="56">
        <v>0</v>
      </c>
      <c r="O69" s="64">
        <v>0</v>
      </c>
      <c r="P69" s="64">
        <v>0</v>
      </c>
      <c r="Q69" s="64">
        <v>0</v>
      </c>
      <c r="R69" s="64">
        <v>0</v>
      </c>
      <c r="S69" s="77">
        <v>0</v>
      </c>
      <c r="T69" s="64"/>
      <c r="U69" s="64"/>
      <c r="V69" s="64">
        <v>0</v>
      </c>
      <c r="W69" s="90">
        <v>0</v>
      </c>
      <c r="X69" s="78">
        <v>-631.53786921167875</v>
      </c>
      <c r="Y69" s="111">
        <v>2</v>
      </c>
      <c r="Z69" s="64" t="s">
        <v>48</v>
      </c>
      <c r="AA69" s="1">
        <v>21</v>
      </c>
      <c r="AB69" s="1" t="s">
        <v>67</v>
      </c>
      <c r="AC69" s="1" t="s">
        <v>162</v>
      </c>
      <c r="AD69" s="50">
        <v>43861</v>
      </c>
      <c r="AE69" s="110"/>
      <c r="AF69" s="1">
        <v>279.48</v>
      </c>
      <c r="AG69" s="1"/>
      <c r="AH69" s="1"/>
      <c r="AI69" s="1"/>
      <c r="AJ69" s="1">
        <v>41.75</v>
      </c>
      <c r="AK69" s="58">
        <f t="shared" si="7"/>
        <v>279.48</v>
      </c>
      <c r="AL69" s="73">
        <f t="shared" si="10"/>
        <v>0.31000000000000227</v>
      </c>
      <c r="AM69" s="75">
        <f t="shared" si="11"/>
        <v>-0.27560621017743253</v>
      </c>
      <c r="AN69" s="56">
        <f t="shared" si="12"/>
        <v>3.4393789822569742E-2</v>
      </c>
      <c r="AO69" s="64">
        <f t="shared" si="13"/>
        <v>3.4393789822569742E-2</v>
      </c>
      <c r="AP69" s="64">
        <f t="shared" si="14"/>
        <v>0</v>
      </c>
      <c r="AQ69" s="64">
        <f t="shared" si="15"/>
        <v>6.2252759578851236E-2</v>
      </c>
      <c r="AR69" s="64"/>
      <c r="AS69" s="77">
        <f t="shared" si="16"/>
        <v>6.2252759578851236E-2</v>
      </c>
      <c r="AT69" s="64">
        <f t="shared" si="17"/>
        <v>0.22312193821341042</v>
      </c>
      <c r="AU69" s="64">
        <f t="shared" si="8"/>
        <v>3.9667200628374651E-2</v>
      </c>
      <c r="AV69" s="90">
        <f t="shared" si="18"/>
        <v>0.3250418984206363</v>
      </c>
      <c r="AW69" s="78">
        <f t="shared" si="19"/>
        <v>-631.21282731325812</v>
      </c>
      <c r="AX69" s="111">
        <v>2</v>
      </c>
      <c r="AY69" s="64" t="s">
        <v>48</v>
      </c>
      <c r="AZ69" s="1">
        <v>21</v>
      </c>
      <c r="BA69" s="1" t="s">
        <v>67</v>
      </c>
      <c r="BB69" s="1" t="s">
        <v>162</v>
      </c>
      <c r="BC69" s="50">
        <v>43890</v>
      </c>
      <c r="BD69" s="83"/>
      <c r="BE69" s="1">
        <v>279.68</v>
      </c>
      <c r="BF69" s="1"/>
      <c r="BG69" s="1"/>
      <c r="BH69" s="1"/>
      <c r="BI69" s="1">
        <v>41.75</v>
      </c>
      <c r="BJ69" s="58">
        <v>279.68</v>
      </c>
      <c r="BK69" s="73">
        <f t="shared" si="20"/>
        <v>0.19999999999998863</v>
      </c>
      <c r="BL69" s="75">
        <f t="shared" si="21"/>
        <v>3.7844388998301897E-3</v>
      </c>
      <c r="BM69" s="56">
        <f t="shared" si="22"/>
        <v>0.20378443889981881</v>
      </c>
      <c r="BN69" s="64">
        <f t="shared" si="23"/>
        <v>0.20378443889981881</v>
      </c>
      <c r="BO69" s="64">
        <f t="shared" si="24"/>
        <v>0</v>
      </c>
      <c r="BP69" s="64">
        <f t="shared" si="25"/>
        <v>0.36884983440867208</v>
      </c>
      <c r="BQ69" s="174">
        <f t="shared" si="26"/>
        <v>0</v>
      </c>
      <c r="BR69" s="77">
        <f t="shared" si="27"/>
        <v>0.36884983440867208</v>
      </c>
      <c r="BS69" s="64">
        <f t="shared" si="28"/>
        <v>2.4816699201265821E-2</v>
      </c>
      <c r="BT69" s="90">
        <f t="shared" si="29"/>
        <v>0.39366653360993792</v>
      </c>
      <c r="BU69" s="78">
        <f t="shared" si="30"/>
        <v>-630.8191607796482</v>
      </c>
      <c r="BV69" s="111">
        <v>2</v>
      </c>
      <c r="BW69" s="64" t="s">
        <v>48</v>
      </c>
      <c r="BX69" s="1">
        <v>21</v>
      </c>
      <c r="BY69" s="1" t="s">
        <v>67</v>
      </c>
      <c r="BZ69" s="1" t="s">
        <v>162</v>
      </c>
      <c r="CA69" s="50">
        <v>43890</v>
      </c>
      <c r="CB69" s="83"/>
      <c r="CC69" s="72">
        <v>279.68</v>
      </c>
      <c r="CD69" s="72"/>
      <c r="CE69" s="72"/>
      <c r="CF69" s="72"/>
      <c r="CG69" s="72">
        <v>41.75</v>
      </c>
      <c r="CH69" s="72">
        <v>279.68</v>
      </c>
      <c r="CI69" s="72">
        <v>0.19999999999998863</v>
      </c>
      <c r="CJ69" s="72">
        <v>3.7844388998301897E-3</v>
      </c>
      <c r="CK69" s="72">
        <v>0.20378443889981881</v>
      </c>
      <c r="CL69" s="72">
        <v>0.20378443889981881</v>
      </c>
      <c r="CM69" s="72">
        <v>0</v>
      </c>
      <c r="CN69" s="72">
        <v>0.36884983440867208</v>
      </c>
      <c r="CO69" s="72">
        <v>0</v>
      </c>
      <c r="CP69" s="77">
        <f t="shared" si="31"/>
        <v>0.4099092404184847</v>
      </c>
      <c r="CQ69" s="64">
        <f t="shared" si="32"/>
        <v>2.4816699201265818E-2</v>
      </c>
      <c r="CR69" s="90">
        <f t="shared" si="33"/>
        <v>0.43472593961975053</v>
      </c>
      <c r="CS69" s="78">
        <f t="shared" si="34"/>
        <v>-630.38443484002846</v>
      </c>
      <c r="CT69" s="74" t="s">
        <v>232</v>
      </c>
      <c r="CU69" s="1" t="s">
        <v>317</v>
      </c>
      <c r="CV69" s="1">
        <v>21</v>
      </c>
      <c r="CW69" s="1" t="s">
        <v>67</v>
      </c>
      <c r="CX69" s="1" t="s">
        <v>162</v>
      </c>
      <c r="CY69" s="50">
        <v>43951</v>
      </c>
      <c r="CZ69" s="83"/>
      <c r="DA69" s="64">
        <v>283.2</v>
      </c>
      <c r="DB69" s="64"/>
      <c r="DC69" s="64"/>
      <c r="DD69" s="64"/>
      <c r="DE69" s="64">
        <v>41.75</v>
      </c>
      <c r="DF69" s="72">
        <v>283.2</v>
      </c>
      <c r="DG69" s="73">
        <f t="shared" si="35"/>
        <v>3.5199999999999818</v>
      </c>
      <c r="DH69" s="75">
        <f t="shared" si="36"/>
        <v>0.5404764395073256</v>
      </c>
      <c r="DI69" s="76">
        <f t="shared" si="37"/>
        <v>4.0604764395073074</v>
      </c>
      <c r="DJ69" s="64">
        <f t="shared" si="38"/>
        <v>4.0604764395073074</v>
      </c>
      <c r="DK69" s="64">
        <f t="shared" si="39"/>
        <v>0</v>
      </c>
      <c r="DL69" s="64">
        <f t="shared" si="40"/>
        <v>7.3494623555082264</v>
      </c>
      <c r="DM69" s="184">
        <f t="shared" si="41"/>
        <v>0</v>
      </c>
      <c r="DN69" s="185">
        <f t="shared" si="42"/>
        <v>7.3494623555082264</v>
      </c>
      <c r="DO69" s="186">
        <f t="shared" si="43"/>
        <v>6.9395531150897414</v>
      </c>
      <c r="DP69" s="186">
        <f t="shared" si="44"/>
        <v>6.6674996096510899</v>
      </c>
      <c r="DQ69" s="187">
        <f t="shared" si="45"/>
        <v>0.4780568062243068</v>
      </c>
      <c r="DR69" s="29">
        <f t="shared" si="46"/>
        <v>7.4176099213140478</v>
      </c>
      <c r="DS69" s="188">
        <f t="shared" si="47"/>
        <v>-622.96682491871445</v>
      </c>
      <c r="DT69" s="74">
        <v>2</v>
      </c>
      <c r="DU69" s="1" t="s">
        <v>48</v>
      </c>
      <c r="DV69" s="1">
        <v>21</v>
      </c>
      <c r="DW69" s="1" t="s">
        <v>67</v>
      </c>
      <c r="DX69" s="1" t="s">
        <v>162</v>
      </c>
      <c r="DY69" s="50">
        <v>43982</v>
      </c>
      <c r="DZ69" s="51"/>
      <c r="EA69" s="1">
        <v>291.2</v>
      </c>
      <c r="EB69" s="1"/>
      <c r="EC69" s="1"/>
      <c r="ED69" s="1"/>
      <c r="EE69" s="1">
        <v>41.75</v>
      </c>
      <c r="EF69" s="58">
        <v>291.2</v>
      </c>
      <c r="EG69" s="73">
        <f t="shared" si="48"/>
        <v>8</v>
      </c>
      <c r="EH69" s="75">
        <f t="shared" si="49"/>
        <v>0.32873276646722549</v>
      </c>
      <c r="EI69" s="56">
        <f t="shared" si="50"/>
        <v>8.3287327664672262</v>
      </c>
      <c r="EJ69" s="64">
        <f t="shared" si="51"/>
        <v>8.3287327664672262</v>
      </c>
      <c r="EK69" s="64">
        <f t="shared" si="52"/>
        <v>0</v>
      </c>
      <c r="EL69" s="64">
        <f t="shared" si="53"/>
        <v>15.07500630730568</v>
      </c>
      <c r="EM69" s="174">
        <f t="shared" si="54"/>
        <v>0</v>
      </c>
      <c r="EN69" s="77">
        <f t="shared" si="55"/>
        <v>15.07500630730568</v>
      </c>
      <c r="EO69" s="64">
        <f t="shared" si="56"/>
        <v>1.5769486239237165</v>
      </c>
      <c r="EP69" s="199">
        <f t="shared" si="57"/>
        <v>16.651954931229398</v>
      </c>
      <c r="EQ69" s="200">
        <f t="shared" si="58"/>
        <v>-606.31486998748505</v>
      </c>
      <c r="ER69" s="111">
        <v>2</v>
      </c>
      <c r="ES69" s="64" t="s">
        <v>48</v>
      </c>
      <c r="ET69" s="1">
        <v>21</v>
      </c>
      <c r="EU69" s="1" t="s">
        <v>67</v>
      </c>
      <c r="EV69" s="1" t="s">
        <v>162</v>
      </c>
      <c r="EW69" s="218"/>
      <c r="EX69" s="50">
        <v>44013</v>
      </c>
      <c r="EY69" s="64">
        <v>294.04000000000002</v>
      </c>
      <c r="EZ69" s="64"/>
      <c r="FA69" s="64"/>
      <c r="FB69" s="64"/>
      <c r="FC69" s="64">
        <v>41.75</v>
      </c>
      <c r="FD69" s="72">
        <f t="shared" si="59"/>
        <v>294.04000000000002</v>
      </c>
      <c r="FE69" s="73">
        <f t="shared" si="88"/>
        <v>2.8400000000000318</v>
      </c>
      <c r="FF69" s="75">
        <f t="shared" si="60"/>
        <v>0.13326910772277317</v>
      </c>
      <c r="FG69" s="56">
        <f t="shared" si="61"/>
        <v>2.9732691077228051</v>
      </c>
      <c r="FH69" s="64">
        <f t="shared" si="62"/>
        <v>2.9732691077228051</v>
      </c>
      <c r="FI69" s="64">
        <f t="shared" si="63"/>
        <v>0</v>
      </c>
      <c r="FJ69" s="64">
        <f t="shared" si="64"/>
        <v>5.3816170849782772</v>
      </c>
      <c r="FK69" s="64"/>
      <c r="FL69" s="77">
        <f t="shared" si="65"/>
        <v>5.3816170849782772</v>
      </c>
      <c r="FM69" s="64">
        <f t="shared" si="66"/>
        <v>0.61663105284126674</v>
      </c>
      <c r="FN69" s="199">
        <f t="shared" si="67"/>
        <v>5.9982481378195436</v>
      </c>
      <c r="FO69" s="93">
        <f t="shared" si="68"/>
        <v>-600.31662184966547</v>
      </c>
      <c r="FP69" s="74">
        <v>2</v>
      </c>
      <c r="FQ69" s="1" t="s">
        <v>48</v>
      </c>
      <c r="FR69" s="1">
        <v>21</v>
      </c>
      <c r="FS69" s="1" t="s">
        <v>67</v>
      </c>
      <c r="FT69" s="1" t="s">
        <v>162</v>
      </c>
      <c r="FU69" s="50">
        <v>44042</v>
      </c>
      <c r="FV69" s="51"/>
      <c r="FW69" s="64">
        <v>299.44</v>
      </c>
      <c r="FX69" s="64"/>
      <c r="FY69" s="64"/>
      <c r="FZ69" s="64"/>
      <c r="GA69" s="64">
        <v>41.75</v>
      </c>
      <c r="GB69" s="231">
        <f t="shared" si="69"/>
        <v>299.44</v>
      </c>
      <c r="GC69" s="73">
        <f t="shared" si="9"/>
        <v>5.3999999999999773</v>
      </c>
      <c r="GD69" s="75">
        <f t="shared" si="70"/>
        <v>1.6826201910795571</v>
      </c>
      <c r="GE69" s="76">
        <f t="shared" si="71"/>
        <v>7.0826201910795348</v>
      </c>
      <c r="GF69" s="64">
        <f t="shared" si="72"/>
        <v>7.0826201910795348</v>
      </c>
      <c r="GG69" s="64">
        <v>0</v>
      </c>
      <c r="GH69" s="64">
        <f t="shared" si="73"/>
        <v>13.456978363051116</v>
      </c>
      <c r="GI69" s="64"/>
      <c r="GJ69" s="77">
        <f t="shared" si="74"/>
        <v>13.456978363051116</v>
      </c>
      <c r="GK69" s="63">
        <f t="shared" si="75"/>
        <v>0</v>
      </c>
      <c r="GL69" s="64">
        <f t="shared" si="76"/>
        <v>0</v>
      </c>
      <c r="GM69" s="51">
        <f t="shared" si="77"/>
        <v>13.456978363051116</v>
      </c>
      <c r="GN69" s="200">
        <f t="shared" si="78"/>
        <v>-586.85964348661435</v>
      </c>
      <c r="GO69" s="74">
        <v>2</v>
      </c>
      <c r="GP69" s="237" t="s">
        <v>48</v>
      </c>
      <c r="GQ69" s="1">
        <v>21</v>
      </c>
      <c r="GR69" s="1" t="s">
        <v>67</v>
      </c>
      <c r="GS69" s="1" t="s">
        <v>162</v>
      </c>
      <c r="GT69" s="50">
        <v>44081</v>
      </c>
      <c r="GU69" s="51">
        <v>10</v>
      </c>
      <c r="GV69" s="64">
        <v>592.72</v>
      </c>
      <c r="GW69" s="64"/>
      <c r="GX69" s="64"/>
      <c r="GY69" s="64"/>
      <c r="GZ69" s="64">
        <v>41.75</v>
      </c>
      <c r="HA69" s="72">
        <v>592.72</v>
      </c>
      <c r="HB69" s="73">
        <f t="shared" si="89"/>
        <v>293.28000000000003</v>
      </c>
      <c r="HC69" s="75">
        <f t="shared" si="79"/>
        <v>-106.15115086223882</v>
      </c>
      <c r="HD69" s="76">
        <f t="shared" si="80"/>
        <v>187.12884913776122</v>
      </c>
      <c r="HE69" s="64">
        <f t="shared" si="81"/>
        <v>187.12884913776122</v>
      </c>
      <c r="HF69" s="64">
        <v>0</v>
      </c>
      <c r="HG69" s="64">
        <f t="shared" si="82"/>
        <v>355.54481336174632</v>
      </c>
      <c r="HH69" s="64"/>
      <c r="HI69" s="77">
        <f t="shared" si="83"/>
        <v>355.54481336174632</v>
      </c>
      <c r="HJ69" s="64">
        <f t="shared" si="84"/>
        <v>187.12884913776122</v>
      </c>
      <c r="HK69" s="64">
        <f t="shared" si="85"/>
        <v>84.697392651340081</v>
      </c>
      <c r="HL69" s="51">
        <f t="shared" si="86"/>
        <v>440.24220601308639</v>
      </c>
      <c r="HM69" s="200">
        <f t="shared" si="87"/>
        <v>-156.61743747352796</v>
      </c>
      <c r="HN69" s="1">
        <v>2</v>
      </c>
      <c r="HO69" s="1" t="s">
        <v>48</v>
      </c>
    </row>
    <row r="70" spans="1:223" ht="30" customHeight="1" x14ac:dyDescent="0.25">
      <c r="A70" s="1">
        <v>22</v>
      </c>
      <c r="B70" s="1" t="s">
        <v>153</v>
      </c>
      <c r="C70" s="1" t="s">
        <v>275</v>
      </c>
      <c r="D70" s="50">
        <v>43830</v>
      </c>
      <c r="E70" s="83"/>
      <c r="F70" s="64">
        <v>10907.300000000001</v>
      </c>
      <c r="G70" s="64">
        <v>1.89</v>
      </c>
      <c r="H70" s="64">
        <v>-7014.9400000000005</v>
      </c>
      <c r="I70" s="64"/>
      <c r="J70" s="64">
        <v>-3823</v>
      </c>
      <c r="K70" s="72">
        <v>3894.25</v>
      </c>
      <c r="L70" s="73">
        <v>0</v>
      </c>
      <c r="M70" s="75">
        <v>0</v>
      </c>
      <c r="N70" s="56">
        <v>0</v>
      </c>
      <c r="O70" s="64">
        <v>0</v>
      </c>
      <c r="P70" s="64">
        <v>0</v>
      </c>
      <c r="Q70" s="64">
        <v>0</v>
      </c>
      <c r="R70" s="64">
        <v>0</v>
      </c>
      <c r="S70" s="77">
        <v>0</v>
      </c>
      <c r="T70" s="64"/>
      <c r="U70" s="64"/>
      <c r="V70" s="64">
        <v>0</v>
      </c>
      <c r="W70" s="90">
        <v>0</v>
      </c>
      <c r="X70" s="78">
        <v>-59.063730262221121</v>
      </c>
      <c r="Y70" s="111">
        <v>2</v>
      </c>
      <c r="Z70" s="64" t="s">
        <v>48</v>
      </c>
      <c r="AA70" s="1">
        <v>22</v>
      </c>
      <c r="AB70" s="1" t="s">
        <v>153</v>
      </c>
      <c r="AC70" s="1" t="s">
        <v>275</v>
      </c>
      <c r="AD70" s="50">
        <v>43861</v>
      </c>
      <c r="AE70" s="110"/>
      <c r="AF70" s="1">
        <v>10907.300000000001</v>
      </c>
      <c r="AG70" s="1">
        <v>1.89</v>
      </c>
      <c r="AH70" s="1">
        <v>-7014.9400000000005</v>
      </c>
      <c r="AI70" s="1"/>
      <c r="AJ70" s="1">
        <v>-3823</v>
      </c>
      <c r="AK70" s="58">
        <f t="shared" si="7"/>
        <v>3894.25</v>
      </c>
      <c r="AL70" s="73">
        <f t="shared" si="10"/>
        <v>0</v>
      </c>
      <c r="AM70" s="75">
        <f t="shared" si="11"/>
        <v>0</v>
      </c>
      <c r="AN70" s="56">
        <f t="shared" si="12"/>
        <v>0</v>
      </c>
      <c r="AO70" s="64">
        <f t="shared" si="13"/>
        <v>0</v>
      </c>
      <c r="AP70" s="64">
        <f t="shared" si="14"/>
        <v>0</v>
      </c>
      <c r="AQ70" s="64">
        <f t="shared" si="15"/>
        <v>0</v>
      </c>
      <c r="AR70" s="64"/>
      <c r="AS70" s="77">
        <f t="shared" si="16"/>
        <v>0</v>
      </c>
      <c r="AT70" s="64">
        <f t="shared" si="17"/>
        <v>0</v>
      </c>
      <c r="AU70" s="64">
        <f t="shared" si="8"/>
        <v>0</v>
      </c>
      <c r="AV70" s="90">
        <f t="shared" si="18"/>
        <v>0</v>
      </c>
      <c r="AW70" s="78">
        <f t="shared" si="19"/>
        <v>-59.063730262221121</v>
      </c>
      <c r="AX70" s="111">
        <v>2</v>
      </c>
      <c r="AY70" s="64" t="s">
        <v>48</v>
      </c>
      <c r="AZ70" s="1">
        <v>22</v>
      </c>
      <c r="BA70" s="1" t="s">
        <v>153</v>
      </c>
      <c r="BB70" s="1" t="s">
        <v>275</v>
      </c>
      <c r="BC70" s="50">
        <v>43890</v>
      </c>
      <c r="BD70" s="83"/>
      <c r="BE70" s="1">
        <v>10907.300000000001</v>
      </c>
      <c r="BF70" s="1">
        <v>1.89</v>
      </c>
      <c r="BG70" s="1">
        <v>-7014.9400000000005</v>
      </c>
      <c r="BH70" s="1"/>
      <c r="BI70" s="1">
        <v>-3823</v>
      </c>
      <c r="BJ70" s="58">
        <v>3894.25</v>
      </c>
      <c r="BK70" s="73">
        <f t="shared" si="20"/>
        <v>0</v>
      </c>
      <c r="BL70" s="75">
        <f t="shared" si="21"/>
        <v>0</v>
      </c>
      <c r="BM70" s="56">
        <f t="shared" si="22"/>
        <v>0</v>
      </c>
      <c r="BN70" s="64">
        <f t="shared" si="23"/>
        <v>0</v>
      </c>
      <c r="BO70" s="64">
        <f t="shared" si="24"/>
        <v>0</v>
      </c>
      <c r="BP70" s="64">
        <f t="shared" si="25"/>
        <v>0</v>
      </c>
      <c r="BQ70" s="174">
        <f t="shared" si="26"/>
        <v>0</v>
      </c>
      <c r="BR70" s="77">
        <f t="shared" si="27"/>
        <v>0</v>
      </c>
      <c r="BS70" s="64">
        <f t="shared" si="28"/>
        <v>0</v>
      </c>
      <c r="BT70" s="90">
        <f t="shared" si="29"/>
        <v>0</v>
      </c>
      <c r="BU70" s="78">
        <f t="shared" si="30"/>
        <v>-59.063730262221121</v>
      </c>
      <c r="BV70" s="111">
        <v>2</v>
      </c>
      <c r="BW70" s="64" t="s">
        <v>48</v>
      </c>
      <c r="BX70" s="1">
        <v>22</v>
      </c>
      <c r="BY70" s="1" t="s">
        <v>153</v>
      </c>
      <c r="BZ70" s="1" t="s">
        <v>275</v>
      </c>
      <c r="CA70" s="50">
        <v>43890</v>
      </c>
      <c r="CB70" s="83"/>
      <c r="CC70" s="72">
        <v>10907.300000000001</v>
      </c>
      <c r="CD70" s="72">
        <v>1.89</v>
      </c>
      <c r="CE70" s="72">
        <v>-7014.9400000000005</v>
      </c>
      <c r="CF70" s="72"/>
      <c r="CG70" s="72">
        <v>-3823</v>
      </c>
      <c r="CH70" s="72">
        <v>3894.25</v>
      </c>
      <c r="CI70" s="72">
        <v>0</v>
      </c>
      <c r="CJ70" s="72">
        <v>0</v>
      </c>
      <c r="CK70" s="72">
        <v>0</v>
      </c>
      <c r="CL70" s="72">
        <v>0</v>
      </c>
      <c r="CM70" s="72">
        <v>0</v>
      </c>
      <c r="CN70" s="72">
        <v>0</v>
      </c>
      <c r="CO70" s="72">
        <v>0</v>
      </c>
      <c r="CP70" s="77">
        <f t="shared" si="31"/>
        <v>0</v>
      </c>
      <c r="CQ70" s="64">
        <f t="shared" si="32"/>
        <v>0</v>
      </c>
      <c r="CR70" s="90">
        <f t="shared" si="33"/>
        <v>0</v>
      </c>
      <c r="CS70" s="78">
        <f t="shared" si="34"/>
        <v>-59.063730262221121</v>
      </c>
      <c r="CT70" s="74" t="s">
        <v>232</v>
      </c>
      <c r="CU70" s="1" t="s">
        <v>317</v>
      </c>
      <c r="CV70" s="1">
        <v>22</v>
      </c>
      <c r="CW70" s="1" t="s">
        <v>153</v>
      </c>
      <c r="CX70" s="1" t="s">
        <v>275</v>
      </c>
      <c r="CY70" s="50">
        <v>43951</v>
      </c>
      <c r="CZ70" s="83"/>
      <c r="DA70" s="64">
        <v>10908.34</v>
      </c>
      <c r="DB70" s="64">
        <v>1.89</v>
      </c>
      <c r="DC70" s="64">
        <v>-7014.9400000000005</v>
      </c>
      <c r="DD70" s="64"/>
      <c r="DE70" s="64">
        <v>-3823</v>
      </c>
      <c r="DF70" s="72">
        <v>3895.2899999999991</v>
      </c>
      <c r="DG70" s="73">
        <f t="shared" si="35"/>
        <v>1.0399999999990541</v>
      </c>
      <c r="DH70" s="75">
        <f t="shared" si="36"/>
        <v>0.15968622076338362</v>
      </c>
      <c r="DI70" s="76">
        <f t="shared" si="37"/>
        <v>1.1996862207624377</v>
      </c>
      <c r="DJ70" s="64">
        <f t="shared" si="38"/>
        <v>1.1996862207624377</v>
      </c>
      <c r="DK70" s="64">
        <f t="shared" si="39"/>
        <v>0</v>
      </c>
      <c r="DL70" s="64">
        <f t="shared" si="40"/>
        <v>2.1714320595800123</v>
      </c>
      <c r="DM70" s="184">
        <f t="shared" si="41"/>
        <v>0</v>
      </c>
      <c r="DN70" s="185">
        <f t="shared" si="42"/>
        <v>2.1714320595800123</v>
      </c>
      <c r="DO70" s="186">
        <f t="shared" si="43"/>
        <v>2.1714320595800123</v>
      </c>
      <c r="DP70" s="186">
        <f t="shared" si="44"/>
        <v>2.0863047186931669</v>
      </c>
      <c r="DQ70" s="187">
        <f t="shared" si="45"/>
        <v>0.14958713596105463</v>
      </c>
      <c r="DR70" s="29">
        <f t="shared" si="46"/>
        <v>2.3210191955410671</v>
      </c>
      <c r="DS70" s="188">
        <f t="shared" si="47"/>
        <v>-56.742711066680052</v>
      </c>
      <c r="DT70" s="74">
        <v>2</v>
      </c>
      <c r="DU70" s="1" t="s">
        <v>48</v>
      </c>
      <c r="DV70" s="1">
        <v>22</v>
      </c>
      <c r="DW70" s="1" t="s">
        <v>153</v>
      </c>
      <c r="DX70" s="1" t="s">
        <v>275</v>
      </c>
      <c r="DY70" s="50">
        <v>43982</v>
      </c>
      <c r="DZ70" s="51"/>
      <c r="EA70" s="1">
        <v>10912.44</v>
      </c>
      <c r="EB70" s="1">
        <v>1.89</v>
      </c>
      <c r="EC70" s="1">
        <v>-7014.9400000000005</v>
      </c>
      <c r="ED70" s="1"/>
      <c r="EE70" s="1">
        <v>-3823</v>
      </c>
      <c r="EF70" s="58">
        <v>3899.3899999999994</v>
      </c>
      <c r="EG70" s="73">
        <f t="shared" si="48"/>
        <v>4.1000000000003638</v>
      </c>
      <c r="EH70" s="75">
        <f t="shared" si="49"/>
        <v>0.168475542814468</v>
      </c>
      <c r="EI70" s="56">
        <f t="shared" si="50"/>
        <v>4.2684755428148318</v>
      </c>
      <c r="EJ70" s="64">
        <f t="shared" si="51"/>
        <v>4.2684755428148318</v>
      </c>
      <c r="EK70" s="64">
        <f t="shared" si="52"/>
        <v>0</v>
      </c>
      <c r="EL70" s="64">
        <f t="shared" si="53"/>
        <v>7.7259407324948457</v>
      </c>
      <c r="EM70" s="174">
        <f t="shared" si="54"/>
        <v>0</v>
      </c>
      <c r="EN70" s="77">
        <f t="shared" si="55"/>
        <v>7.7259407324948457</v>
      </c>
      <c r="EO70" s="64">
        <f t="shared" si="56"/>
        <v>0.80818616976097624</v>
      </c>
      <c r="EP70" s="199">
        <f t="shared" si="57"/>
        <v>8.5341269022558226</v>
      </c>
      <c r="EQ70" s="200">
        <f t="shared" si="58"/>
        <v>-48.208584164424231</v>
      </c>
      <c r="ER70" s="111">
        <v>2</v>
      </c>
      <c r="ES70" s="64" t="s">
        <v>48</v>
      </c>
      <c r="ET70" s="1">
        <v>22</v>
      </c>
      <c r="EU70" s="1" t="s">
        <v>153</v>
      </c>
      <c r="EV70" s="1" t="s">
        <v>275</v>
      </c>
      <c r="EW70" s="218"/>
      <c r="EX70" s="50">
        <v>44013</v>
      </c>
      <c r="EY70" s="64">
        <v>10914.11</v>
      </c>
      <c r="EZ70" s="64">
        <v>1.89</v>
      </c>
      <c r="FA70" s="64">
        <v>-7014.9400000000005</v>
      </c>
      <c r="FB70" s="64"/>
      <c r="FC70" s="64">
        <v>-3823</v>
      </c>
      <c r="FD70" s="72">
        <f t="shared" si="59"/>
        <v>3901.0599999999995</v>
      </c>
      <c r="FE70" s="73">
        <f t="shared" si="88"/>
        <v>1.6700000000000728</v>
      </c>
      <c r="FF70" s="75">
        <f t="shared" si="60"/>
        <v>7.8365989400365627E-2</v>
      </c>
      <c r="FG70" s="56">
        <f t="shared" si="61"/>
        <v>1.7483659894004384</v>
      </c>
      <c r="FH70" s="64">
        <f t="shared" si="62"/>
        <v>1.7483659894004384</v>
      </c>
      <c r="FI70" s="64">
        <f t="shared" si="63"/>
        <v>0</v>
      </c>
      <c r="FJ70" s="64">
        <f t="shared" si="64"/>
        <v>3.1645424408147935</v>
      </c>
      <c r="FK70" s="64"/>
      <c r="FL70" s="77">
        <f t="shared" si="65"/>
        <v>3.1645424408147935</v>
      </c>
      <c r="FM70" s="64">
        <f t="shared" si="66"/>
        <v>0.36259642895948896</v>
      </c>
      <c r="FN70" s="199">
        <f t="shared" si="67"/>
        <v>3.5271388697742827</v>
      </c>
      <c r="FO70" s="93">
        <f t="shared" si="68"/>
        <v>-44.681445294649947</v>
      </c>
      <c r="FP70" s="74">
        <v>2</v>
      </c>
      <c r="FQ70" s="1" t="s">
        <v>48</v>
      </c>
      <c r="FR70" s="1">
        <v>22</v>
      </c>
      <c r="FS70" s="1" t="s">
        <v>153</v>
      </c>
      <c r="FT70" s="1" t="s">
        <v>275</v>
      </c>
      <c r="FU70" s="50">
        <v>44042</v>
      </c>
      <c r="FV70" s="51"/>
      <c r="FW70" s="64">
        <v>10914.9</v>
      </c>
      <c r="FX70" s="64">
        <v>1.89</v>
      </c>
      <c r="FY70" s="64">
        <v>-7014.9400000000005</v>
      </c>
      <c r="FZ70" s="64"/>
      <c r="GA70" s="64">
        <v>-3823</v>
      </c>
      <c r="GB70" s="231">
        <f t="shared" si="69"/>
        <v>3901.8499999999985</v>
      </c>
      <c r="GC70" s="73">
        <f t="shared" si="9"/>
        <v>0.78999999999905413</v>
      </c>
      <c r="GD70" s="75">
        <f t="shared" si="70"/>
        <v>0.24616110202801189</v>
      </c>
      <c r="GE70" s="76">
        <f t="shared" si="71"/>
        <v>1.036161102027066</v>
      </c>
      <c r="GF70" s="64">
        <f t="shared" si="72"/>
        <v>1.036161102027066</v>
      </c>
      <c r="GG70" s="64">
        <v>0</v>
      </c>
      <c r="GH70" s="64">
        <f t="shared" si="73"/>
        <v>1.9687060938514254</v>
      </c>
      <c r="GI70" s="64"/>
      <c r="GJ70" s="77">
        <f t="shared" si="74"/>
        <v>1.9687060938514254</v>
      </c>
      <c r="GK70" s="63">
        <f t="shared" si="75"/>
        <v>0</v>
      </c>
      <c r="GL70" s="64">
        <f t="shared" si="76"/>
        <v>0</v>
      </c>
      <c r="GM70" s="51">
        <f t="shared" si="77"/>
        <v>1.9687060938514254</v>
      </c>
      <c r="GN70" s="200">
        <f t="shared" si="78"/>
        <v>-42.712739200798524</v>
      </c>
      <c r="GO70" s="74">
        <v>2</v>
      </c>
      <c r="GP70" s="237" t="s">
        <v>48</v>
      </c>
      <c r="GQ70" s="1">
        <v>22</v>
      </c>
      <c r="GR70" s="1" t="s">
        <v>153</v>
      </c>
      <c r="GS70" s="1" t="s">
        <v>275</v>
      </c>
      <c r="GT70" s="50">
        <v>44081</v>
      </c>
      <c r="GU70" s="51">
        <v>10</v>
      </c>
      <c r="GV70" s="64">
        <v>10915.710000000001</v>
      </c>
      <c r="GW70" s="64">
        <v>1.89</v>
      </c>
      <c r="GX70" s="64">
        <v>-7014.9400000000005</v>
      </c>
      <c r="GY70" s="64"/>
      <c r="GZ70" s="64">
        <v>-3823</v>
      </c>
      <c r="HA70" s="72">
        <v>3902.66</v>
      </c>
      <c r="HB70" s="73">
        <f t="shared" si="89"/>
        <v>0.81000000000130967</v>
      </c>
      <c r="HC70" s="75">
        <f t="shared" si="79"/>
        <v>-0.29317523253734473</v>
      </c>
      <c r="HD70" s="76">
        <f t="shared" si="80"/>
        <v>0.516824767463965</v>
      </c>
      <c r="HE70" s="64">
        <f t="shared" si="81"/>
        <v>0.516824767463965</v>
      </c>
      <c r="HF70" s="64">
        <v>0</v>
      </c>
      <c r="HG70" s="64">
        <f t="shared" si="82"/>
        <v>0.9819670581815334</v>
      </c>
      <c r="HH70" s="64"/>
      <c r="HI70" s="77">
        <f t="shared" si="83"/>
        <v>0.9819670581815334</v>
      </c>
      <c r="HJ70" s="64">
        <f t="shared" si="84"/>
        <v>0</v>
      </c>
      <c r="HK70" s="64">
        <f t="shared" si="85"/>
        <v>0</v>
      </c>
      <c r="HL70" s="51">
        <f t="shared" si="86"/>
        <v>0.9819670581815334</v>
      </c>
      <c r="HM70" s="200">
        <f t="shared" si="87"/>
        <v>-51.730772142616992</v>
      </c>
      <c r="HN70" s="1">
        <v>2</v>
      </c>
      <c r="HO70" s="1" t="s">
        <v>48</v>
      </c>
    </row>
    <row r="71" spans="1:223" ht="30" customHeight="1" x14ac:dyDescent="0.25">
      <c r="A71" s="1">
        <v>23</v>
      </c>
      <c r="B71" s="1" t="s">
        <v>68</v>
      </c>
      <c r="C71" s="1" t="s">
        <v>25</v>
      </c>
      <c r="D71" s="50">
        <v>43830</v>
      </c>
      <c r="E71" s="83"/>
      <c r="F71" s="64">
        <v>542.66999999999996</v>
      </c>
      <c r="G71" s="64"/>
      <c r="H71" s="64"/>
      <c r="I71" s="64"/>
      <c r="J71" s="64"/>
      <c r="K71" s="72">
        <v>542.66999999999996</v>
      </c>
      <c r="L71" s="73">
        <v>0</v>
      </c>
      <c r="M71" s="75">
        <v>0</v>
      </c>
      <c r="N71" s="56">
        <v>0</v>
      </c>
      <c r="O71" s="64">
        <v>0</v>
      </c>
      <c r="P71" s="64">
        <v>0</v>
      </c>
      <c r="Q71" s="64">
        <v>0</v>
      </c>
      <c r="R71" s="64">
        <v>0</v>
      </c>
      <c r="S71" s="77">
        <v>0</v>
      </c>
      <c r="T71" s="64"/>
      <c r="U71" s="64"/>
      <c r="V71" s="64">
        <v>0</v>
      </c>
      <c r="W71" s="90">
        <v>0</v>
      </c>
      <c r="X71" s="78">
        <v>-416.77640072630652</v>
      </c>
      <c r="Y71" s="111">
        <v>1</v>
      </c>
      <c r="Z71" s="64" t="s">
        <v>48</v>
      </c>
      <c r="AA71" s="1">
        <v>23</v>
      </c>
      <c r="AB71" s="1" t="s">
        <v>68</v>
      </c>
      <c r="AC71" s="1" t="s">
        <v>25</v>
      </c>
      <c r="AD71" s="50">
        <v>43861</v>
      </c>
      <c r="AE71" s="110"/>
      <c r="AF71" s="1">
        <v>542.97</v>
      </c>
      <c r="AG71" s="1"/>
      <c r="AH71" s="1"/>
      <c r="AI71" s="1"/>
      <c r="AJ71" s="1"/>
      <c r="AK71" s="58">
        <f t="shared" si="7"/>
        <v>542.97</v>
      </c>
      <c r="AL71" s="73">
        <f t="shared" si="10"/>
        <v>0.30000000000006821</v>
      </c>
      <c r="AM71" s="75">
        <f t="shared" si="11"/>
        <v>-0.26671568726854178</v>
      </c>
      <c r="AN71" s="56">
        <f t="shared" si="12"/>
        <v>3.3284312731526433E-2</v>
      </c>
      <c r="AO71" s="64">
        <f t="shared" si="13"/>
        <v>3.3284312731526433E-2</v>
      </c>
      <c r="AP71" s="64">
        <f t="shared" si="14"/>
        <v>0</v>
      </c>
      <c r="AQ71" s="64">
        <f t="shared" si="15"/>
        <v>6.0244606044062843E-2</v>
      </c>
      <c r="AR71" s="64"/>
      <c r="AS71" s="77">
        <f t="shared" si="16"/>
        <v>6.0244606044062843E-2</v>
      </c>
      <c r="AT71" s="64">
        <f t="shared" si="17"/>
        <v>0.215924456335606</v>
      </c>
      <c r="AU71" s="64">
        <f t="shared" si="8"/>
        <v>3.838761351133875E-2</v>
      </c>
      <c r="AV71" s="90">
        <f t="shared" si="18"/>
        <v>0.31455667589100761</v>
      </c>
      <c r="AW71" s="78">
        <f t="shared" si="19"/>
        <v>-416.46184405041549</v>
      </c>
      <c r="AX71" s="111">
        <v>1</v>
      </c>
      <c r="AY71" s="64" t="s">
        <v>48</v>
      </c>
      <c r="AZ71" s="1">
        <v>23</v>
      </c>
      <c r="BA71" s="1" t="s">
        <v>68</v>
      </c>
      <c r="BB71" s="1" t="s">
        <v>25</v>
      </c>
      <c r="BC71" s="50">
        <v>43890</v>
      </c>
      <c r="BD71" s="83"/>
      <c r="BE71" s="1">
        <v>543.23</v>
      </c>
      <c r="BF71" s="1"/>
      <c r="BG71" s="1"/>
      <c r="BH71" s="1"/>
      <c r="BI71" s="1"/>
      <c r="BJ71" s="58">
        <v>543.23</v>
      </c>
      <c r="BK71" s="73">
        <f t="shared" si="20"/>
        <v>0.25999999999999091</v>
      </c>
      <c r="BL71" s="75">
        <f t="shared" si="21"/>
        <v>4.9197705697793543E-3</v>
      </c>
      <c r="BM71" s="56">
        <f t="shared" si="22"/>
        <v>0.26491977056977029</v>
      </c>
      <c r="BN71" s="64">
        <f t="shared" si="23"/>
        <v>0.26491977056977029</v>
      </c>
      <c r="BO71" s="64">
        <f t="shared" si="24"/>
        <v>0</v>
      </c>
      <c r="BP71" s="64">
        <f t="shared" si="25"/>
        <v>0.47950478473128422</v>
      </c>
      <c r="BQ71" s="174">
        <f t="shared" si="26"/>
        <v>0</v>
      </c>
      <c r="BR71" s="77">
        <f t="shared" si="27"/>
        <v>0.47950478473128422</v>
      </c>
      <c r="BS71" s="64">
        <f t="shared" si="28"/>
        <v>3.226170896164627E-2</v>
      </c>
      <c r="BT71" s="90">
        <f t="shared" si="29"/>
        <v>0.51176649369293048</v>
      </c>
      <c r="BU71" s="78">
        <f t="shared" si="30"/>
        <v>-415.95007755672259</v>
      </c>
      <c r="BV71" s="111">
        <v>1</v>
      </c>
      <c r="BW71" s="64" t="s">
        <v>48</v>
      </c>
      <c r="BX71" s="1">
        <v>23</v>
      </c>
      <c r="BY71" s="1" t="s">
        <v>68</v>
      </c>
      <c r="BZ71" s="1" t="s">
        <v>25</v>
      </c>
      <c r="CA71" s="50">
        <v>43890</v>
      </c>
      <c r="CB71" s="83"/>
      <c r="CC71" s="72">
        <v>543.23</v>
      </c>
      <c r="CD71" s="72"/>
      <c r="CE71" s="72"/>
      <c r="CF71" s="72"/>
      <c r="CG71" s="72"/>
      <c r="CH71" s="72">
        <v>543.23</v>
      </c>
      <c r="CI71" s="72">
        <v>0.25999999999999091</v>
      </c>
      <c r="CJ71" s="72">
        <v>4.9197705697793543E-3</v>
      </c>
      <c r="CK71" s="72">
        <v>0.26491977056977029</v>
      </c>
      <c r="CL71" s="72">
        <v>0.26491977056977029</v>
      </c>
      <c r="CM71" s="72">
        <v>0</v>
      </c>
      <c r="CN71" s="72">
        <v>0.47950478473128422</v>
      </c>
      <c r="CO71" s="72">
        <v>0</v>
      </c>
      <c r="CP71" s="77">
        <f t="shared" si="31"/>
        <v>0.53288201254404177</v>
      </c>
      <c r="CQ71" s="64">
        <f t="shared" si="32"/>
        <v>3.226170896164627E-2</v>
      </c>
      <c r="CR71" s="90">
        <f t="shared" si="33"/>
        <v>0.56514372150568803</v>
      </c>
      <c r="CS71" s="78">
        <f t="shared" si="34"/>
        <v>-415.38493383521688</v>
      </c>
      <c r="CT71" s="74" t="s">
        <v>232</v>
      </c>
      <c r="CU71" s="1" t="s">
        <v>317</v>
      </c>
      <c r="CV71" s="1">
        <v>23</v>
      </c>
      <c r="CW71" s="1" t="s">
        <v>68</v>
      </c>
      <c r="CX71" s="1" t="s">
        <v>25</v>
      </c>
      <c r="CY71" s="50">
        <v>43951</v>
      </c>
      <c r="CZ71" s="83"/>
      <c r="DA71" s="64">
        <v>544.53</v>
      </c>
      <c r="DB71" s="64"/>
      <c r="DC71" s="64"/>
      <c r="DD71" s="64"/>
      <c r="DE71" s="64"/>
      <c r="DF71" s="72">
        <v>544.53</v>
      </c>
      <c r="DG71" s="73">
        <f t="shared" si="35"/>
        <v>1.2999999999999545</v>
      </c>
      <c r="DH71" s="75">
        <f t="shared" si="36"/>
        <v>0.19960777595440407</v>
      </c>
      <c r="DI71" s="76">
        <f t="shared" si="37"/>
        <v>1.4996077759543587</v>
      </c>
      <c r="DJ71" s="64">
        <f t="shared" si="38"/>
        <v>1.4996077759543587</v>
      </c>
      <c r="DK71" s="64">
        <f t="shared" si="39"/>
        <v>0</v>
      </c>
      <c r="DL71" s="64">
        <f t="shared" si="40"/>
        <v>2.7142900744773892</v>
      </c>
      <c r="DM71" s="184">
        <f t="shared" si="41"/>
        <v>0</v>
      </c>
      <c r="DN71" s="185">
        <f t="shared" si="42"/>
        <v>2.7142900744773892</v>
      </c>
      <c r="DO71" s="186">
        <f t="shared" si="43"/>
        <v>2.1814080619333476</v>
      </c>
      <c r="DP71" s="186">
        <f t="shared" si="44"/>
        <v>2.0958896286569093</v>
      </c>
      <c r="DQ71" s="187">
        <f t="shared" si="45"/>
        <v>0.15027436981384429</v>
      </c>
      <c r="DR71" s="29">
        <f t="shared" si="46"/>
        <v>2.331682431747192</v>
      </c>
      <c r="DS71" s="188">
        <f t="shared" si="47"/>
        <v>-413.05325140346969</v>
      </c>
      <c r="DT71" s="74">
        <v>1</v>
      </c>
      <c r="DU71" s="1" t="s">
        <v>48</v>
      </c>
      <c r="DV71" s="1">
        <v>23</v>
      </c>
      <c r="DW71" s="1" t="s">
        <v>68</v>
      </c>
      <c r="DX71" s="1" t="s">
        <v>25</v>
      </c>
      <c r="DY71" s="50">
        <v>43982</v>
      </c>
      <c r="DZ71" s="51"/>
      <c r="EA71" s="1">
        <v>557.75</v>
      </c>
      <c r="EB71" s="1"/>
      <c r="EC71" s="1"/>
      <c r="ED71" s="1"/>
      <c r="EE71" s="1"/>
      <c r="EF71" s="58">
        <v>557.75</v>
      </c>
      <c r="EG71" s="73">
        <f t="shared" si="48"/>
        <v>13.220000000000027</v>
      </c>
      <c r="EH71" s="75">
        <f t="shared" si="49"/>
        <v>0.54323089658709123</v>
      </c>
      <c r="EI71" s="56">
        <f t="shared" si="50"/>
        <v>13.763230896587119</v>
      </c>
      <c r="EJ71" s="64">
        <f t="shared" si="51"/>
        <v>13.763230896587119</v>
      </c>
      <c r="EK71" s="64">
        <f t="shared" si="52"/>
        <v>0</v>
      </c>
      <c r="EL71" s="64">
        <f t="shared" si="53"/>
        <v>24.911447922822688</v>
      </c>
      <c r="EM71" s="174">
        <f t="shared" si="54"/>
        <v>0</v>
      </c>
      <c r="EN71" s="77">
        <f t="shared" si="55"/>
        <v>24.911447922822688</v>
      </c>
      <c r="EO71" s="64">
        <f t="shared" si="56"/>
        <v>2.6059076010339468</v>
      </c>
      <c r="EP71" s="199">
        <f t="shared" si="57"/>
        <v>27.517355523856637</v>
      </c>
      <c r="EQ71" s="200">
        <f t="shared" si="58"/>
        <v>-385.53589587961307</v>
      </c>
      <c r="ER71" s="111">
        <v>1</v>
      </c>
      <c r="ES71" s="64" t="s">
        <v>48</v>
      </c>
      <c r="ET71" s="1">
        <v>23</v>
      </c>
      <c r="EU71" s="1" t="s">
        <v>68</v>
      </c>
      <c r="EV71" s="1" t="s">
        <v>25</v>
      </c>
      <c r="EW71" s="218"/>
      <c r="EX71" s="50">
        <v>44013</v>
      </c>
      <c r="EY71" s="64">
        <v>583.72</v>
      </c>
      <c r="EZ71" s="64"/>
      <c r="FA71" s="64"/>
      <c r="FB71" s="64"/>
      <c r="FC71" s="64"/>
      <c r="FD71" s="72">
        <f t="shared" si="59"/>
        <v>583.72</v>
      </c>
      <c r="FE71" s="73">
        <f t="shared" si="88"/>
        <v>25.970000000000027</v>
      </c>
      <c r="FF71" s="75">
        <f t="shared" si="60"/>
        <v>1.2186615237888676</v>
      </c>
      <c r="FG71" s="56">
        <f t="shared" si="61"/>
        <v>27.188661523788895</v>
      </c>
      <c r="FH71" s="64">
        <f t="shared" si="62"/>
        <v>27.188661523788895</v>
      </c>
      <c r="FI71" s="64">
        <f t="shared" si="63"/>
        <v>0</v>
      </c>
      <c r="FJ71" s="64">
        <f t="shared" si="64"/>
        <v>49.211477358057898</v>
      </c>
      <c r="FK71" s="64"/>
      <c r="FL71" s="77">
        <f t="shared" si="65"/>
        <v>49.211477358057898</v>
      </c>
      <c r="FM71" s="64">
        <f t="shared" si="66"/>
        <v>5.6387001557350462</v>
      </c>
      <c r="FN71" s="199">
        <f t="shared" si="67"/>
        <v>54.850177513792943</v>
      </c>
      <c r="FO71" s="93">
        <f t="shared" si="68"/>
        <v>-330.68571836582009</v>
      </c>
      <c r="FP71" s="74">
        <v>1</v>
      </c>
      <c r="FQ71" s="1" t="s">
        <v>48</v>
      </c>
      <c r="FR71" s="1">
        <v>23</v>
      </c>
      <c r="FS71" s="1" t="s">
        <v>68</v>
      </c>
      <c r="FT71" s="1" t="s">
        <v>25</v>
      </c>
      <c r="FU71" s="50">
        <v>44042</v>
      </c>
      <c r="FV71" s="51"/>
      <c r="FW71" s="64">
        <v>607.22</v>
      </c>
      <c r="FX71" s="64"/>
      <c r="FY71" s="64"/>
      <c r="FZ71" s="64"/>
      <c r="GA71" s="64"/>
      <c r="GB71" s="231">
        <f t="shared" si="69"/>
        <v>607.22</v>
      </c>
      <c r="GC71" s="73">
        <f t="shared" si="9"/>
        <v>23.5</v>
      </c>
      <c r="GD71" s="75">
        <f t="shared" si="70"/>
        <v>7.3225137945129184</v>
      </c>
      <c r="GE71" s="76">
        <f t="shared" si="71"/>
        <v>30.822513794512918</v>
      </c>
      <c r="GF71" s="64">
        <f t="shared" si="72"/>
        <v>30.822513794512918</v>
      </c>
      <c r="GG71" s="64">
        <v>0</v>
      </c>
      <c r="GH71" s="64">
        <f t="shared" si="73"/>
        <v>58.562776209574544</v>
      </c>
      <c r="GI71" s="64"/>
      <c r="GJ71" s="77">
        <f t="shared" si="74"/>
        <v>58.562776209574544</v>
      </c>
      <c r="GK71" s="63">
        <f t="shared" si="75"/>
        <v>0</v>
      </c>
      <c r="GL71" s="64">
        <f t="shared" si="76"/>
        <v>0</v>
      </c>
      <c r="GM71" s="51">
        <f t="shared" si="77"/>
        <v>58.562776209574544</v>
      </c>
      <c r="GN71" s="200">
        <f t="shared" si="78"/>
        <v>-272.12294215624553</v>
      </c>
      <c r="GO71" s="74">
        <v>1</v>
      </c>
      <c r="GP71" s="237" t="s">
        <v>48</v>
      </c>
      <c r="GQ71" s="1">
        <v>23</v>
      </c>
      <c r="GR71" s="1" t="s">
        <v>68</v>
      </c>
      <c r="GS71" s="1" t="s">
        <v>25</v>
      </c>
      <c r="GT71" s="50">
        <v>44081</v>
      </c>
      <c r="GU71" s="51"/>
      <c r="GV71" s="64">
        <v>641.51</v>
      </c>
      <c r="GW71" s="64"/>
      <c r="GX71" s="64"/>
      <c r="GY71" s="64"/>
      <c r="GZ71" s="64"/>
      <c r="HA71" s="72">
        <v>641.51</v>
      </c>
      <c r="HB71" s="73">
        <f t="shared" si="89"/>
        <v>34.289999999999964</v>
      </c>
      <c r="HC71" s="75">
        <f t="shared" si="79"/>
        <v>-12.411084844060847</v>
      </c>
      <c r="HD71" s="76">
        <f t="shared" si="80"/>
        <v>21.878915155939119</v>
      </c>
      <c r="HE71" s="64">
        <f t="shared" si="81"/>
        <v>21.878915155939119</v>
      </c>
      <c r="HF71" s="64">
        <v>0</v>
      </c>
      <c r="HG71" s="64">
        <f t="shared" si="82"/>
        <v>41.569938796284326</v>
      </c>
      <c r="HH71" s="64"/>
      <c r="HI71" s="77">
        <f t="shared" si="83"/>
        <v>41.569938796284326</v>
      </c>
      <c r="HJ71" s="64">
        <f t="shared" si="84"/>
        <v>0</v>
      </c>
      <c r="HK71" s="64">
        <f t="shared" si="85"/>
        <v>0</v>
      </c>
      <c r="HL71" s="51">
        <f t="shared" si="86"/>
        <v>41.569938796284326</v>
      </c>
      <c r="HM71" s="200">
        <f t="shared" si="87"/>
        <v>-230.5530033599612</v>
      </c>
      <c r="HN71" s="1">
        <v>1</v>
      </c>
      <c r="HO71" s="1" t="s">
        <v>48</v>
      </c>
    </row>
    <row r="72" spans="1:223" ht="30" customHeight="1" x14ac:dyDescent="0.25">
      <c r="A72" s="1">
        <v>24</v>
      </c>
      <c r="B72" s="1" t="s">
        <v>69</v>
      </c>
      <c r="C72" s="1" t="s">
        <v>26</v>
      </c>
      <c r="D72" s="50">
        <v>43830</v>
      </c>
      <c r="E72" s="83"/>
      <c r="F72" s="64">
        <v>106.78</v>
      </c>
      <c r="G72" s="64"/>
      <c r="H72" s="64"/>
      <c r="I72" s="64"/>
      <c r="J72" s="64"/>
      <c r="K72" s="72">
        <v>106.78</v>
      </c>
      <c r="L72" s="73">
        <v>0</v>
      </c>
      <c r="M72" s="75">
        <v>0</v>
      </c>
      <c r="N72" s="56">
        <v>0</v>
      </c>
      <c r="O72" s="64">
        <v>0</v>
      </c>
      <c r="P72" s="64">
        <v>0</v>
      </c>
      <c r="Q72" s="64">
        <v>0</v>
      </c>
      <c r="R72" s="64">
        <v>0</v>
      </c>
      <c r="S72" s="77">
        <v>0</v>
      </c>
      <c r="T72" s="64"/>
      <c r="U72" s="64"/>
      <c r="V72" s="64">
        <v>0</v>
      </c>
      <c r="W72" s="90">
        <v>0</v>
      </c>
      <c r="X72" s="78">
        <v>-504.78669864419737</v>
      </c>
      <c r="Y72" s="111">
        <v>1</v>
      </c>
      <c r="Z72" s="64" t="s">
        <v>48</v>
      </c>
      <c r="AA72" s="1">
        <v>24</v>
      </c>
      <c r="AB72" s="1" t="s">
        <v>69</v>
      </c>
      <c r="AC72" s="1" t="s">
        <v>26</v>
      </c>
      <c r="AD72" s="50">
        <v>43861</v>
      </c>
      <c r="AE72" s="110"/>
      <c r="AF72" s="1">
        <v>106.83</v>
      </c>
      <c r="AG72" s="1"/>
      <c r="AH72" s="1"/>
      <c r="AI72" s="1"/>
      <c r="AJ72" s="1"/>
      <c r="AK72" s="58">
        <f t="shared" si="7"/>
        <v>106.83</v>
      </c>
      <c r="AL72" s="73">
        <f t="shared" si="10"/>
        <v>4.9999999999997158E-2</v>
      </c>
      <c r="AM72" s="75">
        <f t="shared" si="11"/>
        <v>-4.4452614544744327E-2</v>
      </c>
      <c r="AN72" s="56">
        <f t="shared" si="12"/>
        <v>5.5473854552528304E-3</v>
      </c>
      <c r="AO72" s="64">
        <f t="shared" si="13"/>
        <v>5.5473854552528304E-3</v>
      </c>
      <c r="AP72" s="64">
        <f t="shared" si="14"/>
        <v>0</v>
      </c>
      <c r="AQ72" s="64">
        <f t="shared" si="15"/>
        <v>1.0040767674007623E-2</v>
      </c>
      <c r="AR72" s="64"/>
      <c r="AS72" s="77">
        <f t="shared" si="16"/>
        <v>1.0040767674007623E-2</v>
      </c>
      <c r="AT72" s="64">
        <f t="shared" si="17"/>
        <v>3.5987409389257451E-2</v>
      </c>
      <c r="AU72" s="64">
        <f t="shared" si="8"/>
        <v>6.3979355852213093E-3</v>
      </c>
      <c r="AV72" s="90">
        <f t="shared" si="18"/>
        <v>5.2426112648486387E-2</v>
      </c>
      <c r="AW72" s="78">
        <f t="shared" si="19"/>
        <v>-504.73427253154887</v>
      </c>
      <c r="AX72" s="111">
        <v>1</v>
      </c>
      <c r="AY72" s="64" t="s">
        <v>48</v>
      </c>
      <c r="AZ72" s="1">
        <v>24</v>
      </c>
      <c r="BA72" s="1" t="s">
        <v>69</v>
      </c>
      <c r="BB72" s="1" t="s">
        <v>26</v>
      </c>
      <c r="BC72" s="50">
        <v>43890</v>
      </c>
      <c r="BD72" s="83"/>
      <c r="BE72" s="1">
        <v>106.83</v>
      </c>
      <c r="BF72" s="1"/>
      <c r="BG72" s="1"/>
      <c r="BH72" s="1"/>
      <c r="BI72" s="1"/>
      <c r="BJ72" s="58">
        <v>106.83</v>
      </c>
      <c r="BK72" s="73">
        <f t="shared" si="20"/>
        <v>0</v>
      </c>
      <c r="BL72" s="75">
        <f t="shared" si="21"/>
        <v>0</v>
      </c>
      <c r="BM72" s="56">
        <f t="shared" si="22"/>
        <v>0</v>
      </c>
      <c r="BN72" s="64">
        <f t="shared" si="23"/>
        <v>0</v>
      </c>
      <c r="BO72" s="64">
        <f t="shared" si="24"/>
        <v>0</v>
      </c>
      <c r="BP72" s="64">
        <f t="shared" si="25"/>
        <v>0</v>
      </c>
      <c r="BQ72" s="174">
        <f t="shared" si="26"/>
        <v>0</v>
      </c>
      <c r="BR72" s="77">
        <f t="shared" si="27"/>
        <v>0</v>
      </c>
      <c r="BS72" s="64">
        <f t="shared" si="28"/>
        <v>0</v>
      </c>
      <c r="BT72" s="90">
        <f t="shared" si="29"/>
        <v>0</v>
      </c>
      <c r="BU72" s="78">
        <f t="shared" si="30"/>
        <v>-504.73427253154887</v>
      </c>
      <c r="BV72" s="111">
        <v>1</v>
      </c>
      <c r="BW72" s="64" t="s">
        <v>48</v>
      </c>
      <c r="BX72" s="1">
        <v>24</v>
      </c>
      <c r="BY72" s="1" t="s">
        <v>69</v>
      </c>
      <c r="BZ72" s="1" t="s">
        <v>26</v>
      </c>
      <c r="CA72" s="50">
        <v>43890</v>
      </c>
      <c r="CB72" s="83"/>
      <c r="CC72" s="72">
        <v>106.83</v>
      </c>
      <c r="CD72" s="72"/>
      <c r="CE72" s="72"/>
      <c r="CF72" s="72"/>
      <c r="CG72" s="72"/>
      <c r="CH72" s="72">
        <v>106.83</v>
      </c>
      <c r="CI72" s="72">
        <v>0</v>
      </c>
      <c r="CJ72" s="72">
        <v>0</v>
      </c>
      <c r="CK72" s="72">
        <v>0</v>
      </c>
      <c r="CL72" s="72">
        <v>0</v>
      </c>
      <c r="CM72" s="72">
        <v>0</v>
      </c>
      <c r="CN72" s="72">
        <v>0</v>
      </c>
      <c r="CO72" s="72">
        <v>0</v>
      </c>
      <c r="CP72" s="77">
        <f t="shared" si="31"/>
        <v>0</v>
      </c>
      <c r="CQ72" s="64">
        <f t="shared" si="32"/>
        <v>0</v>
      </c>
      <c r="CR72" s="90">
        <f t="shared" si="33"/>
        <v>0</v>
      </c>
      <c r="CS72" s="78">
        <f t="shared" si="34"/>
        <v>-504.73427253154887</v>
      </c>
      <c r="CT72" s="74" t="s">
        <v>232</v>
      </c>
      <c r="CU72" s="1" t="s">
        <v>317</v>
      </c>
      <c r="CV72" s="1">
        <v>24</v>
      </c>
      <c r="CW72" s="1" t="s">
        <v>69</v>
      </c>
      <c r="CX72" s="1" t="s">
        <v>26</v>
      </c>
      <c r="CY72" s="50">
        <v>43951</v>
      </c>
      <c r="CZ72" s="83"/>
      <c r="DA72" s="64">
        <v>106.83</v>
      </c>
      <c r="DB72" s="64"/>
      <c r="DC72" s="64"/>
      <c r="DD72" s="64"/>
      <c r="DE72" s="64"/>
      <c r="DF72" s="72">
        <v>106.83</v>
      </c>
      <c r="DG72" s="73">
        <f t="shared" si="35"/>
        <v>0</v>
      </c>
      <c r="DH72" s="75">
        <f t="shared" si="36"/>
        <v>0</v>
      </c>
      <c r="DI72" s="76">
        <f t="shared" si="37"/>
        <v>0</v>
      </c>
      <c r="DJ72" s="64">
        <f t="shared" si="38"/>
        <v>0</v>
      </c>
      <c r="DK72" s="64">
        <f t="shared" si="39"/>
        <v>0</v>
      </c>
      <c r="DL72" s="64">
        <f t="shared" si="40"/>
        <v>0</v>
      </c>
      <c r="DM72" s="184">
        <f t="shared" si="41"/>
        <v>0</v>
      </c>
      <c r="DN72" s="185">
        <f t="shared" si="42"/>
        <v>0</v>
      </c>
      <c r="DO72" s="186">
        <f t="shared" si="43"/>
        <v>0</v>
      </c>
      <c r="DP72" s="186">
        <f t="shared" si="44"/>
        <v>0</v>
      </c>
      <c r="DQ72" s="187">
        <f t="shared" si="45"/>
        <v>0</v>
      </c>
      <c r="DR72" s="29">
        <f t="shared" si="46"/>
        <v>0</v>
      </c>
      <c r="DS72" s="188">
        <f t="shared" si="47"/>
        <v>-504.73427253154887</v>
      </c>
      <c r="DT72" s="74">
        <v>1</v>
      </c>
      <c r="DU72" s="1" t="s">
        <v>48</v>
      </c>
      <c r="DV72" s="1">
        <v>24</v>
      </c>
      <c r="DW72" s="1" t="s">
        <v>69</v>
      </c>
      <c r="DX72" s="1" t="s">
        <v>26</v>
      </c>
      <c r="DY72" s="50">
        <v>43982</v>
      </c>
      <c r="DZ72" s="51"/>
      <c r="EA72" s="1">
        <v>112.4</v>
      </c>
      <c r="EB72" s="1"/>
      <c r="EC72" s="1"/>
      <c r="ED72" s="1"/>
      <c r="EE72" s="1"/>
      <c r="EF72" s="58">
        <v>112.4</v>
      </c>
      <c r="EG72" s="73">
        <f t="shared" si="48"/>
        <v>5.5700000000000074</v>
      </c>
      <c r="EH72" s="75">
        <f t="shared" si="49"/>
        <v>0.22888018865280604</v>
      </c>
      <c r="EI72" s="56">
        <f t="shared" si="50"/>
        <v>5.7988801886528138</v>
      </c>
      <c r="EJ72" s="64">
        <f t="shared" si="51"/>
        <v>5.7988801886528138</v>
      </c>
      <c r="EK72" s="64">
        <f t="shared" si="52"/>
        <v>0</v>
      </c>
      <c r="EL72" s="64">
        <f t="shared" si="53"/>
        <v>10.495973141461594</v>
      </c>
      <c r="EM72" s="174">
        <f t="shared" si="54"/>
        <v>0</v>
      </c>
      <c r="EN72" s="77">
        <f t="shared" si="55"/>
        <v>10.495973141461594</v>
      </c>
      <c r="EO72" s="64">
        <f t="shared" si="56"/>
        <v>1.0979504794068891</v>
      </c>
      <c r="EP72" s="199">
        <f t="shared" si="57"/>
        <v>11.593923620868482</v>
      </c>
      <c r="EQ72" s="200">
        <f t="shared" si="58"/>
        <v>-493.14034891068036</v>
      </c>
      <c r="ER72" s="111">
        <v>1</v>
      </c>
      <c r="ES72" s="64" t="s">
        <v>48</v>
      </c>
      <c r="ET72" s="1">
        <v>24</v>
      </c>
      <c r="EU72" s="1" t="s">
        <v>69</v>
      </c>
      <c r="EV72" s="1" t="s">
        <v>26</v>
      </c>
      <c r="EW72" s="218"/>
      <c r="EX72" s="50">
        <v>44013</v>
      </c>
      <c r="EY72" s="64">
        <v>115.96000000000001</v>
      </c>
      <c r="EZ72" s="64"/>
      <c r="FA72" s="64"/>
      <c r="FB72" s="64"/>
      <c r="FC72" s="64"/>
      <c r="FD72" s="72">
        <f t="shared" si="59"/>
        <v>115.96000000000001</v>
      </c>
      <c r="FE72" s="73">
        <f t="shared" si="88"/>
        <v>3.5600000000000023</v>
      </c>
      <c r="FF72" s="75">
        <f t="shared" si="60"/>
        <v>0.16705564207502374</v>
      </c>
      <c r="FG72" s="56">
        <f t="shared" si="61"/>
        <v>3.727055642075026</v>
      </c>
      <c r="FH72" s="64">
        <f t="shared" si="62"/>
        <v>3.727055642075026</v>
      </c>
      <c r="FI72" s="64">
        <f t="shared" si="63"/>
        <v>0</v>
      </c>
      <c r="FJ72" s="64">
        <f t="shared" si="64"/>
        <v>6.7459707121557972</v>
      </c>
      <c r="FK72" s="64"/>
      <c r="FL72" s="77">
        <f t="shared" si="65"/>
        <v>6.7459707121557972</v>
      </c>
      <c r="FM72" s="64">
        <f t="shared" si="66"/>
        <v>0.77296005215312891</v>
      </c>
      <c r="FN72" s="199">
        <f t="shared" si="67"/>
        <v>7.5189307643089265</v>
      </c>
      <c r="FO72" s="93">
        <f t="shared" si="68"/>
        <v>-485.62141814637141</v>
      </c>
      <c r="FP72" s="74">
        <v>1</v>
      </c>
      <c r="FQ72" s="1" t="s">
        <v>48</v>
      </c>
      <c r="FR72" s="1">
        <v>24</v>
      </c>
      <c r="FS72" s="1" t="s">
        <v>69</v>
      </c>
      <c r="FT72" s="1" t="s">
        <v>26</v>
      </c>
      <c r="FU72" s="50">
        <v>44042</v>
      </c>
      <c r="FV72" s="51"/>
      <c r="FW72" s="64">
        <v>119.69</v>
      </c>
      <c r="FX72" s="64"/>
      <c r="FY72" s="64"/>
      <c r="FZ72" s="64"/>
      <c r="GA72" s="64"/>
      <c r="GB72" s="231">
        <f t="shared" si="69"/>
        <v>119.69</v>
      </c>
      <c r="GC72" s="73">
        <f t="shared" si="9"/>
        <v>3.7299999999999898</v>
      </c>
      <c r="GD72" s="75">
        <f t="shared" si="70"/>
        <v>1.1622543171716218</v>
      </c>
      <c r="GE72" s="76">
        <f t="shared" si="71"/>
        <v>4.8922543171716111</v>
      </c>
      <c r="GF72" s="64">
        <f t="shared" si="72"/>
        <v>4.8922543171716111</v>
      </c>
      <c r="GG72" s="64">
        <v>0</v>
      </c>
      <c r="GH72" s="64">
        <f t="shared" si="73"/>
        <v>9.2952832026260612</v>
      </c>
      <c r="GI72" s="64"/>
      <c r="GJ72" s="77">
        <f t="shared" si="74"/>
        <v>9.2952832026260612</v>
      </c>
      <c r="GK72" s="63">
        <f t="shared" si="75"/>
        <v>0</v>
      </c>
      <c r="GL72" s="64">
        <f t="shared" si="76"/>
        <v>0</v>
      </c>
      <c r="GM72" s="51">
        <f t="shared" si="77"/>
        <v>9.2952832026260612</v>
      </c>
      <c r="GN72" s="200">
        <f t="shared" si="78"/>
        <v>-476.32613494374533</v>
      </c>
      <c r="GO72" s="74">
        <v>1</v>
      </c>
      <c r="GP72" s="237" t="s">
        <v>48</v>
      </c>
      <c r="GQ72" s="1">
        <v>24</v>
      </c>
      <c r="GR72" s="1" t="s">
        <v>69</v>
      </c>
      <c r="GS72" s="1" t="s">
        <v>26</v>
      </c>
      <c r="GT72" s="50">
        <v>44081</v>
      </c>
      <c r="GU72" s="51"/>
      <c r="GV72" s="64">
        <v>124.17</v>
      </c>
      <c r="GW72" s="64"/>
      <c r="GX72" s="64"/>
      <c r="GY72" s="64"/>
      <c r="GZ72" s="64"/>
      <c r="HA72" s="72">
        <v>124.17</v>
      </c>
      <c r="HB72" s="73">
        <f t="shared" si="89"/>
        <v>4.480000000000004</v>
      </c>
      <c r="HC72" s="75">
        <f t="shared" si="79"/>
        <v>-1.6215123972409653</v>
      </c>
      <c r="HD72" s="76">
        <f t="shared" si="80"/>
        <v>2.8584876027590385</v>
      </c>
      <c r="HE72" s="64">
        <f t="shared" si="81"/>
        <v>2.8584876027590385</v>
      </c>
      <c r="HF72" s="64">
        <v>0</v>
      </c>
      <c r="HG72" s="64">
        <f t="shared" si="82"/>
        <v>5.4311264452421728</v>
      </c>
      <c r="HH72" s="64"/>
      <c r="HI72" s="77">
        <f t="shared" si="83"/>
        <v>5.4311264452421728</v>
      </c>
      <c r="HJ72" s="64">
        <f t="shared" si="84"/>
        <v>0</v>
      </c>
      <c r="HK72" s="64">
        <f t="shared" si="85"/>
        <v>0</v>
      </c>
      <c r="HL72" s="51">
        <f t="shared" si="86"/>
        <v>5.4311264452421728</v>
      </c>
      <c r="HM72" s="200">
        <f t="shared" si="87"/>
        <v>-470.89500849850316</v>
      </c>
      <c r="HN72" s="1">
        <v>1</v>
      </c>
      <c r="HO72" s="1" t="s">
        <v>48</v>
      </c>
    </row>
    <row r="73" spans="1:223" ht="30" customHeight="1" x14ac:dyDescent="0.25">
      <c r="A73" s="1">
        <v>25</v>
      </c>
      <c r="B73" s="1" t="s">
        <v>70</v>
      </c>
      <c r="C73" s="1" t="s">
        <v>27</v>
      </c>
      <c r="D73" s="50">
        <v>43830</v>
      </c>
      <c r="E73" s="83"/>
      <c r="F73" s="64">
        <v>4279.13</v>
      </c>
      <c r="G73" s="64"/>
      <c r="H73" s="64"/>
      <c r="I73" s="64"/>
      <c r="J73" s="64"/>
      <c r="K73" s="72">
        <v>4279.13</v>
      </c>
      <c r="L73" s="73">
        <v>140.53999999999996</v>
      </c>
      <c r="M73" s="75">
        <v>16.864787946080948</v>
      </c>
      <c r="N73" s="56">
        <v>157.40478794608092</v>
      </c>
      <c r="O73" s="64">
        <v>110</v>
      </c>
      <c r="P73" s="64">
        <v>47.404787946080916</v>
      </c>
      <c r="Q73" s="64">
        <v>199.1</v>
      </c>
      <c r="R73" s="64">
        <v>111.05560527347559</v>
      </c>
      <c r="S73" s="77">
        <v>310.1556052734756</v>
      </c>
      <c r="T73" s="64"/>
      <c r="U73" s="64"/>
      <c r="V73" s="64">
        <v>15.585228493798354</v>
      </c>
      <c r="W73" s="90">
        <v>325.74083376727395</v>
      </c>
      <c r="X73" s="78">
        <v>-1456.5098249276869</v>
      </c>
      <c r="Y73" s="111">
        <v>1</v>
      </c>
      <c r="Z73" s="64" t="s">
        <v>48</v>
      </c>
      <c r="AA73" s="1">
        <v>25</v>
      </c>
      <c r="AB73" s="1" t="s">
        <v>70</v>
      </c>
      <c r="AC73" s="1" t="s">
        <v>27</v>
      </c>
      <c r="AD73" s="50">
        <v>43861</v>
      </c>
      <c r="AE73" s="110"/>
      <c r="AF73" s="1">
        <v>4712.34</v>
      </c>
      <c r="AG73" s="1"/>
      <c r="AH73" s="1"/>
      <c r="AI73" s="1"/>
      <c r="AJ73" s="1"/>
      <c r="AK73" s="58">
        <f t="shared" si="7"/>
        <v>4712.34</v>
      </c>
      <c r="AL73" s="73">
        <f t="shared" si="10"/>
        <v>433.21000000000004</v>
      </c>
      <c r="AM73" s="75">
        <f t="shared" si="11"/>
        <v>-385.14634293859575</v>
      </c>
      <c r="AN73" s="56">
        <f t="shared" si="12"/>
        <v>48.063657061404285</v>
      </c>
      <c r="AO73" s="64">
        <f t="shared" si="13"/>
        <v>48.063657061404285</v>
      </c>
      <c r="AP73" s="64">
        <f t="shared" si="14"/>
        <v>0</v>
      </c>
      <c r="AQ73" s="64">
        <f t="shared" si="15"/>
        <v>86.995219281141758</v>
      </c>
      <c r="AR73" s="64"/>
      <c r="AS73" s="77">
        <f t="shared" si="16"/>
        <v>86.995219281141758</v>
      </c>
      <c r="AT73" s="64">
        <f t="shared" si="17"/>
        <v>311.80211243042197</v>
      </c>
      <c r="AU73" s="64">
        <f t="shared" si="8"/>
        <v>55.432993497477597</v>
      </c>
      <c r="AV73" s="90">
        <f t="shared" si="18"/>
        <v>454.23032520904133</v>
      </c>
      <c r="AW73" s="78">
        <f t="shared" si="19"/>
        <v>-1002.2794997186455</v>
      </c>
      <c r="AX73" s="111">
        <v>1</v>
      </c>
      <c r="AY73" s="64" t="s">
        <v>48</v>
      </c>
      <c r="AZ73" s="1">
        <v>25</v>
      </c>
      <c r="BA73" s="1" t="s">
        <v>70</v>
      </c>
      <c r="BB73" s="1" t="s">
        <v>27</v>
      </c>
      <c r="BC73" s="50">
        <v>43890</v>
      </c>
      <c r="BD73" s="83"/>
      <c r="BE73" s="1">
        <v>4907.04</v>
      </c>
      <c r="BF73" s="1"/>
      <c r="BG73" s="1"/>
      <c r="BH73" s="1"/>
      <c r="BI73" s="1"/>
      <c r="BJ73" s="58">
        <v>4907.04</v>
      </c>
      <c r="BK73" s="73">
        <f t="shared" si="20"/>
        <v>194.69999999999982</v>
      </c>
      <c r="BL73" s="75">
        <f t="shared" si="21"/>
        <v>3.6841512689848956</v>
      </c>
      <c r="BM73" s="56">
        <f t="shared" si="22"/>
        <v>198.38415126898471</v>
      </c>
      <c r="BN73" s="64">
        <f t="shared" si="23"/>
        <v>110</v>
      </c>
      <c r="BO73" s="64">
        <f t="shared" si="24"/>
        <v>88.384151268984709</v>
      </c>
      <c r="BP73" s="64">
        <f t="shared" si="25"/>
        <v>199.1</v>
      </c>
      <c r="BQ73" s="174">
        <f t="shared" si="26"/>
        <v>195.53905482567984</v>
      </c>
      <c r="BR73" s="77">
        <f t="shared" si="27"/>
        <v>394.63905482567986</v>
      </c>
      <c r="BS73" s="64">
        <f t="shared" si="28"/>
        <v>26.551831675298395</v>
      </c>
      <c r="BT73" s="90">
        <f t="shared" si="29"/>
        <v>421.19088650097825</v>
      </c>
      <c r="BU73" s="78">
        <f t="shared" si="30"/>
        <v>-581.08861321766722</v>
      </c>
      <c r="BV73" s="111">
        <v>1</v>
      </c>
      <c r="BW73" s="64" t="s">
        <v>48</v>
      </c>
      <c r="BX73" s="1">
        <v>25</v>
      </c>
      <c r="BY73" s="1" t="s">
        <v>70</v>
      </c>
      <c r="BZ73" s="1" t="s">
        <v>27</v>
      </c>
      <c r="CA73" s="50">
        <v>43890</v>
      </c>
      <c r="CB73" s="83"/>
      <c r="CC73" s="72">
        <v>4907.04</v>
      </c>
      <c r="CD73" s="72"/>
      <c r="CE73" s="72"/>
      <c r="CF73" s="72"/>
      <c r="CG73" s="72"/>
      <c r="CH73" s="72">
        <v>4907.04</v>
      </c>
      <c r="CI73" s="72">
        <v>194.69999999999982</v>
      </c>
      <c r="CJ73" s="72">
        <v>3.6841512689848956</v>
      </c>
      <c r="CK73" s="72">
        <v>198.38415126898471</v>
      </c>
      <c r="CL73" s="72">
        <v>110</v>
      </c>
      <c r="CM73" s="72">
        <v>88.384151268984709</v>
      </c>
      <c r="CN73" s="72">
        <v>199.1</v>
      </c>
      <c r="CO73" s="72">
        <v>195.53905482567984</v>
      </c>
      <c r="CP73" s="77">
        <f t="shared" si="31"/>
        <v>438.5692499019321</v>
      </c>
      <c r="CQ73" s="64">
        <f t="shared" si="32"/>
        <v>26.551831675298395</v>
      </c>
      <c r="CR73" s="90">
        <f t="shared" si="33"/>
        <v>465.12108157723048</v>
      </c>
      <c r="CS73" s="78">
        <f t="shared" si="34"/>
        <v>-115.96753164043673</v>
      </c>
      <c r="CT73" s="74" t="s">
        <v>232</v>
      </c>
      <c r="CU73" s="1" t="s">
        <v>317</v>
      </c>
      <c r="CV73" s="1">
        <v>25</v>
      </c>
      <c r="CW73" s="1" t="s">
        <v>70</v>
      </c>
      <c r="CX73" s="1" t="s">
        <v>27</v>
      </c>
      <c r="CY73" s="50">
        <v>43951</v>
      </c>
      <c r="CZ73" s="83"/>
      <c r="DA73" s="64">
        <v>5965.84</v>
      </c>
      <c r="DB73" s="64"/>
      <c r="DC73" s="64"/>
      <c r="DD73" s="64"/>
      <c r="DE73" s="64"/>
      <c r="DF73" s="72">
        <v>5965.84</v>
      </c>
      <c r="DG73" s="73">
        <f t="shared" si="35"/>
        <v>1058.8000000000002</v>
      </c>
      <c r="DH73" s="75">
        <f t="shared" si="36"/>
        <v>162.57285629271576</v>
      </c>
      <c r="DI73" s="76">
        <f t="shared" si="37"/>
        <v>1221.3728562927158</v>
      </c>
      <c r="DJ73" s="64">
        <f t="shared" si="38"/>
        <v>110</v>
      </c>
      <c r="DK73" s="64">
        <f t="shared" si="39"/>
        <v>1111.3728562927158</v>
      </c>
      <c r="DL73" s="64">
        <f t="shared" si="40"/>
        <v>199.1</v>
      </c>
      <c r="DM73" s="184">
        <f t="shared" si="41"/>
        <v>2474.2219931447094</v>
      </c>
      <c r="DN73" s="185">
        <f t="shared" si="42"/>
        <v>2673.3219931447093</v>
      </c>
      <c r="DO73" s="186">
        <f t="shared" si="43"/>
        <v>2234.7527432427773</v>
      </c>
      <c r="DP73" s="186">
        <f t="shared" si="44"/>
        <v>2147.1430214775769</v>
      </c>
      <c r="DQ73" s="187">
        <f t="shared" si="45"/>
        <v>153.94921566528492</v>
      </c>
      <c r="DR73" s="29">
        <f t="shared" si="46"/>
        <v>2388.7019589080624</v>
      </c>
      <c r="DS73" s="188">
        <f t="shared" si="47"/>
        <v>2272.7344272676255</v>
      </c>
      <c r="DT73" s="74">
        <v>1</v>
      </c>
      <c r="DU73" s="1" t="s">
        <v>48</v>
      </c>
      <c r="DV73" s="1">
        <v>25</v>
      </c>
      <c r="DW73" s="1" t="s">
        <v>70</v>
      </c>
      <c r="DX73" s="1" t="s">
        <v>27</v>
      </c>
      <c r="DY73" s="50">
        <v>43982</v>
      </c>
      <c r="DZ73" s="51"/>
      <c r="EA73" s="1">
        <v>6125.9000000000005</v>
      </c>
      <c r="EB73" s="1"/>
      <c r="EC73" s="1"/>
      <c r="ED73" s="1"/>
      <c r="EE73" s="1"/>
      <c r="EF73" s="58">
        <v>6125.9000000000005</v>
      </c>
      <c r="EG73" s="73">
        <f t="shared" si="48"/>
        <v>160.0600000000004</v>
      </c>
      <c r="EH73" s="75">
        <f t="shared" si="49"/>
        <v>6.5771208250930302</v>
      </c>
      <c r="EI73" s="56">
        <f t="shared" si="50"/>
        <v>166.63712082509343</v>
      </c>
      <c r="EJ73" s="64">
        <f t="shared" si="51"/>
        <v>110</v>
      </c>
      <c r="EK73" s="64">
        <f t="shared" si="52"/>
        <v>56.637120825093433</v>
      </c>
      <c r="EL73" s="64">
        <f t="shared" si="53"/>
        <v>199.1</v>
      </c>
      <c r="EM73" s="174">
        <f t="shared" si="54"/>
        <v>109.60145035209629</v>
      </c>
      <c r="EN73" s="77">
        <f t="shared" si="55"/>
        <v>308.70145035209629</v>
      </c>
      <c r="EO73" s="64">
        <f t="shared" si="56"/>
        <v>32.292280176365608</v>
      </c>
      <c r="EP73" s="199">
        <f t="shared" si="57"/>
        <v>340.99373052846192</v>
      </c>
      <c r="EQ73" s="200">
        <f t="shared" si="58"/>
        <v>2613.7281577960875</v>
      </c>
      <c r="ER73" s="111">
        <v>1</v>
      </c>
      <c r="ES73" s="64" t="s">
        <v>48</v>
      </c>
      <c r="ET73" s="1">
        <v>25</v>
      </c>
      <c r="EU73" s="1" t="s">
        <v>70</v>
      </c>
      <c r="EV73" s="1" t="s">
        <v>27</v>
      </c>
      <c r="EW73" s="218">
        <v>9000</v>
      </c>
      <c r="EX73" s="50">
        <v>44013</v>
      </c>
      <c r="EY73" s="64">
        <v>6285.32</v>
      </c>
      <c r="EZ73" s="64"/>
      <c r="FA73" s="64"/>
      <c r="FB73" s="64"/>
      <c r="FC73" s="64"/>
      <c r="FD73" s="72">
        <f t="shared" si="59"/>
        <v>6285.32</v>
      </c>
      <c r="FE73" s="73">
        <f t="shared" si="88"/>
        <v>159.41999999999916</v>
      </c>
      <c r="FF73" s="75">
        <f t="shared" si="60"/>
        <v>7.4809018144944179</v>
      </c>
      <c r="FG73" s="56">
        <f t="shared" si="61"/>
        <v>166.90090181449358</v>
      </c>
      <c r="FH73" s="64">
        <f t="shared" si="62"/>
        <v>166.90090181449358</v>
      </c>
      <c r="FI73" s="64">
        <f t="shared" si="63"/>
        <v>0</v>
      </c>
      <c r="FJ73" s="64">
        <f t="shared" si="64"/>
        <v>302.09063228423338</v>
      </c>
      <c r="FK73" s="64"/>
      <c r="FL73" s="77">
        <f t="shared" si="65"/>
        <v>302.09063228423338</v>
      </c>
      <c r="FM73" s="64">
        <f t="shared" si="66"/>
        <v>34.613845930969404</v>
      </c>
      <c r="FN73" s="199">
        <f t="shared" si="67"/>
        <v>336.70447821520281</v>
      </c>
      <c r="FO73" s="93">
        <f t="shared" si="68"/>
        <v>-6049.56736398871</v>
      </c>
      <c r="FP73" s="74">
        <v>1</v>
      </c>
      <c r="FQ73" s="1" t="s">
        <v>48</v>
      </c>
      <c r="FR73" s="1">
        <v>25</v>
      </c>
      <c r="FS73" s="1" t="s">
        <v>70</v>
      </c>
      <c r="FT73" s="1" t="s">
        <v>27</v>
      </c>
      <c r="FU73" s="50">
        <v>44042</v>
      </c>
      <c r="FV73" s="51"/>
      <c r="FW73" s="64">
        <v>6331.35</v>
      </c>
      <c r="FX73" s="64"/>
      <c r="FY73" s="64"/>
      <c r="FZ73" s="64"/>
      <c r="GA73" s="64"/>
      <c r="GB73" s="231">
        <f t="shared" si="69"/>
        <v>6331.35</v>
      </c>
      <c r="GC73" s="73">
        <f t="shared" si="9"/>
        <v>46.030000000000655</v>
      </c>
      <c r="GD73" s="75">
        <f t="shared" si="70"/>
        <v>14.342779147295081</v>
      </c>
      <c r="GE73" s="76">
        <f t="shared" si="71"/>
        <v>60.372779147295738</v>
      </c>
      <c r="GF73" s="64">
        <f t="shared" si="72"/>
        <v>60.372779147295738</v>
      </c>
      <c r="GG73" s="64">
        <v>0</v>
      </c>
      <c r="GH73" s="64">
        <f t="shared" si="73"/>
        <v>114.70828037986189</v>
      </c>
      <c r="GI73" s="64"/>
      <c r="GJ73" s="77">
        <f t="shared" si="74"/>
        <v>114.70828037986189</v>
      </c>
      <c r="GK73" s="63">
        <f t="shared" si="75"/>
        <v>0</v>
      </c>
      <c r="GL73" s="64">
        <f t="shared" si="76"/>
        <v>0</v>
      </c>
      <c r="GM73" s="51">
        <f t="shared" si="77"/>
        <v>114.70828037986189</v>
      </c>
      <c r="GN73" s="200">
        <f t="shared" si="78"/>
        <v>-5934.8590836088479</v>
      </c>
      <c r="GO73" s="74">
        <v>1</v>
      </c>
      <c r="GP73" s="237" t="s">
        <v>48</v>
      </c>
      <c r="GQ73" s="1">
        <v>25</v>
      </c>
      <c r="GR73" s="1" t="s">
        <v>70</v>
      </c>
      <c r="GS73" s="1" t="s">
        <v>27</v>
      </c>
      <c r="GT73" s="50">
        <v>44081</v>
      </c>
      <c r="GU73" s="51"/>
      <c r="GV73" s="64">
        <v>6419.3</v>
      </c>
      <c r="GW73" s="64"/>
      <c r="GX73" s="64"/>
      <c r="GY73" s="64"/>
      <c r="GZ73" s="64"/>
      <c r="HA73" s="72">
        <v>6419.3</v>
      </c>
      <c r="HB73" s="73">
        <f t="shared" si="89"/>
        <v>87.949999999999818</v>
      </c>
      <c r="HC73" s="75">
        <f t="shared" si="79"/>
        <v>-31.833039137799659</v>
      </c>
      <c r="HD73" s="76">
        <f t="shared" si="80"/>
        <v>56.116960862200159</v>
      </c>
      <c r="HE73" s="64">
        <f t="shared" si="81"/>
        <v>56.116960862200159</v>
      </c>
      <c r="HF73" s="64">
        <v>0</v>
      </c>
      <c r="HG73" s="64">
        <f t="shared" si="82"/>
        <v>106.6222256381803</v>
      </c>
      <c r="HH73" s="64"/>
      <c r="HI73" s="77">
        <f t="shared" si="83"/>
        <v>106.6222256381803</v>
      </c>
      <c r="HJ73" s="64">
        <f t="shared" si="84"/>
        <v>0</v>
      </c>
      <c r="HK73" s="64">
        <f t="shared" si="85"/>
        <v>0</v>
      </c>
      <c r="HL73" s="51">
        <f t="shared" si="86"/>
        <v>106.6222256381803</v>
      </c>
      <c r="HM73" s="200">
        <f t="shared" si="87"/>
        <v>-5828.2368579706672</v>
      </c>
      <c r="HN73" s="1">
        <v>1</v>
      </c>
      <c r="HO73" s="1" t="s">
        <v>48</v>
      </c>
    </row>
    <row r="74" spans="1:223" ht="30" customHeight="1" x14ac:dyDescent="0.25">
      <c r="A74" s="1">
        <v>26</v>
      </c>
      <c r="B74" s="1" t="s">
        <v>71</v>
      </c>
      <c r="C74" s="1" t="s">
        <v>163</v>
      </c>
      <c r="D74" s="50">
        <v>43830</v>
      </c>
      <c r="E74" s="83"/>
      <c r="F74" s="64">
        <v>0.38</v>
      </c>
      <c r="G74" s="64"/>
      <c r="H74" s="64"/>
      <c r="I74" s="64"/>
      <c r="J74" s="64">
        <v>25620.32</v>
      </c>
      <c r="K74" s="72">
        <v>0.38</v>
      </c>
      <c r="L74" s="73">
        <v>0</v>
      </c>
      <c r="M74" s="75">
        <v>0</v>
      </c>
      <c r="N74" s="56">
        <v>0</v>
      </c>
      <c r="O74" s="64">
        <v>0</v>
      </c>
      <c r="P74" s="64">
        <v>0</v>
      </c>
      <c r="Q74" s="64">
        <v>0</v>
      </c>
      <c r="R74" s="64">
        <v>0</v>
      </c>
      <c r="S74" s="77">
        <v>0</v>
      </c>
      <c r="T74" s="64"/>
      <c r="U74" s="64"/>
      <c r="V74" s="64">
        <v>0</v>
      </c>
      <c r="W74" s="90">
        <v>0</v>
      </c>
      <c r="X74" s="78">
        <v>-14.337639250649536</v>
      </c>
      <c r="Y74" s="111">
        <v>2</v>
      </c>
      <c r="Z74" s="64" t="s">
        <v>48</v>
      </c>
      <c r="AA74" s="1">
        <v>26</v>
      </c>
      <c r="AB74" s="1" t="s">
        <v>71</v>
      </c>
      <c r="AC74" s="1" t="s">
        <v>163</v>
      </c>
      <c r="AD74" s="50">
        <v>43861</v>
      </c>
      <c r="AE74" s="110"/>
      <c r="AF74" s="1">
        <v>0.38</v>
      </c>
      <c r="AG74" s="1"/>
      <c r="AH74" s="1"/>
      <c r="AI74" s="1"/>
      <c r="AJ74" s="1">
        <v>25620.32</v>
      </c>
      <c r="AK74" s="58">
        <f t="shared" si="7"/>
        <v>0.38</v>
      </c>
      <c r="AL74" s="73">
        <f t="shared" si="10"/>
        <v>0</v>
      </c>
      <c r="AM74" s="75">
        <f t="shared" si="11"/>
        <v>0</v>
      </c>
      <c r="AN74" s="56">
        <f t="shared" si="12"/>
        <v>0</v>
      </c>
      <c r="AO74" s="64">
        <f t="shared" si="13"/>
        <v>0</v>
      </c>
      <c r="AP74" s="64">
        <f t="shared" si="14"/>
        <v>0</v>
      </c>
      <c r="AQ74" s="64">
        <f t="shared" si="15"/>
        <v>0</v>
      </c>
      <c r="AR74" s="64"/>
      <c r="AS74" s="77">
        <f t="shared" si="16"/>
        <v>0</v>
      </c>
      <c r="AT74" s="64">
        <f t="shared" si="17"/>
        <v>0</v>
      </c>
      <c r="AU74" s="64">
        <f t="shared" si="8"/>
        <v>0</v>
      </c>
      <c r="AV74" s="90">
        <f t="shared" si="18"/>
        <v>0</v>
      </c>
      <c r="AW74" s="78">
        <f t="shared" si="19"/>
        <v>-14.337639250649536</v>
      </c>
      <c r="AX74" s="111">
        <v>2</v>
      </c>
      <c r="AY74" s="64" t="s">
        <v>48</v>
      </c>
      <c r="AZ74" s="1">
        <v>26</v>
      </c>
      <c r="BA74" s="1" t="s">
        <v>71</v>
      </c>
      <c r="BB74" s="1" t="s">
        <v>163</v>
      </c>
      <c r="BC74" s="50">
        <v>43890</v>
      </c>
      <c r="BD74" s="83"/>
      <c r="BE74" s="1">
        <v>0.38</v>
      </c>
      <c r="BF74" s="1"/>
      <c r="BG74" s="1"/>
      <c r="BH74" s="1"/>
      <c r="BI74" s="1">
        <v>25620.32</v>
      </c>
      <c r="BJ74" s="58">
        <v>0.38</v>
      </c>
      <c r="BK74" s="73">
        <f t="shared" si="20"/>
        <v>0</v>
      </c>
      <c r="BL74" s="75">
        <f t="shared" si="21"/>
        <v>0</v>
      </c>
      <c r="BM74" s="56">
        <f t="shared" si="22"/>
        <v>0</v>
      </c>
      <c r="BN74" s="64">
        <f t="shared" si="23"/>
        <v>0</v>
      </c>
      <c r="BO74" s="64">
        <f t="shared" si="24"/>
        <v>0</v>
      </c>
      <c r="BP74" s="64">
        <f t="shared" si="25"/>
        <v>0</v>
      </c>
      <c r="BQ74" s="174">
        <f t="shared" si="26"/>
        <v>0</v>
      </c>
      <c r="BR74" s="77">
        <f t="shared" si="27"/>
        <v>0</v>
      </c>
      <c r="BS74" s="64">
        <f t="shared" si="28"/>
        <v>0</v>
      </c>
      <c r="BT74" s="90">
        <f t="shared" si="29"/>
        <v>0</v>
      </c>
      <c r="BU74" s="78">
        <f t="shared" si="30"/>
        <v>-14.337639250649536</v>
      </c>
      <c r="BV74" s="111">
        <v>2</v>
      </c>
      <c r="BW74" s="64" t="s">
        <v>48</v>
      </c>
      <c r="BX74" s="1">
        <v>26</v>
      </c>
      <c r="BY74" s="1" t="s">
        <v>71</v>
      </c>
      <c r="BZ74" s="1" t="s">
        <v>163</v>
      </c>
      <c r="CA74" s="50">
        <v>43890</v>
      </c>
      <c r="CB74" s="83"/>
      <c r="CC74" s="72">
        <v>0.38</v>
      </c>
      <c r="CD74" s="72"/>
      <c r="CE74" s="72"/>
      <c r="CF74" s="72"/>
      <c r="CG74" s="72">
        <v>25620.32</v>
      </c>
      <c r="CH74" s="72">
        <v>0.38</v>
      </c>
      <c r="CI74" s="72">
        <v>0</v>
      </c>
      <c r="CJ74" s="72">
        <v>0</v>
      </c>
      <c r="CK74" s="72">
        <v>0</v>
      </c>
      <c r="CL74" s="72">
        <v>0</v>
      </c>
      <c r="CM74" s="72">
        <v>0</v>
      </c>
      <c r="CN74" s="72">
        <v>0</v>
      </c>
      <c r="CO74" s="72">
        <v>0</v>
      </c>
      <c r="CP74" s="77">
        <f t="shared" si="31"/>
        <v>0</v>
      </c>
      <c r="CQ74" s="64">
        <f t="shared" si="32"/>
        <v>0</v>
      </c>
      <c r="CR74" s="90">
        <f t="shared" si="33"/>
        <v>0</v>
      </c>
      <c r="CS74" s="78">
        <f t="shared" si="34"/>
        <v>-14.337639250649536</v>
      </c>
      <c r="CT74" s="74" t="s">
        <v>232</v>
      </c>
      <c r="CU74" s="1" t="s">
        <v>317</v>
      </c>
      <c r="CV74" s="1">
        <v>26</v>
      </c>
      <c r="CW74" s="1" t="s">
        <v>71</v>
      </c>
      <c r="CX74" s="1" t="s">
        <v>163</v>
      </c>
      <c r="CY74" s="50">
        <v>43951</v>
      </c>
      <c r="CZ74" s="83"/>
      <c r="DA74" s="64">
        <v>0.39</v>
      </c>
      <c r="DB74" s="64"/>
      <c r="DC74" s="64"/>
      <c r="DD74" s="64"/>
      <c r="DE74" s="64">
        <v>25620.32</v>
      </c>
      <c r="DF74" s="72">
        <v>0.39</v>
      </c>
      <c r="DG74" s="73">
        <f t="shared" si="35"/>
        <v>1.0000000000000009E-2</v>
      </c>
      <c r="DH74" s="75">
        <f t="shared" si="36"/>
        <v>1.535444430418548E-3</v>
      </c>
      <c r="DI74" s="76">
        <f t="shared" si="37"/>
        <v>1.1535444430418557E-2</v>
      </c>
      <c r="DJ74" s="64">
        <f t="shared" si="38"/>
        <v>1.1535444430418557E-2</v>
      </c>
      <c r="DK74" s="64">
        <f t="shared" si="39"/>
        <v>0</v>
      </c>
      <c r="DL74" s="64">
        <f t="shared" si="40"/>
        <v>2.0879154419057588E-2</v>
      </c>
      <c r="DM74" s="184">
        <f t="shared" si="41"/>
        <v>0</v>
      </c>
      <c r="DN74" s="185">
        <f t="shared" si="42"/>
        <v>2.0879154419057588E-2</v>
      </c>
      <c r="DO74" s="186">
        <f t="shared" si="43"/>
        <v>2.0879154419057588E-2</v>
      </c>
      <c r="DP74" s="186">
        <f t="shared" si="44"/>
        <v>2.0060622295144867E-2</v>
      </c>
      <c r="DQ74" s="187">
        <f t="shared" si="45"/>
        <v>1.4383378457806808E-3</v>
      </c>
      <c r="DR74" s="29">
        <f t="shared" si="46"/>
        <v>2.2317492264838267E-2</v>
      </c>
      <c r="DS74" s="188">
        <f t="shared" si="47"/>
        <v>-14.315321758384698</v>
      </c>
      <c r="DT74" s="74">
        <v>2</v>
      </c>
      <c r="DU74" s="1" t="s">
        <v>48</v>
      </c>
      <c r="DV74" s="1">
        <v>26</v>
      </c>
      <c r="DW74" s="1" t="s">
        <v>71</v>
      </c>
      <c r="DX74" s="1" t="s">
        <v>163</v>
      </c>
      <c r="DY74" s="50">
        <v>43982</v>
      </c>
      <c r="DZ74" s="51"/>
      <c r="EA74" s="1">
        <v>0.39</v>
      </c>
      <c r="EB74" s="1"/>
      <c r="EC74" s="1"/>
      <c r="ED74" s="1"/>
      <c r="EE74" s="1">
        <v>25620.32</v>
      </c>
      <c r="EF74" s="58">
        <v>0.39</v>
      </c>
      <c r="EG74" s="73">
        <f t="shared" si="48"/>
        <v>0</v>
      </c>
      <c r="EH74" s="75">
        <f t="shared" si="49"/>
        <v>0</v>
      </c>
      <c r="EI74" s="56">
        <f t="shared" si="50"/>
        <v>0</v>
      </c>
      <c r="EJ74" s="64">
        <f t="shared" si="51"/>
        <v>0</v>
      </c>
      <c r="EK74" s="64">
        <f t="shared" si="52"/>
        <v>0</v>
      </c>
      <c r="EL74" s="64">
        <f t="shared" si="53"/>
        <v>0</v>
      </c>
      <c r="EM74" s="174">
        <f t="shared" si="54"/>
        <v>0</v>
      </c>
      <c r="EN74" s="77">
        <f t="shared" si="55"/>
        <v>0</v>
      </c>
      <c r="EO74" s="64">
        <f t="shared" si="56"/>
        <v>0</v>
      </c>
      <c r="EP74" s="199">
        <f t="shared" si="57"/>
        <v>0</v>
      </c>
      <c r="EQ74" s="200">
        <f t="shared" si="58"/>
        <v>-14.315321758384698</v>
      </c>
      <c r="ER74" s="111">
        <v>2</v>
      </c>
      <c r="ES74" s="64" t="s">
        <v>48</v>
      </c>
      <c r="ET74" s="1">
        <v>26</v>
      </c>
      <c r="EU74" s="1" t="s">
        <v>71</v>
      </c>
      <c r="EV74" s="1" t="s">
        <v>163</v>
      </c>
      <c r="EW74" s="218"/>
      <c r="EX74" s="50">
        <v>44013</v>
      </c>
      <c r="EY74" s="64">
        <v>1.68</v>
      </c>
      <c r="EZ74" s="64"/>
      <c r="FA74" s="64"/>
      <c r="FB74" s="64"/>
      <c r="FC74" s="64">
        <v>25620.32</v>
      </c>
      <c r="FD74" s="72">
        <f t="shared" si="59"/>
        <v>1.68</v>
      </c>
      <c r="FE74" s="73">
        <f t="shared" si="88"/>
        <v>1.29</v>
      </c>
      <c r="FF74" s="75">
        <f t="shared" si="60"/>
        <v>6.0534207381118116E-2</v>
      </c>
      <c r="FG74" s="56">
        <f t="shared" si="61"/>
        <v>1.3505342073811182</v>
      </c>
      <c r="FH74" s="64">
        <f t="shared" si="62"/>
        <v>1.3505342073811182</v>
      </c>
      <c r="FI74" s="64">
        <f t="shared" si="63"/>
        <v>0</v>
      </c>
      <c r="FJ74" s="64">
        <f t="shared" si="64"/>
        <v>2.4444669153598242</v>
      </c>
      <c r="FK74" s="64"/>
      <c r="FL74" s="77">
        <f t="shared" si="65"/>
        <v>2.4444669153598242</v>
      </c>
      <c r="FM74" s="64">
        <f t="shared" si="66"/>
        <v>0.28008945710043143</v>
      </c>
      <c r="FN74" s="199">
        <f t="shared" si="67"/>
        <v>2.7245563724602557</v>
      </c>
      <c r="FO74" s="93">
        <f t="shared" si="68"/>
        <v>-11.590765385924442</v>
      </c>
      <c r="FP74" s="74">
        <v>2</v>
      </c>
      <c r="FQ74" s="1" t="s">
        <v>48</v>
      </c>
      <c r="FR74" s="1">
        <v>26</v>
      </c>
      <c r="FS74" s="1" t="s">
        <v>71</v>
      </c>
      <c r="FT74" s="1" t="s">
        <v>163</v>
      </c>
      <c r="FU74" s="50">
        <v>44042</v>
      </c>
      <c r="FV74" s="51"/>
      <c r="FW74" s="64">
        <v>1.68</v>
      </c>
      <c r="FX74" s="64"/>
      <c r="FY74" s="64"/>
      <c r="FZ74" s="64"/>
      <c r="GA74" s="64">
        <v>25620.32</v>
      </c>
      <c r="GB74" s="231">
        <f t="shared" si="69"/>
        <v>1.68</v>
      </c>
      <c r="GC74" s="73">
        <f t="shared" si="9"/>
        <v>0</v>
      </c>
      <c r="GD74" s="75">
        <f t="shared" si="70"/>
        <v>0</v>
      </c>
      <c r="GE74" s="76">
        <f t="shared" si="71"/>
        <v>0</v>
      </c>
      <c r="GF74" s="64">
        <f t="shared" si="72"/>
        <v>0</v>
      </c>
      <c r="GG74" s="64">
        <v>0</v>
      </c>
      <c r="GH74" s="64">
        <f t="shared" si="73"/>
        <v>0</v>
      </c>
      <c r="GI74" s="64"/>
      <c r="GJ74" s="77">
        <f t="shared" si="74"/>
        <v>0</v>
      </c>
      <c r="GK74" s="63">
        <f t="shared" si="75"/>
        <v>0</v>
      </c>
      <c r="GL74" s="64">
        <f t="shared" si="76"/>
        <v>0</v>
      </c>
      <c r="GM74" s="51">
        <f t="shared" si="77"/>
        <v>0</v>
      </c>
      <c r="GN74" s="200">
        <f t="shared" si="78"/>
        <v>-11.590765385924442</v>
      </c>
      <c r="GO74" s="74">
        <v>2</v>
      </c>
      <c r="GP74" s="237" t="s">
        <v>48</v>
      </c>
      <c r="GQ74" s="1">
        <v>26</v>
      </c>
      <c r="GR74" s="1" t="s">
        <v>71</v>
      </c>
      <c r="GS74" s="1" t="s">
        <v>163</v>
      </c>
      <c r="GT74" s="50">
        <v>44081</v>
      </c>
      <c r="GU74" s="51"/>
      <c r="GV74" s="64">
        <v>1.77</v>
      </c>
      <c r="GW74" s="64"/>
      <c r="GX74" s="64"/>
      <c r="GY74" s="64"/>
      <c r="GZ74" s="64">
        <v>25620.32</v>
      </c>
      <c r="HA74" s="72">
        <v>1.77</v>
      </c>
      <c r="HB74" s="73">
        <f t="shared" si="89"/>
        <v>9.000000000000008E-2</v>
      </c>
      <c r="HC74" s="75">
        <f t="shared" si="79"/>
        <v>-3.2575025837430105E-2</v>
      </c>
      <c r="HD74" s="76">
        <f t="shared" si="80"/>
        <v>5.7424974162569975E-2</v>
      </c>
      <c r="HE74" s="64">
        <f t="shared" si="81"/>
        <v>5.7424974162569975E-2</v>
      </c>
      <c r="HF74" s="64">
        <v>0</v>
      </c>
      <c r="HG74" s="64">
        <f t="shared" si="82"/>
        <v>0.10910745090888295</v>
      </c>
      <c r="HH74" s="64"/>
      <c r="HI74" s="77">
        <f t="shared" si="83"/>
        <v>0.10910745090888295</v>
      </c>
      <c r="HJ74" s="64">
        <f t="shared" si="84"/>
        <v>0</v>
      </c>
      <c r="HK74" s="64">
        <f t="shared" si="85"/>
        <v>0</v>
      </c>
      <c r="HL74" s="51">
        <f t="shared" si="86"/>
        <v>0.10910745090888295</v>
      </c>
      <c r="HM74" s="200">
        <f t="shared" si="87"/>
        <v>-11.481657935015559</v>
      </c>
      <c r="HN74" s="1">
        <v>2</v>
      </c>
      <c r="HO74" s="1" t="s">
        <v>48</v>
      </c>
    </row>
    <row r="75" spans="1:223" ht="30" customHeight="1" x14ac:dyDescent="0.25">
      <c r="A75" s="1">
        <v>27</v>
      </c>
      <c r="B75" s="1" t="s">
        <v>72</v>
      </c>
      <c r="C75" s="1" t="s">
        <v>28</v>
      </c>
      <c r="D75" s="50">
        <v>43830</v>
      </c>
      <c r="E75" s="83"/>
      <c r="F75" s="64">
        <v>2477.8200000000002</v>
      </c>
      <c r="G75" s="64"/>
      <c r="H75" s="64"/>
      <c r="I75" s="64"/>
      <c r="J75" s="64"/>
      <c r="K75" s="72">
        <v>2477.8200000000002</v>
      </c>
      <c r="L75" s="73">
        <v>5.3000000000001819</v>
      </c>
      <c r="M75" s="75">
        <v>0.63599954542644177</v>
      </c>
      <c r="N75" s="56">
        <v>5.9359995454266237</v>
      </c>
      <c r="O75" s="64">
        <v>5.9359995454266237</v>
      </c>
      <c r="P75" s="64">
        <v>0</v>
      </c>
      <c r="Q75" s="64">
        <v>10.744159177222189</v>
      </c>
      <c r="R75" s="64">
        <v>0</v>
      </c>
      <c r="S75" s="77">
        <v>10.744159177222189</v>
      </c>
      <c r="T75" s="64"/>
      <c r="U75" s="64"/>
      <c r="V75" s="64">
        <v>0.53989085769738498</v>
      </c>
      <c r="W75" s="90">
        <v>11.284050034919574</v>
      </c>
      <c r="X75" s="78">
        <v>475.15080975038717</v>
      </c>
      <c r="Y75" s="111">
        <v>1</v>
      </c>
      <c r="Z75" s="64" t="s">
        <v>48</v>
      </c>
      <c r="AA75" s="1">
        <v>27</v>
      </c>
      <c r="AB75" s="1" t="s">
        <v>72</v>
      </c>
      <c r="AC75" s="1" t="s">
        <v>28</v>
      </c>
      <c r="AD75" s="50">
        <v>43861</v>
      </c>
      <c r="AE75" s="110"/>
      <c r="AF75" s="1">
        <v>2477.98</v>
      </c>
      <c r="AG75" s="1"/>
      <c r="AH75" s="1"/>
      <c r="AI75" s="1"/>
      <c r="AJ75" s="1"/>
      <c r="AK75" s="58">
        <f t="shared" si="7"/>
        <v>2477.98</v>
      </c>
      <c r="AL75" s="73">
        <f t="shared" si="10"/>
        <v>0.15999999999985448</v>
      </c>
      <c r="AM75" s="75">
        <f t="shared" si="11"/>
        <v>-0.14224836654306056</v>
      </c>
      <c r="AN75" s="56">
        <f t="shared" si="12"/>
        <v>1.7751633456793925E-2</v>
      </c>
      <c r="AO75" s="64">
        <f t="shared" si="13"/>
        <v>1.7751633456793925E-2</v>
      </c>
      <c r="AP75" s="64">
        <f t="shared" si="14"/>
        <v>0</v>
      </c>
      <c r="AQ75" s="64">
        <f t="shared" si="15"/>
        <v>3.2130456556797006E-2</v>
      </c>
      <c r="AR75" s="64"/>
      <c r="AS75" s="77">
        <f t="shared" si="16"/>
        <v>3.2130456556797006E-2</v>
      </c>
      <c r="AT75" s="64">
        <f t="shared" si="17"/>
        <v>0.11515971004552567</v>
      </c>
      <c r="AU75" s="64">
        <f t="shared" si="8"/>
        <v>2.0473393872690739E-2</v>
      </c>
      <c r="AV75" s="90">
        <f t="shared" si="18"/>
        <v>0.1677635604750134</v>
      </c>
      <c r="AW75" s="78">
        <f t="shared" si="19"/>
        <v>475.31857331086218</v>
      </c>
      <c r="AX75" s="111">
        <v>1</v>
      </c>
      <c r="AY75" s="64" t="s">
        <v>48</v>
      </c>
      <c r="AZ75" s="1">
        <v>27</v>
      </c>
      <c r="BA75" s="1" t="s">
        <v>72</v>
      </c>
      <c r="BB75" s="1" t="s">
        <v>28</v>
      </c>
      <c r="BC75" s="50">
        <v>43890</v>
      </c>
      <c r="BD75" s="83"/>
      <c r="BE75" s="1">
        <v>2478</v>
      </c>
      <c r="BF75" s="1"/>
      <c r="BG75" s="1"/>
      <c r="BH75" s="1"/>
      <c r="BI75" s="1"/>
      <c r="BJ75" s="58">
        <v>2478</v>
      </c>
      <c r="BK75" s="73">
        <f t="shared" si="20"/>
        <v>1.999999999998181E-2</v>
      </c>
      <c r="BL75" s="75">
        <f t="shared" si="21"/>
        <v>3.7844388998269633E-4</v>
      </c>
      <c r="BM75" s="56">
        <f t="shared" si="22"/>
        <v>2.0378443889964508E-2</v>
      </c>
      <c r="BN75" s="64">
        <f t="shared" si="23"/>
        <v>2.0378443889964508E-2</v>
      </c>
      <c r="BO75" s="64">
        <f t="shared" si="24"/>
        <v>0</v>
      </c>
      <c r="BP75" s="64">
        <f t="shared" si="25"/>
        <v>3.688498344083576E-2</v>
      </c>
      <c r="BQ75" s="174">
        <f t="shared" si="26"/>
        <v>0</v>
      </c>
      <c r="BR75" s="77">
        <f t="shared" si="27"/>
        <v>3.688498344083576E-2</v>
      </c>
      <c r="BS75" s="64">
        <f t="shared" si="28"/>
        <v>2.4816699201244659E-3</v>
      </c>
      <c r="BT75" s="90">
        <f t="shared" si="29"/>
        <v>3.9366653360960228E-2</v>
      </c>
      <c r="BU75" s="78">
        <f t="shared" si="30"/>
        <v>475.35793996422314</v>
      </c>
      <c r="BV75" s="111">
        <v>1</v>
      </c>
      <c r="BW75" s="64" t="s">
        <v>48</v>
      </c>
      <c r="BX75" s="1">
        <v>27</v>
      </c>
      <c r="BY75" s="1" t="s">
        <v>72</v>
      </c>
      <c r="BZ75" s="1" t="s">
        <v>28</v>
      </c>
      <c r="CA75" s="50">
        <v>43890</v>
      </c>
      <c r="CB75" s="83"/>
      <c r="CC75" s="72">
        <v>2478</v>
      </c>
      <c r="CD75" s="72"/>
      <c r="CE75" s="72"/>
      <c r="CF75" s="72"/>
      <c r="CG75" s="72"/>
      <c r="CH75" s="72">
        <v>2478</v>
      </c>
      <c r="CI75" s="72">
        <v>1.999999999998181E-2</v>
      </c>
      <c r="CJ75" s="72">
        <v>3.7844388998269633E-4</v>
      </c>
      <c r="CK75" s="72">
        <v>2.0378443889964508E-2</v>
      </c>
      <c r="CL75" s="72">
        <v>2.0378443889964508E-2</v>
      </c>
      <c r="CM75" s="72">
        <v>0</v>
      </c>
      <c r="CN75" s="72">
        <v>3.688498344083576E-2</v>
      </c>
      <c r="CO75" s="72">
        <v>0</v>
      </c>
      <c r="CP75" s="77">
        <f t="shared" si="31"/>
        <v>4.0990924041813523E-2</v>
      </c>
      <c r="CQ75" s="64">
        <f t="shared" si="32"/>
        <v>2.4816699201244659E-3</v>
      </c>
      <c r="CR75" s="90">
        <f t="shared" si="33"/>
        <v>4.3472593961937991E-2</v>
      </c>
      <c r="CS75" s="78">
        <f t="shared" si="34"/>
        <v>475.40141255818509</v>
      </c>
      <c r="CT75" s="74" t="s">
        <v>232</v>
      </c>
      <c r="CU75" s="1" t="s">
        <v>317</v>
      </c>
      <c r="CV75" s="1">
        <v>27</v>
      </c>
      <c r="CW75" s="1" t="s">
        <v>72</v>
      </c>
      <c r="CX75" s="1" t="s">
        <v>28</v>
      </c>
      <c r="CY75" s="50">
        <v>43951</v>
      </c>
      <c r="CZ75" s="83"/>
      <c r="DA75" s="64">
        <v>2511.61</v>
      </c>
      <c r="DB75" s="64"/>
      <c r="DC75" s="64"/>
      <c r="DD75" s="64"/>
      <c r="DE75" s="64"/>
      <c r="DF75" s="72">
        <v>2511.61</v>
      </c>
      <c r="DG75" s="73">
        <f t="shared" si="35"/>
        <v>33.610000000000127</v>
      </c>
      <c r="DH75" s="75">
        <f t="shared" si="36"/>
        <v>5.1606287306367546</v>
      </c>
      <c r="DI75" s="76">
        <f t="shared" si="37"/>
        <v>38.770628730636879</v>
      </c>
      <c r="DJ75" s="64">
        <f t="shared" si="38"/>
        <v>38.770628730636879</v>
      </c>
      <c r="DK75" s="64">
        <f t="shared" si="39"/>
        <v>0</v>
      </c>
      <c r="DL75" s="64">
        <f t="shared" si="40"/>
        <v>70.174838002452759</v>
      </c>
      <c r="DM75" s="184">
        <f t="shared" si="41"/>
        <v>0</v>
      </c>
      <c r="DN75" s="185">
        <f t="shared" si="42"/>
        <v>70.174838002452759</v>
      </c>
      <c r="DO75" s="186">
        <f t="shared" si="43"/>
        <v>70.133847078410952</v>
      </c>
      <c r="DP75" s="186">
        <f t="shared" si="44"/>
        <v>67.384367590158149</v>
      </c>
      <c r="DQ75" s="187">
        <f t="shared" si="45"/>
        <v>4.8314296881198366</v>
      </c>
      <c r="DR75" s="29">
        <f t="shared" si="46"/>
        <v>74.965276766530792</v>
      </c>
      <c r="DS75" s="188">
        <f t="shared" si="47"/>
        <v>550.36668932471594</v>
      </c>
      <c r="DT75" s="74">
        <v>1</v>
      </c>
      <c r="DU75" s="1" t="s">
        <v>48</v>
      </c>
      <c r="DV75" s="1">
        <v>27</v>
      </c>
      <c r="DW75" s="1" t="s">
        <v>72</v>
      </c>
      <c r="DX75" s="1" t="s">
        <v>28</v>
      </c>
      <c r="DY75" s="50">
        <v>43982</v>
      </c>
      <c r="DZ75" s="51">
        <v>1000</v>
      </c>
      <c r="EA75" s="1">
        <v>2697.19</v>
      </c>
      <c r="EB75" s="1"/>
      <c r="EC75" s="1"/>
      <c r="ED75" s="1"/>
      <c r="EE75" s="1"/>
      <c r="EF75" s="58">
        <v>2697.19</v>
      </c>
      <c r="EG75" s="73">
        <f t="shared" si="48"/>
        <v>185.57999999999993</v>
      </c>
      <c r="EH75" s="75">
        <f t="shared" si="49"/>
        <v>7.6257783501234604</v>
      </c>
      <c r="EI75" s="56">
        <f t="shared" si="50"/>
        <v>193.20577835012338</v>
      </c>
      <c r="EJ75" s="64">
        <f t="shared" si="51"/>
        <v>110</v>
      </c>
      <c r="EK75" s="64">
        <f t="shared" si="52"/>
        <v>83.205778350123381</v>
      </c>
      <c r="EL75" s="64">
        <f t="shared" si="53"/>
        <v>199.1</v>
      </c>
      <c r="EM75" s="174">
        <f t="shared" si="54"/>
        <v>161.01584706276483</v>
      </c>
      <c r="EN75" s="77">
        <f t="shared" si="55"/>
        <v>360.11584706276483</v>
      </c>
      <c r="EO75" s="64">
        <f t="shared" si="56"/>
        <v>37.67057723906499</v>
      </c>
      <c r="EP75" s="199">
        <f t="shared" si="57"/>
        <v>397.78642430182981</v>
      </c>
      <c r="EQ75" s="200">
        <f t="shared" si="58"/>
        <v>-51.846886373454254</v>
      </c>
      <c r="ER75" s="111">
        <v>1</v>
      </c>
      <c r="ES75" s="64" t="s">
        <v>48</v>
      </c>
      <c r="ET75" s="1">
        <v>27</v>
      </c>
      <c r="EU75" s="1" t="s">
        <v>72</v>
      </c>
      <c r="EV75" s="1" t="s">
        <v>28</v>
      </c>
      <c r="EW75" s="218">
        <v>1500</v>
      </c>
      <c r="EX75" s="50">
        <v>44013</v>
      </c>
      <c r="EY75" s="64">
        <v>2936.57</v>
      </c>
      <c r="EZ75" s="64"/>
      <c r="FA75" s="64"/>
      <c r="FB75" s="64"/>
      <c r="FC75" s="64"/>
      <c r="FD75" s="72">
        <f t="shared" si="59"/>
        <v>2936.57</v>
      </c>
      <c r="FE75" s="73">
        <f t="shared" si="88"/>
        <v>239.38000000000011</v>
      </c>
      <c r="FF75" s="75">
        <f t="shared" si="60"/>
        <v>11.233084157280668</v>
      </c>
      <c r="FG75" s="56">
        <f t="shared" si="61"/>
        <v>250.61308415728078</v>
      </c>
      <c r="FH75" s="64">
        <f t="shared" si="62"/>
        <v>250.61308415728078</v>
      </c>
      <c r="FI75" s="64">
        <f t="shared" si="63"/>
        <v>0</v>
      </c>
      <c r="FJ75" s="64">
        <f t="shared" si="64"/>
        <v>453.6096823246782</v>
      </c>
      <c r="FK75" s="64"/>
      <c r="FL75" s="77">
        <f t="shared" si="65"/>
        <v>453.6096823246782</v>
      </c>
      <c r="FM75" s="64">
        <f t="shared" si="66"/>
        <v>51.975049798993247</v>
      </c>
      <c r="FN75" s="199">
        <f t="shared" si="67"/>
        <v>505.58473212367147</v>
      </c>
      <c r="FO75" s="93">
        <f t="shared" si="68"/>
        <v>-1046.2621542497827</v>
      </c>
      <c r="FP75" s="74">
        <v>1</v>
      </c>
      <c r="FQ75" s="1" t="s">
        <v>48</v>
      </c>
      <c r="FR75" s="1">
        <v>27</v>
      </c>
      <c r="FS75" s="1" t="s">
        <v>72</v>
      </c>
      <c r="FT75" s="1" t="s">
        <v>28</v>
      </c>
      <c r="FU75" s="50">
        <v>44042</v>
      </c>
      <c r="FV75" s="51">
        <v>1000</v>
      </c>
      <c r="FW75" s="64">
        <v>3198</v>
      </c>
      <c r="FX75" s="64"/>
      <c r="FY75" s="64"/>
      <c r="FZ75" s="64"/>
      <c r="GA75" s="64"/>
      <c r="GB75" s="231">
        <f t="shared" si="69"/>
        <v>3198</v>
      </c>
      <c r="GC75" s="73">
        <f t="shared" si="9"/>
        <v>261.42999999999984</v>
      </c>
      <c r="GD75" s="75">
        <f t="shared" si="70"/>
        <v>81.460628991468553</v>
      </c>
      <c r="GE75" s="76">
        <f t="shared" si="71"/>
        <v>342.89062899146836</v>
      </c>
      <c r="GF75" s="64">
        <f t="shared" si="72"/>
        <v>342.89062899146836</v>
      </c>
      <c r="GG75" s="64">
        <v>0</v>
      </c>
      <c r="GH75" s="64">
        <f t="shared" si="73"/>
        <v>651.49219508378985</v>
      </c>
      <c r="GI75" s="64"/>
      <c r="GJ75" s="77">
        <f t="shared" si="74"/>
        <v>651.49219508378985</v>
      </c>
      <c r="GK75" s="63">
        <f t="shared" si="75"/>
        <v>342.89062899146836</v>
      </c>
      <c r="GL75" s="64">
        <f t="shared" si="76"/>
        <v>95.318541313191133</v>
      </c>
      <c r="GM75" s="51">
        <f t="shared" si="77"/>
        <v>746.81073639698093</v>
      </c>
      <c r="GN75" s="200">
        <f t="shared" si="78"/>
        <v>-1299.4514178528018</v>
      </c>
      <c r="GO75" s="74">
        <v>1</v>
      </c>
      <c r="GP75" s="237" t="s">
        <v>48</v>
      </c>
      <c r="GQ75" s="1">
        <v>27</v>
      </c>
      <c r="GR75" s="1" t="s">
        <v>72</v>
      </c>
      <c r="GS75" s="1" t="s">
        <v>28</v>
      </c>
      <c r="GT75" s="50">
        <v>44081</v>
      </c>
      <c r="GU75" s="51"/>
      <c r="GV75" s="64">
        <v>3390.2000000000003</v>
      </c>
      <c r="GW75" s="64"/>
      <c r="GX75" s="64"/>
      <c r="GY75" s="64"/>
      <c r="GZ75" s="64"/>
      <c r="HA75" s="72">
        <v>3390.2000000000003</v>
      </c>
      <c r="HB75" s="73">
        <f t="shared" si="89"/>
        <v>192.20000000000027</v>
      </c>
      <c r="HC75" s="75">
        <f t="shared" si="79"/>
        <v>-69.565777399489662</v>
      </c>
      <c r="HD75" s="76">
        <f t="shared" si="80"/>
        <v>122.63422260051061</v>
      </c>
      <c r="HE75" s="64">
        <f t="shared" si="81"/>
        <v>122.63422260051061</v>
      </c>
      <c r="HF75" s="64">
        <v>0</v>
      </c>
      <c r="HG75" s="64">
        <f t="shared" si="82"/>
        <v>233.00502294097015</v>
      </c>
      <c r="HH75" s="64"/>
      <c r="HI75" s="77">
        <f t="shared" si="83"/>
        <v>233.00502294097015</v>
      </c>
      <c r="HJ75" s="64">
        <f t="shared" si="84"/>
        <v>122.63422260051061</v>
      </c>
      <c r="HK75" s="64">
        <f t="shared" si="85"/>
        <v>55.506133618342837</v>
      </c>
      <c r="HL75" s="51">
        <f t="shared" si="86"/>
        <v>288.51115655931301</v>
      </c>
      <c r="HM75" s="200">
        <f t="shared" si="87"/>
        <v>-1010.9402612934888</v>
      </c>
      <c r="HN75" s="1">
        <v>1</v>
      </c>
      <c r="HO75" s="1" t="s">
        <v>48</v>
      </c>
    </row>
    <row r="76" spans="1:223" ht="30" customHeight="1" x14ac:dyDescent="0.25">
      <c r="A76" s="1">
        <v>28</v>
      </c>
      <c r="B76" s="1" t="s">
        <v>154</v>
      </c>
      <c r="C76" s="1" t="s">
        <v>155</v>
      </c>
      <c r="D76" s="50">
        <v>43830</v>
      </c>
      <c r="E76" s="83"/>
      <c r="F76" s="64">
        <v>585.96</v>
      </c>
      <c r="G76" s="64"/>
      <c r="H76" s="64"/>
      <c r="I76" s="64"/>
      <c r="J76" s="64">
        <v>-581.27</v>
      </c>
      <c r="K76" s="72">
        <v>585.96</v>
      </c>
      <c r="L76" s="73">
        <v>0</v>
      </c>
      <c r="M76" s="75">
        <v>0</v>
      </c>
      <c r="N76" s="56">
        <v>0</v>
      </c>
      <c r="O76" s="64">
        <v>0</v>
      </c>
      <c r="P76" s="64">
        <v>0</v>
      </c>
      <c r="Q76" s="64">
        <v>0</v>
      </c>
      <c r="R76" s="64">
        <v>0</v>
      </c>
      <c r="S76" s="77">
        <v>0</v>
      </c>
      <c r="T76" s="64"/>
      <c r="U76" s="64"/>
      <c r="V76" s="64">
        <v>0</v>
      </c>
      <c r="W76" s="90">
        <v>0</v>
      </c>
      <c r="X76" s="78">
        <v>208.57541726438285</v>
      </c>
      <c r="Y76" s="111">
        <v>2</v>
      </c>
      <c r="Z76" s="64" t="s">
        <v>48</v>
      </c>
      <c r="AA76" s="1">
        <v>28</v>
      </c>
      <c r="AB76" s="1" t="s">
        <v>154</v>
      </c>
      <c r="AC76" s="1" t="s">
        <v>155</v>
      </c>
      <c r="AD76" s="50">
        <v>43861</v>
      </c>
      <c r="AE76" s="110"/>
      <c r="AF76" s="1">
        <v>585.96</v>
      </c>
      <c r="AG76" s="1"/>
      <c r="AH76" s="1"/>
      <c r="AI76" s="1"/>
      <c r="AJ76" s="1">
        <v>-581.27</v>
      </c>
      <c r="AK76" s="58">
        <f t="shared" si="7"/>
        <v>585.96</v>
      </c>
      <c r="AL76" s="73">
        <f t="shared" si="10"/>
        <v>0</v>
      </c>
      <c r="AM76" s="75">
        <f t="shared" si="11"/>
        <v>0</v>
      </c>
      <c r="AN76" s="56">
        <f t="shared" si="12"/>
        <v>0</v>
      </c>
      <c r="AO76" s="64">
        <f t="shared" si="13"/>
        <v>0</v>
      </c>
      <c r="AP76" s="64">
        <f t="shared" si="14"/>
        <v>0</v>
      </c>
      <c r="AQ76" s="64">
        <f t="shared" si="15"/>
        <v>0</v>
      </c>
      <c r="AR76" s="64"/>
      <c r="AS76" s="77">
        <f t="shared" si="16"/>
        <v>0</v>
      </c>
      <c r="AT76" s="64">
        <f t="shared" si="17"/>
        <v>0</v>
      </c>
      <c r="AU76" s="64">
        <f t="shared" si="8"/>
        <v>0</v>
      </c>
      <c r="AV76" s="90">
        <f t="shared" si="18"/>
        <v>0</v>
      </c>
      <c r="AW76" s="78">
        <f t="shared" si="19"/>
        <v>208.57541726438285</v>
      </c>
      <c r="AX76" s="111">
        <v>2</v>
      </c>
      <c r="AY76" s="64" t="s">
        <v>48</v>
      </c>
      <c r="AZ76" s="1">
        <v>28</v>
      </c>
      <c r="BA76" s="1" t="s">
        <v>154</v>
      </c>
      <c r="BB76" s="1" t="s">
        <v>155</v>
      </c>
      <c r="BC76" s="50">
        <v>43890</v>
      </c>
      <c r="BD76" s="83"/>
      <c r="BE76" s="1">
        <v>585.96</v>
      </c>
      <c r="BF76" s="1"/>
      <c r="BG76" s="1"/>
      <c r="BH76" s="1"/>
      <c r="BI76" s="1">
        <v>-581.27</v>
      </c>
      <c r="BJ76" s="58">
        <v>585.96</v>
      </c>
      <c r="BK76" s="73">
        <f t="shared" si="20"/>
        <v>0</v>
      </c>
      <c r="BL76" s="75">
        <f t="shared" si="21"/>
        <v>0</v>
      </c>
      <c r="BM76" s="56">
        <f t="shared" si="22"/>
        <v>0</v>
      </c>
      <c r="BN76" s="64">
        <f t="shared" si="23"/>
        <v>0</v>
      </c>
      <c r="BO76" s="64">
        <f t="shared" si="24"/>
        <v>0</v>
      </c>
      <c r="BP76" s="64">
        <f t="shared" si="25"/>
        <v>0</v>
      </c>
      <c r="BQ76" s="174">
        <f t="shared" si="26"/>
        <v>0</v>
      </c>
      <c r="BR76" s="77">
        <f t="shared" si="27"/>
        <v>0</v>
      </c>
      <c r="BS76" s="64">
        <f t="shared" si="28"/>
        <v>0</v>
      </c>
      <c r="BT76" s="90">
        <f t="shared" si="29"/>
        <v>0</v>
      </c>
      <c r="BU76" s="78">
        <f t="shared" si="30"/>
        <v>208.57541726438285</v>
      </c>
      <c r="BV76" s="111">
        <v>2</v>
      </c>
      <c r="BW76" s="64" t="s">
        <v>48</v>
      </c>
      <c r="BX76" s="1">
        <v>28</v>
      </c>
      <c r="BY76" s="1" t="s">
        <v>154</v>
      </c>
      <c r="BZ76" s="1" t="s">
        <v>155</v>
      </c>
      <c r="CA76" s="50">
        <v>43890</v>
      </c>
      <c r="CB76" s="83"/>
      <c r="CC76" s="72">
        <v>585.96</v>
      </c>
      <c r="CD76" s="72"/>
      <c r="CE76" s="72"/>
      <c r="CF76" s="72"/>
      <c r="CG76" s="72">
        <v>-581.27</v>
      </c>
      <c r="CH76" s="72">
        <v>585.96</v>
      </c>
      <c r="CI76" s="72">
        <v>0</v>
      </c>
      <c r="CJ76" s="72">
        <v>0</v>
      </c>
      <c r="CK76" s="72">
        <v>0</v>
      </c>
      <c r="CL76" s="72">
        <v>0</v>
      </c>
      <c r="CM76" s="72">
        <v>0</v>
      </c>
      <c r="CN76" s="72">
        <v>0</v>
      </c>
      <c r="CO76" s="72">
        <v>0</v>
      </c>
      <c r="CP76" s="77">
        <f t="shared" si="31"/>
        <v>0</v>
      </c>
      <c r="CQ76" s="64">
        <f t="shared" si="32"/>
        <v>0</v>
      </c>
      <c r="CR76" s="90">
        <f t="shared" si="33"/>
        <v>0</v>
      </c>
      <c r="CS76" s="78">
        <f t="shared" si="34"/>
        <v>208.57541726438285</v>
      </c>
      <c r="CT76" s="74" t="s">
        <v>232</v>
      </c>
      <c r="CU76" s="1" t="s">
        <v>317</v>
      </c>
      <c r="CV76" s="1">
        <v>28</v>
      </c>
      <c r="CW76" s="1" t="s">
        <v>154</v>
      </c>
      <c r="CX76" s="1" t="s">
        <v>155</v>
      </c>
      <c r="CY76" s="50">
        <v>43951</v>
      </c>
      <c r="CZ76" s="83"/>
      <c r="DA76" s="64">
        <v>585.96</v>
      </c>
      <c r="DB76" s="64"/>
      <c r="DC76" s="64"/>
      <c r="DD76" s="64"/>
      <c r="DE76" s="64">
        <v>-581.27</v>
      </c>
      <c r="DF76" s="72">
        <v>585.96</v>
      </c>
      <c r="DG76" s="73">
        <f t="shared" si="35"/>
        <v>0</v>
      </c>
      <c r="DH76" s="75">
        <f t="shared" si="36"/>
        <v>0</v>
      </c>
      <c r="DI76" s="76">
        <f t="shared" si="37"/>
        <v>0</v>
      </c>
      <c r="DJ76" s="64">
        <f t="shared" si="38"/>
        <v>0</v>
      </c>
      <c r="DK76" s="64">
        <f t="shared" si="39"/>
        <v>0</v>
      </c>
      <c r="DL76" s="64">
        <f t="shared" si="40"/>
        <v>0</v>
      </c>
      <c r="DM76" s="184">
        <f t="shared" si="41"/>
        <v>0</v>
      </c>
      <c r="DN76" s="185">
        <f t="shared" si="42"/>
        <v>0</v>
      </c>
      <c r="DO76" s="186">
        <f t="shared" si="43"/>
        <v>0</v>
      </c>
      <c r="DP76" s="186">
        <f t="shared" si="44"/>
        <v>0</v>
      </c>
      <c r="DQ76" s="187">
        <f t="shared" si="45"/>
        <v>0</v>
      </c>
      <c r="DR76" s="29">
        <f t="shared" si="46"/>
        <v>0</v>
      </c>
      <c r="DS76" s="188">
        <f t="shared" si="47"/>
        <v>208.57541726438285</v>
      </c>
      <c r="DT76" s="74">
        <v>2</v>
      </c>
      <c r="DU76" s="1" t="s">
        <v>48</v>
      </c>
      <c r="DV76" s="1">
        <v>28</v>
      </c>
      <c r="DW76" s="1" t="s">
        <v>154</v>
      </c>
      <c r="DX76" s="1" t="s">
        <v>155</v>
      </c>
      <c r="DY76" s="50">
        <v>43982</v>
      </c>
      <c r="DZ76" s="51"/>
      <c r="EA76" s="1">
        <v>585.97</v>
      </c>
      <c r="EB76" s="1"/>
      <c r="EC76" s="1"/>
      <c r="ED76" s="1"/>
      <c r="EE76" s="1">
        <v>-581.27</v>
      </c>
      <c r="EF76" s="58">
        <v>585.97</v>
      </c>
      <c r="EG76" s="73">
        <f t="shared" si="48"/>
        <v>9.9999999999909051E-3</v>
      </c>
      <c r="EH76" s="75">
        <f t="shared" si="49"/>
        <v>4.1091595808365812E-4</v>
      </c>
      <c r="EI76" s="56">
        <f t="shared" si="50"/>
        <v>1.0410915958074564E-2</v>
      </c>
      <c r="EJ76" s="64">
        <f t="shared" si="51"/>
        <v>1.0410915958074564E-2</v>
      </c>
      <c r="EK76" s="64">
        <f t="shared" si="52"/>
        <v>0</v>
      </c>
      <c r="EL76" s="64">
        <f t="shared" si="53"/>
        <v>1.8843757884114961E-2</v>
      </c>
      <c r="EM76" s="174">
        <f t="shared" si="54"/>
        <v>0</v>
      </c>
      <c r="EN76" s="77">
        <f t="shared" si="55"/>
        <v>1.8843757884114961E-2</v>
      </c>
      <c r="EO76" s="64">
        <f t="shared" si="56"/>
        <v>1.9711857799028527E-3</v>
      </c>
      <c r="EP76" s="199">
        <f t="shared" si="57"/>
        <v>2.0814943664017815E-2</v>
      </c>
      <c r="EQ76" s="200">
        <f t="shared" si="58"/>
        <v>208.59623220804687</v>
      </c>
      <c r="ER76" s="111">
        <v>2</v>
      </c>
      <c r="ES76" s="64" t="s">
        <v>48</v>
      </c>
      <c r="ET76" s="1">
        <v>28</v>
      </c>
      <c r="EU76" s="1" t="s">
        <v>154</v>
      </c>
      <c r="EV76" s="1" t="s">
        <v>155</v>
      </c>
      <c r="EW76" s="218"/>
      <c r="EX76" s="50">
        <v>44013</v>
      </c>
      <c r="EY76" s="64">
        <v>585.98</v>
      </c>
      <c r="EZ76" s="64"/>
      <c r="FA76" s="64"/>
      <c r="FB76" s="64"/>
      <c r="FC76" s="64">
        <v>-581.27</v>
      </c>
      <c r="FD76" s="72">
        <f t="shared" si="59"/>
        <v>585.98</v>
      </c>
      <c r="FE76" s="73">
        <f t="shared" si="88"/>
        <v>9.9999999999909051E-3</v>
      </c>
      <c r="FF76" s="75">
        <f t="shared" si="60"/>
        <v>4.6925742155862839E-4</v>
      </c>
      <c r="FG76" s="56">
        <f t="shared" si="61"/>
        <v>1.0469257421549534E-2</v>
      </c>
      <c r="FH76" s="64">
        <f t="shared" si="62"/>
        <v>1.0469257421549534E-2</v>
      </c>
      <c r="FI76" s="64">
        <f t="shared" si="63"/>
        <v>0</v>
      </c>
      <c r="FJ76" s="64">
        <f t="shared" si="64"/>
        <v>1.8949355933004657E-2</v>
      </c>
      <c r="FK76" s="64"/>
      <c r="FL76" s="77">
        <f t="shared" si="65"/>
        <v>1.8949355933004657E-2</v>
      </c>
      <c r="FM76" s="64">
        <f t="shared" si="66"/>
        <v>2.171236101551757E-3</v>
      </c>
      <c r="FN76" s="199">
        <f t="shared" si="67"/>
        <v>2.1120592034556414E-2</v>
      </c>
      <c r="FO76" s="93">
        <f t="shared" si="68"/>
        <v>208.61735280008142</v>
      </c>
      <c r="FP76" s="74">
        <v>2</v>
      </c>
      <c r="FQ76" s="1" t="s">
        <v>48</v>
      </c>
      <c r="FR76" s="1">
        <v>28</v>
      </c>
      <c r="FS76" s="1" t="s">
        <v>154</v>
      </c>
      <c r="FT76" s="1" t="s">
        <v>155</v>
      </c>
      <c r="FU76" s="50">
        <v>44042</v>
      </c>
      <c r="FV76" s="51"/>
      <c r="FW76" s="64">
        <v>585.98</v>
      </c>
      <c r="FX76" s="64"/>
      <c r="FY76" s="64"/>
      <c r="FZ76" s="64"/>
      <c r="GA76" s="64">
        <v>-581.27</v>
      </c>
      <c r="GB76" s="231">
        <f t="shared" si="69"/>
        <v>585.98</v>
      </c>
      <c r="GC76" s="73">
        <f t="shared" si="9"/>
        <v>0</v>
      </c>
      <c r="GD76" s="75">
        <f t="shared" si="70"/>
        <v>0</v>
      </c>
      <c r="GE76" s="76">
        <f t="shared" si="71"/>
        <v>0</v>
      </c>
      <c r="GF76" s="64">
        <f t="shared" si="72"/>
        <v>0</v>
      </c>
      <c r="GG76" s="64">
        <v>0</v>
      </c>
      <c r="GH76" s="64">
        <f t="shared" si="73"/>
        <v>0</v>
      </c>
      <c r="GI76" s="64"/>
      <c r="GJ76" s="77">
        <f t="shared" si="74"/>
        <v>0</v>
      </c>
      <c r="GK76" s="63">
        <f t="shared" si="75"/>
        <v>0</v>
      </c>
      <c r="GL76" s="64">
        <f t="shared" si="76"/>
        <v>0</v>
      </c>
      <c r="GM76" s="51">
        <f t="shared" si="77"/>
        <v>0</v>
      </c>
      <c r="GN76" s="200">
        <f t="shared" si="78"/>
        <v>208.61735280008142</v>
      </c>
      <c r="GO76" s="74">
        <v>2</v>
      </c>
      <c r="GP76" s="237" t="s">
        <v>48</v>
      </c>
      <c r="GQ76" s="1">
        <v>28</v>
      </c>
      <c r="GR76" s="1" t="s">
        <v>154</v>
      </c>
      <c r="GS76" s="1" t="s">
        <v>155</v>
      </c>
      <c r="GT76" s="50">
        <v>44081</v>
      </c>
      <c r="GU76" s="51"/>
      <c r="GV76" s="64">
        <v>585.98</v>
      </c>
      <c r="GW76" s="64"/>
      <c r="GX76" s="64"/>
      <c r="GY76" s="64"/>
      <c r="GZ76" s="64">
        <v>-581.27</v>
      </c>
      <c r="HA76" s="72">
        <v>585.98</v>
      </c>
      <c r="HB76" s="73">
        <f t="shared" si="89"/>
        <v>0</v>
      </c>
      <c r="HC76" s="75">
        <f t="shared" si="79"/>
        <v>0</v>
      </c>
      <c r="HD76" s="76">
        <f t="shared" si="80"/>
        <v>0</v>
      </c>
      <c r="HE76" s="64">
        <f t="shared" si="81"/>
        <v>0</v>
      </c>
      <c r="HF76" s="64">
        <v>0</v>
      </c>
      <c r="HG76" s="64">
        <f t="shared" si="82"/>
        <v>0</v>
      </c>
      <c r="HH76" s="64"/>
      <c r="HI76" s="77">
        <f t="shared" si="83"/>
        <v>0</v>
      </c>
      <c r="HJ76" s="64">
        <f t="shared" si="84"/>
        <v>0</v>
      </c>
      <c r="HK76" s="64">
        <f t="shared" si="85"/>
        <v>0</v>
      </c>
      <c r="HL76" s="51">
        <f t="shared" si="86"/>
        <v>0</v>
      </c>
      <c r="HM76" s="200">
        <f t="shared" si="87"/>
        <v>208.61735280008142</v>
      </c>
      <c r="HN76" s="1">
        <v>2</v>
      </c>
      <c r="HO76" s="1" t="s">
        <v>48</v>
      </c>
    </row>
    <row r="77" spans="1:223" ht="30" customHeight="1" x14ac:dyDescent="0.25">
      <c r="A77" s="1">
        <v>29</v>
      </c>
      <c r="B77" s="1" t="s">
        <v>73</v>
      </c>
      <c r="C77" s="1" t="s">
        <v>29</v>
      </c>
      <c r="D77" s="50">
        <v>43830</v>
      </c>
      <c r="E77" s="83"/>
      <c r="F77" s="64">
        <v>16.79</v>
      </c>
      <c r="G77" s="64"/>
      <c r="H77" s="64"/>
      <c r="I77" s="64"/>
      <c r="J77" s="64"/>
      <c r="K77" s="72">
        <v>16.79</v>
      </c>
      <c r="L77" s="73">
        <v>0</v>
      </c>
      <c r="M77" s="75">
        <v>0</v>
      </c>
      <c r="N77" s="56">
        <v>0</v>
      </c>
      <c r="O77" s="64">
        <v>0</v>
      </c>
      <c r="P77" s="64">
        <v>0</v>
      </c>
      <c r="Q77" s="64">
        <v>0</v>
      </c>
      <c r="R77" s="64">
        <v>0</v>
      </c>
      <c r="S77" s="77">
        <v>0</v>
      </c>
      <c r="T77" s="64"/>
      <c r="U77" s="64"/>
      <c r="V77" s="64">
        <v>0</v>
      </c>
      <c r="W77" s="90">
        <v>0</v>
      </c>
      <c r="X77" s="78">
        <v>-2.5346448883302912</v>
      </c>
      <c r="Y77" s="111">
        <v>1</v>
      </c>
      <c r="Z77" s="64" t="s">
        <v>48</v>
      </c>
      <c r="AA77" s="1">
        <v>29</v>
      </c>
      <c r="AB77" s="1" t="s">
        <v>73</v>
      </c>
      <c r="AC77" s="1" t="s">
        <v>29</v>
      </c>
      <c r="AD77" s="50">
        <v>43861</v>
      </c>
      <c r="AE77" s="110"/>
      <c r="AF77" s="1">
        <v>16.79</v>
      </c>
      <c r="AG77" s="1"/>
      <c r="AH77" s="1"/>
      <c r="AI77" s="1"/>
      <c r="AJ77" s="1"/>
      <c r="AK77" s="58">
        <f t="shared" si="7"/>
        <v>16.79</v>
      </c>
      <c r="AL77" s="73">
        <f t="shared" si="10"/>
        <v>0</v>
      </c>
      <c r="AM77" s="75">
        <f t="shared" si="11"/>
        <v>0</v>
      </c>
      <c r="AN77" s="56">
        <f t="shared" si="12"/>
        <v>0</v>
      </c>
      <c r="AO77" s="64">
        <f t="shared" si="13"/>
        <v>0</v>
      </c>
      <c r="AP77" s="64">
        <f t="shared" si="14"/>
        <v>0</v>
      </c>
      <c r="AQ77" s="64">
        <f t="shared" si="15"/>
        <v>0</v>
      </c>
      <c r="AR77" s="64"/>
      <c r="AS77" s="77">
        <f t="shared" si="16"/>
        <v>0</v>
      </c>
      <c r="AT77" s="64">
        <f t="shared" si="17"/>
        <v>0</v>
      </c>
      <c r="AU77" s="64">
        <f t="shared" si="8"/>
        <v>0</v>
      </c>
      <c r="AV77" s="90">
        <f t="shared" si="18"/>
        <v>0</v>
      </c>
      <c r="AW77" s="78">
        <f t="shared" si="19"/>
        <v>-2.5346448883302912</v>
      </c>
      <c r="AX77" s="111">
        <v>1</v>
      </c>
      <c r="AY77" s="64" t="s">
        <v>48</v>
      </c>
      <c r="AZ77" s="1">
        <v>29</v>
      </c>
      <c r="BA77" s="1" t="s">
        <v>73</v>
      </c>
      <c r="BB77" s="1" t="s">
        <v>29</v>
      </c>
      <c r="BC77" s="50">
        <v>43890</v>
      </c>
      <c r="BD77" s="83"/>
      <c r="BE77" s="1">
        <v>16.79</v>
      </c>
      <c r="BF77" s="1"/>
      <c r="BG77" s="1"/>
      <c r="BH77" s="1"/>
      <c r="BI77" s="1"/>
      <c r="BJ77" s="58">
        <v>16.79</v>
      </c>
      <c r="BK77" s="73">
        <f t="shared" si="20"/>
        <v>0</v>
      </c>
      <c r="BL77" s="75">
        <f t="shared" si="21"/>
        <v>0</v>
      </c>
      <c r="BM77" s="56">
        <f t="shared" si="22"/>
        <v>0</v>
      </c>
      <c r="BN77" s="64">
        <f t="shared" si="23"/>
        <v>0</v>
      </c>
      <c r="BO77" s="64">
        <f t="shared" si="24"/>
        <v>0</v>
      </c>
      <c r="BP77" s="64">
        <f t="shared" si="25"/>
        <v>0</v>
      </c>
      <c r="BQ77" s="174">
        <f t="shared" si="26"/>
        <v>0</v>
      </c>
      <c r="BR77" s="77">
        <f t="shared" si="27"/>
        <v>0</v>
      </c>
      <c r="BS77" s="64">
        <f t="shared" si="28"/>
        <v>0</v>
      </c>
      <c r="BT77" s="90">
        <f t="shared" si="29"/>
        <v>0</v>
      </c>
      <c r="BU77" s="78">
        <f t="shared" si="30"/>
        <v>-2.5346448883302912</v>
      </c>
      <c r="BV77" s="111">
        <v>1</v>
      </c>
      <c r="BW77" s="64" t="s">
        <v>48</v>
      </c>
      <c r="BX77" s="1">
        <v>29</v>
      </c>
      <c r="BY77" s="1" t="s">
        <v>73</v>
      </c>
      <c r="BZ77" s="1" t="s">
        <v>29</v>
      </c>
      <c r="CA77" s="50">
        <v>43890</v>
      </c>
      <c r="CB77" s="83"/>
      <c r="CC77" s="72">
        <v>16.79</v>
      </c>
      <c r="CD77" s="72"/>
      <c r="CE77" s="72"/>
      <c r="CF77" s="72"/>
      <c r="CG77" s="72"/>
      <c r="CH77" s="72">
        <v>16.79</v>
      </c>
      <c r="CI77" s="72">
        <v>0</v>
      </c>
      <c r="CJ77" s="72">
        <v>0</v>
      </c>
      <c r="CK77" s="72">
        <v>0</v>
      </c>
      <c r="CL77" s="72">
        <v>0</v>
      </c>
      <c r="CM77" s="72">
        <v>0</v>
      </c>
      <c r="CN77" s="72">
        <v>0</v>
      </c>
      <c r="CO77" s="72">
        <v>0</v>
      </c>
      <c r="CP77" s="77">
        <f t="shared" si="31"/>
        <v>0</v>
      </c>
      <c r="CQ77" s="64">
        <f t="shared" si="32"/>
        <v>0</v>
      </c>
      <c r="CR77" s="90">
        <f t="shared" si="33"/>
        <v>0</v>
      </c>
      <c r="CS77" s="78">
        <f t="shared" si="34"/>
        <v>-2.5346448883302912</v>
      </c>
      <c r="CT77" s="74" t="s">
        <v>232</v>
      </c>
      <c r="CU77" s="1" t="s">
        <v>317</v>
      </c>
      <c r="CV77" s="1">
        <v>29</v>
      </c>
      <c r="CW77" s="1" t="s">
        <v>73</v>
      </c>
      <c r="CX77" s="1" t="s">
        <v>29</v>
      </c>
      <c r="CY77" s="50">
        <v>43951</v>
      </c>
      <c r="CZ77" s="83"/>
      <c r="DA77" s="64">
        <v>16.79</v>
      </c>
      <c r="DB77" s="64"/>
      <c r="DC77" s="64"/>
      <c r="DD77" s="64"/>
      <c r="DE77" s="64"/>
      <c r="DF77" s="72">
        <v>16.79</v>
      </c>
      <c r="DG77" s="73">
        <f t="shared" si="35"/>
        <v>0</v>
      </c>
      <c r="DH77" s="75">
        <f t="shared" si="36"/>
        <v>0</v>
      </c>
      <c r="DI77" s="76">
        <f t="shared" si="37"/>
        <v>0</v>
      </c>
      <c r="DJ77" s="64">
        <f t="shared" si="38"/>
        <v>0</v>
      </c>
      <c r="DK77" s="64">
        <f t="shared" si="39"/>
        <v>0</v>
      </c>
      <c r="DL77" s="64">
        <f t="shared" si="40"/>
        <v>0</v>
      </c>
      <c r="DM77" s="184">
        <f t="shared" si="41"/>
        <v>0</v>
      </c>
      <c r="DN77" s="185">
        <f t="shared" si="42"/>
        <v>0</v>
      </c>
      <c r="DO77" s="186">
        <f t="shared" si="43"/>
        <v>0</v>
      </c>
      <c r="DP77" s="186">
        <f t="shared" si="44"/>
        <v>0</v>
      </c>
      <c r="DQ77" s="187">
        <f t="shared" si="45"/>
        <v>0</v>
      </c>
      <c r="DR77" s="29">
        <f t="shared" si="46"/>
        <v>0</v>
      </c>
      <c r="DS77" s="188">
        <f t="shared" si="47"/>
        <v>-2.5346448883302912</v>
      </c>
      <c r="DT77" s="74">
        <v>1</v>
      </c>
      <c r="DU77" s="1" t="s">
        <v>48</v>
      </c>
      <c r="DV77" s="1">
        <v>29</v>
      </c>
      <c r="DW77" s="1" t="s">
        <v>73</v>
      </c>
      <c r="DX77" s="1" t="s">
        <v>29</v>
      </c>
      <c r="DY77" s="50">
        <v>43982</v>
      </c>
      <c r="DZ77" s="51"/>
      <c r="EA77" s="1">
        <v>16.79</v>
      </c>
      <c r="EB77" s="1"/>
      <c r="EC77" s="1"/>
      <c r="ED77" s="1"/>
      <c r="EE77" s="1"/>
      <c r="EF77" s="58">
        <v>16.79</v>
      </c>
      <c r="EG77" s="73">
        <f t="shared" si="48"/>
        <v>0</v>
      </c>
      <c r="EH77" s="75">
        <f t="shared" si="49"/>
        <v>0</v>
      </c>
      <c r="EI77" s="56">
        <f t="shared" si="50"/>
        <v>0</v>
      </c>
      <c r="EJ77" s="64">
        <f t="shared" si="51"/>
        <v>0</v>
      </c>
      <c r="EK77" s="64">
        <f t="shared" si="52"/>
        <v>0</v>
      </c>
      <c r="EL77" s="64">
        <f t="shared" si="53"/>
        <v>0</v>
      </c>
      <c r="EM77" s="174">
        <f t="shared" si="54"/>
        <v>0</v>
      </c>
      <c r="EN77" s="77">
        <f t="shared" si="55"/>
        <v>0</v>
      </c>
      <c r="EO77" s="64">
        <f t="shared" si="56"/>
        <v>0</v>
      </c>
      <c r="EP77" s="199">
        <f t="shared" si="57"/>
        <v>0</v>
      </c>
      <c r="EQ77" s="200">
        <f t="shared" si="58"/>
        <v>-2.5346448883302912</v>
      </c>
      <c r="ER77" s="111">
        <v>1</v>
      </c>
      <c r="ES77" s="64" t="s">
        <v>48</v>
      </c>
      <c r="ET77" s="1">
        <v>29</v>
      </c>
      <c r="EU77" s="1" t="s">
        <v>73</v>
      </c>
      <c r="EV77" s="1" t="s">
        <v>29</v>
      </c>
      <c r="EW77" s="218"/>
      <c r="EX77" s="50">
        <v>44013</v>
      </c>
      <c r="EY77" s="64">
        <v>16.8</v>
      </c>
      <c r="EZ77" s="64"/>
      <c r="FA77" s="64"/>
      <c r="FB77" s="64"/>
      <c r="FC77" s="64"/>
      <c r="FD77" s="72">
        <f t="shared" si="59"/>
        <v>16.8</v>
      </c>
      <c r="FE77" s="73">
        <f t="shared" si="88"/>
        <v>1.0000000000001563E-2</v>
      </c>
      <c r="FF77" s="75">
        <f t="shared" si="60"/>
        <v>4.6925742155912853E-4</v>
      </c>
      <c r="FG77" s="56">
        <f t="shared" si="61"/>
        <v>1.0469257421560692E-2</v>
      </c>
      <c r="FH77" s="64">
        <f t="shared" si="62"/>
        <v>1.0469257421560692E-2</v>
      </c>
      <c r="FI77" s="64">
        <f t="shared" si="63"/>
        <v>0</v>
      </c>
      <c r="FJ77" s="64">
        <f t="shared" si="64"/>
        <v>1.8949355933024853E-2</v>
      </c>
      <c r="FK77" s="64"/>
      <c r="FL77" s="77">
        <f t="shared" si="65"/>
        <v>1.8949355933024853E-2</v>
      </c>
      <c r="FM77" s="64">
        <f t="shared" si="66"/>
        <v>2.1712361015540711E-3</v>
      </c>
      <c r="FN77" s="199">
        <f t="shared" si="67"/>
        <v>2.1120592034578924E-2</v>
      </c>
      <c r="FO77" s="93">
        <f t="shared" si="68"/>
        <v>-2.5135242962957123</v>
      </c>
      <c r="FP77" s="74">
        <v>1</v>
      </c>
      <c r="FQ77" s="1" t="s">
        <v>48</v>
      </c>
      <c r="FR77" s="1">
        <v>29</v>
      </c>
      <c r="FS77" s="1" t="s">
        <v>73</v>
      </c>
      <c r="FT77" s="1" t="s">
        <v>29</v>
      </c>
      <c r="FU77" s="50">
        <v>44042</v>
      </c>
      <c r="FV77" s="51"/>
      <c r="FW77" s="64">
        <v>16.8</v>
      </c>
      <c r="FX77" s="64"/>
      <c r="FY77" s="64"/>
      <c r="FZ77" s="64"/>
      <c r="GA77" s="64"/>
      <c r="GB77" s="231">
        <f t="shared" si="69"/>
        <v>16.8</v>
      </c>
      <c r="GC77" s="73">
        <f t="shared" si="9"/>
        <v>0</v>
      </c>
      <c r="GD77" s="75">
        <f t="shared" si="70"/>
        <v>0</v>
      </c>
      <c r="GE77" s="76">
        <f t="shared" si="71"/>
        <v>0</v>
      </c>
      <c r="GF77" s="64">
        <f t="shared" si="72"/>
        <v>0</v>
      </c>
      <c r="GG77" s="64">
        <v>0</v>
      </c>
      <c r="GH77" s="64">
        <f t="shared" si="73"/>
        <v>0</v>
      </c>
      <c r="GI77" s="64"/>
      <c r="GJ77" s="77">
        <f t="shared" si="74"/>
        <v>0</v>
      </c>
      <c r="GK77" s="63">
        <f t="shared" si="75"/>
        <v>0</v>
      </c>
      <c r="GL77" s="64">
        <f t="shared" si="76"/>
        <v>0</v>
      </c>
      <c r="GM77" s="51">
        <f t="shared" si="77"/>
        <v>0</v>
      </c>
      <c r="GN77" s="200">
        <f t="shared" si="78"/>
        <v>-2.5135242962957123</v>
      </c>
      <c r="GO77" s="74">
        <v>1</v>
      </c>
      <c r="GP77" s="237" t="s">
        <v>48</v>
      </c>
      <c r="GQ77" s="1">
        <v>29</v>
      </c>
      <c r="GR77" s="1" t="s">
        <v>73</v>
      </c>
      <c r="GS77" s="1" t="s">
        <v>29</v>
      </c>
      <c r="GT77" s="50">
        <v>44081</v>
      </c>
      <c r="GU77" s="51"/>
      <c r="GV77" s="64">
        <v>16.8</v>
      </c>
      <c r="GW77" s="64"/>
      <c r="GX77" s="64"/>
      <c r="GY77" s="64"/>
      <c r="GZ77" s="64"/>
      <c r="HA77" s="72">
        <v>16.8</v>
      </c>
      <c r="HB77" s="73">
        <f t="shared" si="89"/>
        <v>0</v>
      </c>
      <c r="HC77" s="75">
        <f t="shared" si="79"/>
        <v>0</v>
      </c>
      <c r="HD77" s="76">
        <f t="shared" si="80"/>
        <v>0</v>
      </c>
      <c r="HE77" s="64">
        <f t="shared" si="81"/>
        <v>0</v>
      </c>
      <c r="HF77" s="64">
        <v>0</v>
      </c>
      <c r="HG77" s="64">
        <f t="shared" si="82"/>
        <v>0</v>
      </c>
      <c r="HH77" s="64"/>
      <c r="HI77" s="77">
        <f t="shared" si="83"/>
        <v>0</v>
      </c>
      <c r="HJ77" s="64">
        <f t="shared" si="84"/>
        <v>0</v>
      </c>
      <c r="HK77" s="64">
        <f t="shared" si="85"/>
        <v>0</v>
      </c>
      <c r="HL77" s="51">
        <f t="shared" si="86"/>
        <v>0</v>
      </c>
      <c r="HM77" s="200">
        <f t="shared" si="87"/>
        <v>-2.5135242962957123</v>
      </c>
      <c r="HN77" s="1">
        <v>1</v>
      </c>
      <c r="HO77" s="1" t="s">
        <v>48</v>
      </c>
    </row>
    <row r="78" spans="1:223" ht="30" customHeight="1" x14ac:dyDescent="0.25">
      <c r="A78" s="1">
        <v>30</v>
      </c>
      <c r="B78" s="1" t="s">
        <v>74</v>
      </c>
      <c r="C78" s="1" t="s">
        <v>46</v>
      </c>
      <c r="D78" s="50">
        <v>43830</v>
      </c>
      <c r="E78" s="83"/>
      <c r="F78" s="64">
        <v>1365.82</v>
      </c>
      <c r="G78" s="64"/>
      <c r="H78" s="64"/>
      <c r="I78" s="64"/>
      <c r="J78" s="64"/>
      <c r="K78" s="72">
        <v>1365.82</v>
      </c>
      <c r="L78" s="73">
        <v>0</v>
      </c>
      <c r="M78" s="75">
        <v>0</v>
      </c>
      <c r="N78" s="56">
        <v>0</v>
      </c>
      <c r="O78" s="64">
        <v>0</v>
      </c>
      <c r="P78" s="64">
        <v>0</v>
      </c>
      <c r="Q78" s="64">
        <v>0</v>
      </c>
      <c r="R78" s="64">
        <v>0</v>
      </c>
      <c r="S78" s="77">
        <v>0</v>
      </c>
      <c r="T78" s="64"/>
      <c r="U78" s="64"/>
      <c r="V78" s="64">
        <v>0</v>
      </c>
      <c r="W78" s="90">
        <v>0</v>
      </c>
      <c r="X78" s="78">
        <v>-89.618165239357666</v>
      </c>
      <c r="Y78" s="111">
        <v>1</v>
      </c>
      <c r="Z78" s="64" t="s">
        <v>48</v>
      </c>
      <c r="AA78" s="1">
        <v>30</v>
      </c>
      <c r="AB78" s="1" t="s">
        <v>74</v>
      </c>
      <c r="AC78" s="1" t="s">
        <v>46</v>
      </c>
      <c r="AD78" s="50">
        <v>43861</v>
      </c>
      <c r="AE78" s="110"/>
      <c r="AF78" s="1">
        <v>1365.92</v>
      </c>
      <c r="AG78" s="1"/>
      <c r="AH78" s="1"/>
      <c r="AI78" s="1"/>
      <c r="AJ78" s="1"/>
      <c r="AK78" s="58">
        <f t="shared" si="7"/>
        <v>1365.92</v>
      </c>
      <c r="AL78" s="73">
        <f t="shared" si="10"/>
        <v>0.10000000000013642</v>
      </c>
      <c r="AM78" s="75">
        <f t="shared" si="11"/>
        <v>-8.8905229089614998E-2</v>
      </c>
      <c r="AN78" s="56">
        <f t="shared" si="12"/>
        <v>1.1094770910521426E-2</v>
      </c>
      <c r="AO78" s="64">
        <f t="shared" si="13"/>
        <v>1.1094770910521426E-2</v>
      </c>
      <c r="AP78" s="64">
        <f t="shared" si="14"/>
        <v>0</v>
      </c>
      <c r="AQ78" s="64">
        <f t="shared" si="15"/>
        <v>2.0081535348043782E-2</v>
      </c>
      <c r="AR78" s="64"/>
      <c r="AS78" s="77">
        <f t="shared" si="16"/>
        <v>2.0081535348043782E-2</v>
      </c>
      <c r="AT78" s="64">
        <f t="shared" si="17"/>
        <v>7.1974818778617167E-2</v>
      </c>
      <c r="AU78" s="64">
        <f t="shared" si="8"/>
        <v>1.2795871170460802E-2</v>
      </c>
      <c r="AV78" s="90">
        <f t="shared" si="18"/>
        <v>0.10485222529712175</v>
      </c>
      <c r="AW78" s="78">
        <f t="shared" si="19"/>
        <v>-89.513313014060543</v>
      </c>
      <c r="AX78" s="111">
        <v>1</v>
      </c>
      <c r="AY78" s="64" t="s">
        <v>48</v>
      </c>
      <c r="AZ78" s="1">
        <v>30</v>
      </c>
      <c r="BA78" s="1" t="s">
        <v>74</v>
      </c>
      <c r="BB78" s="1" t="s">
        <v>46</v>
      </c>
      <c r="BC78" s="50">
        <v>43890</v>
      </c>
      <c r="BD78" s="83"/>
      <c r="BE78" s="1">
        <v>1365.92</v>
      </c>
      <c r="BF78" s="1"/>
      <c r="BG78" s="1"/>
      <c r="BH78" s="1"/>
      <c r="BI78" s="1"/>
      <c r="BJ78" s="58">
        <v>1365.92</v>
      </c>
      <c r="BK78" s="73">
        <f t="shared" si="20"/>
        <v>0</v>
      </c>
      <c r="BL78" s="75">
        <f t="shared" si="21"/>
        <v>0</v>
      </c>
      <c r="BM78" s="56">
        <f t="shared" si="22"/>
        <v>0</v>
      </c>
      <c r="BN78" s="64">
        <f t="shared" si="23"/>
        <v>0</v>
      </c>
      <c r="BO78" s="64">
        <f t="shared" si="24"/>
        <v>0</v>
      </c>
      <c r="BP78" s="64">
        <f t="shared" si="25"/>
        <v>0</v>
      </c>
      <c r="BQ78" s="174">
        <f t="shared" si="26"/>
        <v>0</v>
      </c>
      <c r="BR78" s="77">
        <f t="shared" si="27"/>
        <v>0</v>
      </c>
      <c r="BS78" s="64">
        <f t="shared" si="28"/>
        <v>0</v>
      </c>
      <c r="BT78" s="90">
        <f t="shared" si="29"/>
        <v>0</v>
      </c>
      <c r="BU78" s="78">
        <f t="shared" si="30"/>
        <v>-89.513313014060543</v>
      </c>
      <c r="BV78" s="111">
        <v>1</v>
      </c>
      <c r="BW78" s="64" t="s">
        <v>48</v>
      </c>
      <c r="BX78" s="1">
        <v>30</v>
      </c>
      <c r="BY78" s="1" t="s">
        <v>74</v>
      </c>
      <c r="BZ78" s="1" t="s">
        <v>46</v>
      </c>
      <c r="CA78" s="50">
        <v>43890</v>
      </c>
      <c r="CB78" s="83"/>
      <c r="CC78" s="72">
        <v>1365.92</v>
      </c>
      <c r="CD78" s="72"/>
      <c r="CE78" s="72"/>
      <c r="CF78" s="72"/>
      <c r="CG78" s="72"/>
      <c r="CH78" s="72">
        <v>1365.92</v>
      </c>
      <c r="CI78" s="72">
        <v>0</v>
      </c>
      <c r="CJ78" s="72">
        <v>0</v>
      </c>
      <c r="CK78" s="72">
        <v>0</v>
      </c>
      <c r="CL78" s="72">
        <v>0</v>
      </c>
      <c r="CM78" s="72">
        <v>0</v>
      </c>
      <c r="CN78" s="72">
        <v>0</v>
      </c>
      <c r="CO78" s="72">
        <v>0</v>
      </c>
      <c r="CP78" s="77">
        <f t="shared" si="31"/>
        <v>0</v>
      </c>
      <c r="CQ78" s="64">
        <f t="shared" si="32"/>
        <v>0</v>
      </c>
      <c r="CR78" s="90">
        <f t="shared" si="33"/>
        <v>0</v>
      </c>
      <c r="CS78" s="78">
        <f t="shared" si="34"/>
        <v>-89.513313014060543</v>
      </c>
      <c r="CT78" s="74" t="s">
        <v>232</v>
      </c>
      <c r="CU78" s="1" t="s">
        <v>317</v>
      </c>
      <c r="CV78" s="1">
        <v>30</v>
      </c>
      <c r="CW78" s="1" t="s">
        <v>74</v>
      </c>
      <c r="CX78" s="1" t="s">
        <v>46</v>
      </c>
      <c r="CY78" s="50">
        <v>43951</v>
      </c>
      <c r="CZ78" s="83"/>
      <c r="DA78" s="64">
        <v>1383.14</v>
      </c>
      <c r="DB78" s="64"/>
      <c r="DC78" s="64"/>
      <c r="DD78" s="64"/>
      <c r="DE78" s="64"/>
      <c r="DF78" s="72">
        <v>1383.14</v>
      </c>
      <c r="DG78" s="73">
        <f t="shared" si="35"/>
        <v>17.220000000000027</v>
      </c>
      <c r="DH78" s="75">
        <f t="shared" si="36"/>
        <v>2.6440353091807416</v>
      </c>
      <c r="DI78" s="76">
        <f t="shared" si="37"/>
        <v>19.864035309180768</v>
      </c>
      <c r="DJ78" s="64">
        <f t="shared" si="38"/>
        <v>19.864035309180768</v>
      </c>
      <c r="DK78" s="64">
        <f t="shared" si="39"/>
        <v>0</v>
      </c>
      <c r="DL78" s="64">
        <f t="shared" si="40"/>
        <v>35.953903909617189</v>
      </c>
      <c r="DM78" s="184">
        <f t="shared" si="41"/>
        <v>0</v>
      </c>
      <c r="DN78" s="185">
        <f t="shared" si="42"/>
        <v>35.953903909617189</v>
      </c>
      <c r="DO78" s="186">
        <f t="shared" si="43"/>
        <v>35.953903909617189</v>
      </c>
      <c r="DP78" s="186">
        <f t="shared" si="44"/>
        <v>34.544391592239485</v>
      </c>
      <c r="DQ78" s="187">
        <f t="shared" si="45"/>
        <v>2.4768177704343342</v>
      </c>
      <c r="DR78" s="29">
        <f t="shared" si="46"/>
        <v>38.430721680051526</v>
      </c>
      <c r="DS78" s="188">
        <f t="shared" si="47"/>
        <v>-51.082591334009017</v>
      </c>
      <c r="DT78" s="74">
        <v>1</v>
      </c>
      <c r="DU78" s="1" t="s">
        <v>48</v>
      </c>
      <c r="DV78" s="1">
        <v>30</v>
      </c>
      <c r="DW78" s="1" t="s">
        <v>74</v>
      </c>
      <c r="DX78" s="1" t="s">
        <v>46</v>
      </c>
      <c r="DY78" s="50">
        <v>43982</v>
      </c>
      <c r="DZ78" s="51"/>
      <c r="EA78" s="1">
        <v>1425.57</v>
      </c>
      <c r="EB78" s="1"/>
      <c r="EC78" s="1"/>
      <c r="ED78" s="1"/>
      <c r="EE78" s="1"/>
      <c r="EF78" s="58">
        <v>1425.57</v>
      </c>
      <c r="EG78" s="73">
        <f t="shared" si="48"/>
        <v>42.429999999999836</v>
      </c>
      <c r="EH78" s="75">
        <f t="shared" si="49"/>
        <v>1.7435164101505405</v>
      </c>
      <c r="EI78" s="56">
        <f t="shared" si="50"/>
        <v>44.173516410150377</v>
      </c>
      <c r="EJ78" s="64">
        <f t="shared" si="51"/>
        <v>44.173516410150377</v>
      </c>
      <c r="EK78" s="64">
        <f t="shared" si="52"/>
        <v>0</v>
      </c>
      <c r="EL78" s="64">
        <f t="shared" si="53"/>
        <v>79.954064702372179</v>
      </c>
      <c r="EM78" s="174">
        <f t="shared" si="54"/>
        <v>0</v>
      </c>
      <c r="EN78" s="77">
        <f t="shared" si="55"/>
        <v>79.954064702372179</v>
      </c>
      <c r="EO78" s="64">
        <f t="shared" si="56"/>
        <v>8.3637412641353777</v>
      </c>
      <c r="EP78" s="199">
        <f t="shared" si="57"/>
        <v>88.317805966507564</v>
      </c>
      <c r="EQ78" s="200">
        <f t="shared" si="58"/>
        <v>37.235214632498547</v>
      </c>
      <c r="ER78" s="111">
        <v>1</v>
      </c>
      <c r="ES78" s="64" t="s">
        <v>48</v>
      </c>
      <c r="ET78" s="1">
        <v>30</v>
      </c>
      <c r="EU78" s="1" t="s">
        <v>74</v>
      </c>
      <c r="EV78" s="1" t="s">
        <v>46</v>
      </c>
      <c r="EW78" s="218">
        <v>500</v>
      </c>
      <c r="EX78" s="50">
        <v>44013</v>
      </c>
      <c r="EY78" s="64">
        <v>1449.94</v>
      </c>
      <c r="EZ78" s="64"/>
      <c r="FA78" s="64"/>
      <c r="FB78" s="64"/>
      <c r="FC78" s="64"/>
      <c r="FD78" s="72">
        <f t="shared" si="59"/>
        <v>1449.94</v>
      </c>
      <c r="FE78" s="73">
        <f t="shared" si="88"/>
        <v>24.370000000000118</v>
      </c>
      <c r="FF78" s="75">
        <f t="shared" si="60"/>
        <v>1.143580336339423</v>
      </c>
      <c r="FG78" s="56">
        <f t="shared" si="61"/>
        <v>25.51358033633954</v>
      </c>
      <c r="FH78" s="64">
        <f t="shared" si="62"/>
        <v>25.51358033633954</v>
      </c>
      <c r="FI78" s="64">
        <f t="shared" si="63"/>
        <v>0</v>
      </c>
      <c r="FJ78" s="64">
        <f t="shared" si="64"/>
        <v>46.179580408774569</v>
      </c>
      <c r="FK78" s="64"/>
      <c r="FL78" s="77">
        <f t="shared" si="65"/>
        <v>46.179580408774569</v>
      </c>
      <c r="FM78" s="64">
        <f t="shared" si="66"/>
        <v>5.2913023794864698</v>
      </c>
      <c r="FN78" s="199">
        <f t="shared" si="67"/>
        <v>51.470882788261036</v>
      </c>
      <c r="FO78" s="93">
        <f t="shared" si="68"/>
        <v>-411.29390257924047</v>
      </c>
      <c r="FP78" s="74">
        <v>1</v>
      </c>
      <c r="FQ78" s="1" t="s">
        <v>48</v>
      </c>
      <c r="FR78" s="1">
        <v>30</v>
      </c>
      <c r="FS78" s="1" t="s">
        <v>74</v>
      </c>
      <c r="FT78" s="1" t="s">
        <v>46</v>
      </c>
      <c r="FU78" s="50">
        <v>44042</v>
      </c>
      <c r="FV78" s="51"/>
      <c r="FW78" s="64">
        <v>1477.55</v>
      </c>
      <c r="FX78" s="64"/>
      <c r="FY78" s="64"/>
      <c r="FZ78" s="64"/>
      <c r="GA78" s="64"/>
      <c r="GB78" s="231">
        <f t="shared" si="69"/>
        <v>1477.55</v>
      </c>
      <c r="GC78" s="73">
        <f t="shared" si="9"/>
        <v>27.6099999999999</v>
      </c>
      <c r="GD78" s="75">
        <f t="shared" si="70"/>
        <v>8.6031747177234443</v>
      </c>
      <c r="GE78" s="76">
        <f t="shared" si="71"/>
        <v>36.213174717723348</v>
      </c>
      <c r="GF78" s="64">
        <f t="shared" si="72"/>
        <v>36.213174717723348</v>
      </c>
      <c r="GG78" s="64">
        <v>0</v>
      </c>
      <c r="GH78" s="64">
        <f t="shared" si="73"/>
        <v>68.805031963674352</v>
      </c>
      <c r="GI78" s="64"/>
      <c r="GJ78" s="77">
        <f t="shared" si="74"/>
        <v>68.805031963674352</v>
      </c>
      <c r="GK78" s="63">
        <f t="shared" si="75"/>
        <v>0</v>
      </c>
      <c r="GL78" s="64">
        <f t="shared" si="76"/>
        <v>0</v>
      </c>
      <c r="GM78" s="51">
        <f t="shared" si="77"/>
        <v>68.805031963674352</v>
      </c>
      <c r="GN78" s="200">
        <f t="shared" si="78"/>
        <v>-342.4888706155661</v>
      </c>
      <c r="GO78" s="74">
        <v>1</v>
      </c>
      <c r="GP78" s="237" t="s">
        <v>48</v>
      </c>
      <c r="GQ78" s="1">
        <v>30</v>
      </c>
      <c r="GR78" s="1" t="s">
        <v>74</v>
      </c>
      <c r="GS78" s="1" t="s">
        <v>46</v>
      </c>
      <c r="GT78" s="50">
        <v>44081</v>
      </c>
      <c r="GU78" s="51"/>
      <c r="GV78" s="64">
        <v>1540.98</v>
      </c>
      <c r="GW78" s="64"/>
      <c r="GX78" s="64"/>
      <c r="GY78" s="64"/>
      <c r="GZ78" s="64"/>
      <c r="HA78" s="72">
        <v>1540.98</v>
      </c>
      <c r="HB78" s="73">
        <f t="shared" si="89"/>
        <v>63.430000000000064</v>
      </c>
      <c r="HC78" s="75">
        <f t="shared" si="79"/>
        <v>-22.958154320757686</v>
      </c>
      <c r="HD78" s="76">
        <f t="shared" si="80"/>
        <v>40.471845679242378</v>
      </c>
      <c r="HE78" s="64">
        <f t="shared" si="81"/>
        <v>40.471845679242378</v>
      </c>
      <c r="HF78" s="64">
        <v>0</v>
      </c>
      <c r="HG78" s="64">
        <f t="shared" si="82"/>
        <v>76.896506790560508</v>
      </c>
      <c r="HH78" s="64"/>
      <c r="HI78" s="77">
        <f t="shared" si="83"/>
        <v>76.896506790560508</v>
      </c>
      <c r="HJ78" s="64">
        <f t="shared" si="84"/>
        <v>0</v>
      </c>
      <c r="HK78" s="64">
        <f t="shared" si="85"/>
        <v>0</v>
      </c>
      <c r="HL78" s="51">
        <f t="shared" si="86"/>
        <v>76.896506790560508</v>
      </c>
      <c r="HM78" s="200">
        <f t="shared" si="87"/>
        <v>-265.59236382500558</v>
      </c>
      <c r="HN78" s="1">
        <v>1</v>
      </c>
      <c r="HO78" s="1" t="s">
        <v>48</v>
      </c>
    </row>
    <row r="79" spans="1:223" ht="30" customHeight="1" x14ac:dyDescent="0.25">
      <c r="A79" s="1">
        <v>31</v>
      </c>
      <c r="B79" s="1" t="s">
        <v>75</v>
      </c>
      <c r="C79" s="1" t="s">
        <v>30</v>
      </c>
      <c r="D79" s="50">
        <v>43830</v>
      </c>
      <c r="E79" s="83"/>
      <c r="F79" s="64">
        <v>6985.37</v>
      </c>
      <c r="G79" s="64"/>
      <c r="H79" s="64"/>
      <c r="I79" s="64"/>
      <c r="J79" s="64"/>
      <c r="K79" s="72">
        <v>6985.37</v>
      </c>
      <c r="L79" s="73">
        <v>82.340000000000146</v>
      </c>
      <c r="M79" s="75">
        <v>9.8807929378134922</v>
      </c>
      <c r="N79" s="56">
        <v>92.220792937813641</v>
      </c>
      <c r="O79" s="64">
        <v>92.220792937813641</v>
      </c>
      <c r="P79" s="64">
        <v>0</v>
      </c>
      <c r="Q79" s="64">
        <v>166.9196352174427</v>
      </c>
      <c r="R79" s="64">
        <v>0</v>
      </c>
      <c r="S79" s="77">
        <v>166.9196352174427</v>
      </c>
      <c r="T79" s="64"/>
      <c r="U79" s="64"/>
      <c r="V79" s="64">
        <v>8.3876628722266489</v>
      </c>
      <c r="W79" s="90">
        <v>175.30729808966936</v>
      </c>
      <c r="X79" s="78">
        <v>841.61179834037648</v>
      </c>
      <c r="Y79" s="111">
        <v>1</v>
      </c>
      <c r="Z79" s="64" t="s">
        <v>48</v>
      </c>
      <c r="AA79" s="1">
        <v>31</v>
      </c>
      <c r="AB79" s="1" t="s">
        <v>75</v>
      </c>
      <c r="AC79" s="1" t="s">
        <v>30</v>
      </c>
      <c r="AD79" s="50">
        <v>43861</v>
      </c>
      <c r="AE79" s="110">
        <v>1500</v>
      </c>
      <c r="AF79" s="1">
        <v>7092.78</v>
      </c>
      <c r="AG79" s="1"/>
      <c r="AH79" s="1"/>
      <c r="AI79" s="1"/>
      <c r="AJ79" s="1"/>
      <c r="AK79" s="58">
        <f t="shared" si="7"/>
        <v>7092.78</v>
      </c>
      <c r="AL79" s="73">
        <f t="shared" si="10"/>
        <v>107.40999999999985</v>
      </c>
      <c r="AM79" s="75">
        <f t="shared" si="11"/>
        <v>-95.493106565025059</v>
      </c>
      <c r="AN79" s="56">
        <f t="shared" si="12"/>
        <v>11.916893434974796</v>
      </c>
      <c r="AO79" s="64">
        <f t="shared" si="13"/>
        <v>11.916893434974796</v>
      </c>
      <c r="AP79" s="64">
        <f t="shared" si="14"/>
        <v>0</v>
      </c>
      <c r="AQ79" s="64">
        <f t="shared" si="15"/>
        <v>21.56957711730438</v>
      </c>
      <c r="AR79" s="64"/>
      <c r="AS79" s="77">
        <f t="shared" si="16"/>
        <v>21.56957711730438</v>
      </c>
      <c r="AT79" s="64">
        <f t="shared" si="17"/>
        <v>77.308152850007161</v>
      </c>
      <c r="AU79" s="64">
        <f t="shared" si="8"/>
        <v>13.744045224173183</v>
      </c>
      <c r="AV79" s="90">
        <f t="shared" si="18"/>
        <v>112.62177519148472</v>
      </c>
      <c r="AW79" s="78">
        <f t="shared" si="19"/>
        <v>-545.76642646813877</v>
      </c>
      <c r="AX79" s="111">
        <v>1</v>
      </c>
      <c r="AY79" s="64" t="s">
        <v>48</v>
      </c>
      <c r="AZ79" s="1">
        <v>31</v>
      </c>
      <c r="BA79" s="1" t="s">
        <v>75</v>
      </c>
      <c r="BB79" s="1" t="s">
        <v>30</v>
      </c>
      <c r="BC79" s="50">
        <v>43890</v>
      </c>
      <c r="BD79" s="83"/>
      <c r="BE79" s="1">
        <v>7163</v>
      </c>
      <c r="BF79" s="1"/>
      <c r="BG79" s="1"/>
      <c r="BH79" s="1"/>
      <c r="BI79" s="1"/>
      <c r="BJ79" s="58">
        <v>7163</v>
      </c>
      <c r="BK79" s="73">
        <f t="shared" si="20"/>
        <v>70.220000000000255</v>
      </c>
      <c r="BL79" s="75">
        <f t="shared" si="21"/>
        <v>1.32871649773046</v>
      </c>
      <c r="BM79" s="56">
        <f t="shared" si="22"/>
        <v>71.548716497730709</v>
      </c>
      <c r="BN79" s="64">
        <f t="shared" si="23"/>
        <v>71.548716497730709</v>
      </c>
      <c r="BO79" s="64">
        <f t="shared" si="24"/>
        <v>0</v>
      </c>
      <c r="BP79" s="64">
        <f t="shared" si="25"/>
        <v>129.50317686089258</v>
      </c>
      <c r="BQ79" s="174">
        <f t="shared" si="26"/>
        <v>0</v>
      </c>
      <c r="BR79" s="77">
        <f t="shared" si="27"/>
        <v>129.50317686089258</v>
      </c>
      <c r="BS79" s="64">
        <f t="shared" si="28"/>
        <v>8.7131430895649551</v>
      </c>
      <c r="BT79" s="90">
        <f t="shared" si="29"/>
        <v>138.21631995045755</v>
      </c>
      <c r="BU79" s="78">
        <f t="shared" si="30"/>
        <v>-407.55010651768123</v>
      </c>
      <c r="BV79" s="111">
        <v>1</v>
      </c>
      <c r="BW79" s="64" t="s">
        <v>48</v>
      </c>
      <c r="BX79" s="1">
        <v>31</v>
      </c>
      <c r="BY79" s="1" t="s">
        <v>75</v>
      </c>
      <c r="BZ79" s="1" t="s">
        <v>30</v>
      </c>
      <c r="CA79" s="50">
        <v>43890</v>
      </c>
      <c r="CB79" s="83"/>
      <c r="CC79" s="72">
        <v>7163</v>
      </c>
      <c r="CD79" s="72"/>
      <c r="CE79" s="72"/>
      <c r="CF79" s="72"/>
      <c r="CG79" s="72"/>
      <c r="CH79" s="72">
        <v>7163</v>
      </c>
      <c r="CI79" s="72">
        <v>70.220000000000255</v>
      </c>
      <c r="CJ79" s="72">
        <v>1.32871649773046</v>
      </c>
      <c r="CK79" s="72">
        <v>71.548716497730709</v>
      </c>
      <c r="CL79" s="72">
        <v>71.548716497730709</v>
      </c>
      <c r="CM79" s="72">
        <v>0</v>
      </c>
      <c r="CN79" s="72">
        <v>129.50317686089258</v>
      </c>
      <c r="CO79" s="72">
        <v>0</v>
      </c>
      <c r="CP79" s="77">
        <f t="shared" si="31"/>
        <v>143.91913431093866</v>
      </c>
      <c r="CQ79" s="64">
        <f t="shared" si="32"/>
        <v>8.7131430895649551</v>
      </c>
      <c r="CR79" s="90">
        <f t="shared" si="33"/>
        <v>152.63227740050363</v>
      </c>
      <c r="CS79" s="78">
        <f t="shared" si="34"/>
        <v>-254.9178291171776</v>
      </c>
      <c r="CT79" s="74" t="s">
        <v>232</v>
      </c>
      <c r="CU79" s="1" t="s">
        <v>317</v>
      </c>
      <c r="CV79" s="1">
        <v>31</v>
      </c>
      <c r="CW79" s="1" t="s">
        <v>75</v>
      </c>
      <c r="CX79" s="1" t="s">
        <v>30</v>
      </c>
      <c r="CY79" s="50">
        <v>43951</v>
      </c>
      <c r="CZ79" s="83"/>
      <c r="DA79" s="64">
        <v>7501.1500000000005</v>
      </c>
      <c r="DB79" s="64"/>
      <c r="DC79" s="64"/>
      <c r="DD79" s="64"/>
      <c r="DE79" s="64"/>
      <c r="DF79" s="72">
        <v>7501.1500000000005</v>
      </c>
      <c r="DG79" s="73">
        <f t="shared" si="35"/>
        <v>338.15000000000055</v>
      </c>
      <c r="DH79" s="75">
        <f t="shared" si="36"/>
        <v>51.921053414603236</v>
      </c>
      <c r="DI79" s="76">
        <f t="shared" si="37"/>
        <v>390.0710534146038</v>
      </c>
      <c r="DJ79" s="64">
        <f t="shared" si="38"/>
        <v>110</v>
      </c>
      <c r="DK79" s="64">
        <f t="shared" si="39"/>
        <v>280.0710534146038</v>
      </c>
      <c r="DL79" s="64">
        <f t="shared" si="40"/>
        <v>199.1</v>
      </c>
      <c r="DM79" s="184">
        <f t="shared" si="41"/>
        <v>623.51528209278729</v>
      </c>
      <c r="DN79" s="185">
        <f t="shared" si="42"/>
        <v>822.61528209278731</v>
      </c>
      <c r="DO79" s="186">
        <f t="shared" si="43"/>
        <v>678.69614778184859</v>
      </c>
      <c r="DP79" s="186">
        <f t="shared" si="44"/>
        <v>652.08900708135218</v>
      </c>
      <c r="DQ79" s="187">
        <f t="shared" si="45"/>
        <v>46.754496640398557</v>
      </c>
      <c r="DR79" s="29">
        <f t="shared" si="46"/>
        <v>725.45064442224714</v>
      </c>
      <c r="DS79" s="188">
        <f t="shared" si="47"/>
        <v>470.53281530506956</v>
      </c>
      <c r="DT79" s="74">
        <v>1</v>
      </c>
      <c r="DU79" s="1" t="s">
        <v>48</v>
      </c>
      <c r="DV79" s="1">
        <v>31</v>
      </c>
      <c r="DW79" s="1" t="s">
        <v>75</v>
      </c>
      <c r="DX79" s="1" t="s">
        <v>30</v>
      </c>
      <c r="DY79" s="50">
        <v>43982</v>
      </c>
      <c r="DZ79" s="51"/>
      <c r="EA79" s="1">
        <v>7633.6900000000005</v>
      </c>
      <c r="EB79" s="1"/>
      <c r="EC79" s="1"/>
      <c r="ED79" s="1"/>
      <c r="EE79" s="1"/>
      <c r="EF79" s="58">
        <v>7633.6900000000005</v>
      </c>
      <c r="EG79" s="73">
        <f t="shared" si="48"/>
        <v>132.53999999999996</v>
      </c>
      <c r="EH79" s="75">
        <f t="shared" si="49"/>
        <v>5.4462801084457571</v>
      </c>
      <c r="EI79" s="56">
        <f t="shared" si="50"/>
        <v>137.98628010844573</v>
      </c>
      <c r="EJ79" s="64">
        <f t="shared" si="51"/>
        <v>110</v>
      </c>
      <c r="EK79" s="64">
        <f t="shared" si="52"/>
        <v>27.986280108445726</v>
      </c>
      <c r="EL79" s="64">
        <f t="shared" si="53"/>
        <v>199.1</v>
      </c>
      <c r="EM79" s="174">
        <f t="shared" si="54"/>
        <v>54.157712206420484</v>
      </c>
      <c r="EN79" s="77">
        <f t="shared" si="55"/>
        <v>253.25771220642048</v>
      </c>
      <c r="EO79" s="64">
        <f t="shared" si="56"/>
        <v>26.492486478658236</v>
      </c>
      <c r="EP79" s="199">
        <f t="shared" si="57"/>
        <v>279.75019868507871</v>
      </c>
      <c r="EQ79" s="200">
        <f t="shared" si="58"/>
        <v>750.28301399014822</v>
      </c>
      <c r="ER79" s="111">
        <v>1</v>
      </c>
      <c r="ES79" s="64" t="s">
        <v>48</v>
      </c>
      <c r="ET79" s="1">
        <v>31</v>
      </c>
      <c r="EU79" s="1" t="s">
        <v>75</v>
      </c>
      <c r="EV79" s="1" t="s">
        <v>30</v>
      </c>
      <c r="EW79" s="218">
        <v>1500</v>
      </c>
      <c r="EX79" s="50">
        <v>44013</v>
      </c>
      <c r="EY79" s="64">
        <v>7787.53</v>
      </c>
      <c r="EZ79" s="64"/>
      <c r="FA79" s="64"/>
      <c r="FB79" s="64"/>
      <c r="FC79" s="64"/>
      <c r="FD79" s="72">
        <f t="shared" si="59"/>
        <v>7787.53</v>
      </c>
      <c r="FE79" s="73">
        <f t="shared" si="88"/>
        <v>153.83999999999924</v>
      </c>
      <c r="FF79" s="75">
        <f t="shared" si="60"/>
        <v>7.2190561732644687</v>
      </c>
      <c r="FG79" s="56">
        <f t="shared" si="61"/>
        <v>161.05905617326371</v>
      </c>
      <c r="FH79" s="64">
        <f t="shared" si="62"/>
        <v>161.05905617326371</v>
      </c>
      <c r="FI79" s="64">
        <f t="shared" si="63"/>
        <v>0</v>
      </c>
      <c r="FJ79" s="64">
        <f t="shared" si="64"/>
        <v>291.51689167360735</v>
      </c>
      <c r="FK79" s="64"/>
      <c r="FL79" s="77">
        <f t="shared" si="65"/>
        <v>291.51689167360735</v>
      </c>
      <c r="FM79" s="64">
        <f t="shared" si="66"/>
        <v>33.402296186302443</v>
      </c>
      <c r="FN79" s="199">
        <f t="shared" si="67"/>
        <v>324.91918785990981</v>
      </c>
      <c r="FO79" s="93">
        <f t="shared" si="68"/>
        <v>-424.79779814994197</v>
      </c>
      <c r="FP79" s="74">
        <v>1</v>
      </c>
      <c r="FQ79" s="1" t="s">
        <v>48</v>
      </c>
      <c r="FR79" s="1">
        <v>31</v>
      </c>
      <c r="FS79" s="1" t="s">
        <v>75</v>
      </c>
      <c r="FT79" s="1" t="s">
        <v>30</v>
      </c>
      <c r="FU79" s="50">
        <v>44042</v>
      </c>
      <c r="FV79" s="51">
        <v>160</v>
      </c>
      <c r="FW79" s="64">
        <v>7863.64</v>
      </c>
      <c r="FX79" s="64"/>
      <c r="FY79" s="64"/>
      <c r="FZ79" s="64"/>
      <c r="GA79" s="64"/>
      <c r="GB79" s="231">
        <f t="shared" si="69"/>
        <v>7863.64</v>
      </c>
      <c r="GC79" s="73">
        <f t="shared" si="9"/>
        <v>76.110000000000582</v>
      </c>
      <c r="GD79" s="75">
        <f t="shared" si="70"/>
        <v>23.715596804271595</v>
      </c>
      <c r="GE79" s="76">
        <f t="shared" si="71"/>
        <v>99.82559680427218</v>
      </c>
      <c r="GF79" s="64">
        <f t="shared" si="72"/>
        <v>99.82559680427218</v>
      </c>
      <c r="GG79" s="64">
        <v>0</v>
      </c>
      <c r="GH79" s="64">
        <f t="shared" si="73"/>
        <v>189.66863392811715</v>
      </c>
      <c r="GI79" s="64"/>
      <c r="GJ79" s="77">
        <f t="shared" si="74"/>
        <v>189.66863392811715</v>
      </c>
      <c r="GK79" s="63">
        <f t="shared" si="75"/>
        <v>0</v>
      </c>
      <c r="GL79" s="64">
        <f t="shared" si="76"/>
        <v>0</v>
      </c>
      <c r="GM79" s="51">
        <f t="shared" si="77"/>
        <v>189.66863392811715</v>
      </c>
      <c r="GN79" s="200">
        <f t="shared" si="78"/>
        <v>-395.12916422182479</v>
      </c>
      <c r="GO79" s="74">
        <v>1</v>
      </c>
      <c r="GP79" s="237" t="s">
        <v>48</v>
      </c>
      <c r="GQ79" s="1">
        <v>31</v>
      </c>
      <c r="GR79" s="1" t="s">
        <v>75</v>
      </c>
      <c r="GS79" s="1" t="s">
        <v>30</v>
      </c>
      <c r="GT79" s="50">
        <v>44081</v>
      </c>
      <c r="GU79" s="51"/>
      <c r="GV79" s="64">
        <v>8004.85</v>
      </c>
      <c r="GW79" s="64"/>
      <c r="GX79" s="64"/>
      <c r="GY79" s="64"/>
      <c r="GZ79" s="64"/>
      <c r="HA79" s="72">
        <v>8004.85</v>
      </c>
      <c r="HB79" s="73">
        <f t="shared" si="89"/>
        <v>141.21000000000004</v>
      </c>
      <c r="HC79" s="75">
        <f t="shared" si="79"/>
        <v>-51.110215538927804</v>
      </c>
      <c r="HD79" s="76">
        <f t="shared" si="80"/>
        <v>90.099784461072232</v>
      </c>
      <c r="HE79" s="64">
        <f t="shared" si="81"/>
        <v>90.099784461072232</v>
      </c>
      <c r="HF79" s="64">
        <v>0</v>
      </c>
      <c r="HG79" s="64">
        <f t="shared" si="82"/>
        <v>171.18959047603724</v>
      </c>
      <c r="HH79" s="64"/>
      <c r="HI79" s="77">
        <f t="shared" si="83"/>
        <v>171.18959047603724</v>
      </c>
      <c r="HJ79" s="64">
        <f t="shared" si="84"/>
        <v>0</v>
      </c>
      <c r="HK79" s="64">
        <f t="shared" si="85"/>
        <v>0</v>
      </c>
      <c r="HL79" s="51">
        <f t="shared" si="86"/>
        <v>171.18959047603724</v>
      </c>
      <c r="HM79" s="200">
        <f t="shared" si="87"/>
        <v>-223.93957374578756</v>
      </c>
      <c r="HN79" s="1">
        <v>1</v>
      </c>
      <c r="HO79" s="1" t="s">
        <v>48</v>
      </c>
    </row>
    <row r="80" spans="1:223" ht="30" customHeight="1" x14ac:dyDescent="0.25">
      <c r="A80" s="1">
        <v>32</v>
      </c>
      <c r="B80" s="1" t="s">
        <v>76</v>
      </c>
      <c r="C80" s="1" t="s">
        <v>205</v>
      </c>
      <c r="D80" s="50">
        <v>43830</v>
      </c>
      <c r="E80" s="83"/>
      <c r="F80" s="64">
        <v>15114.76</v>
      </c>
      <c r="G80" s="64"/>
      <c r="H80" s="64"/>
      <c r="I80" s="64">
        <v>2878.42</v>
      </c>
      <c r="J80" s="64">
        <v>399.12</v>
      </c>
      <c r="K80" s="72">
        <v>17993.18</v>
      </c>
      <c r="L80" s="73">
        <v>1780.0399999999991</v>
      </c>
      <c r="M80" s="75">
        <v>213.60464732846111</v>
      </c>
      <c r="N80" s="56">
        <v>1993.6446473284602</v>
      </c>
      <c r="O80" s="64">
        <v>110</v>
      </c>
      <c r="P80" s="64">
        <v>1883.6446473284602</v>
      </c>
      <c r="Q80" s="64">
        <v>199.1</v>
      </c>
      <c r="R80" s="64">
        <v>4412.8305492504342</v>
      </c>
      <c r="S80" s="77">
        <v>4611.9305492504345</v>
      </c>
      <c r="T80" s="64"/>
      <c r="U80" s="64"/>
      <c r="V80" s="64">
        <v>231.74816184353494</v>
      </c>
      <c r="W80" s="90">
        <v>4843.6787110939695</v>
      </c>
      <c r="X80" s="78">
        <v>288.63579963104166</v>
      </c>
      <c r="Y80" s="111">
        <v>2</v>
      </c>
      <c r="Z80" s="64" t="s">
        <v>48</v>
      </c>
      <c r="AA80" s="1">
        <v>32</v>
      </c>
      <c r="AB80" s="1" t="s">
        <v>76</v>
      </c>
      <c r="AC80" s="1" t="s">
        <v>205</v>
      </c>
      <c r="AD80" s="50">
        <v>43861</v>
      </c>
      <c r="AE80" s="110">
        <v>6000</v>
      </c>
      <c r="AF80" s="1">
        <v>16906.77</v>
      </c>
      <c r="AG80" s="1"/>
      <c r="AH80" s="1"/>
      <c r="AI80" s="1">
        <v>2878.42</v>
      </c>
      <c r="AJ80" s="1">
        <v>399.12</v>
      </c>
      <c r="AK80" s="58">
        <f t="shared" si="7"/>
        <v>19785.190000000002</v>
      </c>
      <c r="AL80" s="73">
        <f t="shared" si="10"/>
        <v>1792.010000000002</v>
      </c>
      <c r="AM80" s="75">
        <f t="shared" si="11"/>
        <v>-1593.1905958066379</v>
      </c>
      <c r="AN80" s="56">
        <f t="shared" si="12"/>
        <v>198.81940419336411</v>
      </c>
      <c r="AO80" s="64">
        <f t="shared" si="13"/>
        <v>198.81940419336411</v>
      </c>
      <c r="AP80" s="64">
        <f t="shared" si="14"/>
        <v>0</v>
      </c>
      <c r="AQ80" s="64">
        <f t="shared" si="15"/>
        <v>359.86312158998902</v>
      </c>
      <c r="AR80" s="64"/>
      <c r="AS80" s="77">
        <f t="shared" si="16"/>
        <v>359.86312158998902</v>
      </c>
      <c r="AT80" s="64">
        <f t="shared" si="17"/>
        <v>1289.79594999294</v>
      </c>
      <c r="AU80" s="64">
        <f t="shared" si="8"/>
        <v>229.30329096146215</v>
      </c>
      <c r="AV80" s="90">
        <f t="shared" si="18"/>
        <v>1878.9623625443912</v>
      </c>
      <c r="AW80" s="78">
        <f t="shared" si="19"/>
        <v>-3832.4018378245673</v>
      </c>
      <c r="AX80" s="111">
        <v>2</v>
      </c>
      <c r="AY80" s="64" t="s">
        <v>48</v>
      </c>
      <c r="AZ80" s="1">
        <v>32</v>
      </c>
      <c r="BA80" s="1" t="s">
        <v>76</v>
      </c>
      <c r="BB80" s="1" t="s">
        <v>205</v>
      </c>
      <c r="BC80" s="50">
        <v>43890</v>
      </c>
      <c r="BD80" s="83"/>
      <c r="BE80" s="1">
        <v>18529.990000000002</v>
      </c>
      <c r="BF80" s="1"/>
      <c r="BG80" s="1"/>
      <c r="BH80" s="1">
        <v>2878.42</v>
      </c>
      <c r="BI80" s="1">
        <v>399.12</v>
      </c>
      <c r="BJ80" s="58">
        <v>21408.410000000003</v>
      </c>
      <c r="BK80" s="73">
        <f t="shared" si="20"/>
        <v>1623.2200000000012</v>
      </c>
      <c r="BL80" s="75">
        <f t="shared" si="21"/>
        <v>30.714884554913571</v>
      </c>
      <c r="BM80" s="56">
        <f t="shared" si="22"/>
        <v>1653.9348845549148</v>
      </c>
      <c r="BN80" s="64">
        <f t="shared" si="23"/>
        <v>110</v>
      </c>
      <c r="BO80" s="64">
        <f t="shared" si="24"/>
        <v>1543.9348845549148</v>
      </c>
      <c r="BP80" s="64">
        <f t="shared" si="25"/>
        <v>199.1</v>
      </c>
      <c r="BQ80" s="174">
        <f t="shared" si="26"/>
        <v>3415.7658777474071</v>
      </c>
      <c r="BR80" s="77">
        <f t="shared" si="27"/>
        <v>3614.865877747407</v>
      </c>
      <c r="BS80" s="64">
        <f t="shared" si="28"/>
        <v>243.21290338870756</v>
      </c>
      <c r="BT80" s="90">
        <f t="shared" si="29"/>
        <v>3858.0787811361147</v>
      </c>
      <c r="BU80" s="78">
        <f t="shared" si="30"/>
        <v>25.676943311547348</v>
      </c>
      <c r="BV80" s="111">
        <v>2</v>
      </c>
      <c r="BW80" s="64" t="s">
        <v>48</v>
      </c>
      <c r="BX80" s="1">
        <v>32</v>
      </c>
      <c r="BY80" s="1" t="s">
        <v>76</v>
      </c>
      <c r="BZ80" s="1" t="s">
        <v>205</v>
      </c>
      <c r="CA80" s="50">
        <v>43890</v>
      </c>
      <c r="CB80" s="83"/>
      <c r="CC80" s="72">
        <v>18529.990000000002</v>
      </c>
      <c r="CD80" s="72"/>
      <c r="CE80" s="72"/>
      <c r="CF80" s="72">
        <v>2878.42</v>
      </c>
      <c r="CG80" s="72">
        <v>399.12</v>
      </c>
      <c r="CH80" s="72">
        <v>21408.410000000003</v>
      </c>
      <c r="CI80" s="72">
        <v>1623.2200000000012</v>
      </c>
      <c r="CJ80" s="72">
        <v>30.714884554913571</v>
      </c>
      <c r="CK80" s="72">
        <v>1653.9348845549148</v>
      </c>
      <c r="CL80" s="72">
        <v>110</v>
      </c>
      <c r="CM80" s="72">
        <v>1543.9348845549148</v>
      </c>
      <c r="CN80" s="72">
        <v>199.1</v>
      </c>
      <c r="CO80" s="72">
        <v>3415.7658777474071</v>
      </c>
      <c r="CP80" s="77">
        <f t="shared" si="31"/>
        <v>4017.2633628469935</v>
      </c>
      <c r="CQ80" s="64">
        <f t="shared" si="32"/>
        <v>243.21290338870759</v>
      </c>
      <c r="CR80" s="90">
        <f t="shared" si="33"/>
        <v>4260.4762662357007</v>
      </c>
      <c r="CS80" s="78">
        <f t="shared" si="34"/>
        <v>4286.1532095472485</v>
      </c>
      <c r="CT80" s="74" t="s">
        <v>232</v>
      </c>
      <c r="CU80" s="1" t="s">
        <v>317</v>
      </c>
      <c r="CV80" s="1">
        <v>32</v>
      </c>
      <c r="CW80" s="1" t="s">
        <v>76</v>
      </c>
      <c r="CX80" s="1" t="s">
        <v>205</v>
      </c>
      <c r="CY80" s="50">
        <v>43951</v>
      </c>
      <c r="CZ80" s="83">
        <v>5000</v>
      </c>
      <c r="DA80" s="64">
        <v>20320.330000000002</v>
      </c>
      <c r="DB80" s="64"/>
      <c r="DC80" s="64"/>
      <c r="DD80" s="64">
        <v>2878.42</v>
      </c>
      <c r="DE80" s="64">
        <v>399.12</v>
      </c>
      <c r="DF80" s="72">
        <v>23198.75</v>
      </c>
      <c r="DG80" s="73">
        <f t="shared" si="35"/>
        <v>1790.3399999999965</v>
      </c>
      <c r="DH80" s="75">
        <f t="shared" si="36"/>
        <v>274.89675815555353</v>
      </c>
      <c r="DI80" s="76">
        <f t="shared" si="37"/>
        <v>2065.23675815555</v>
      </c>
      <c r="DJ80" s="64">
        <f t="shared" si="38"/>
        <v>110</v>
      </c>
      <c r="DK80" s="64">
        <f t="shared" si="39"/>
        <v>1955.23675815555</v>
      </c>
      <c r="DL80" s="64">
        <f t="shared" si="40"/>
        <v>199.1</v>
      </c>
      <c r="DM80" s="184">
        <f t="shared" si="41"/>
        <v>4352.8953954938625</v>
      </c>
      <c r="DN80" s="185">
        <f t="shared" si="42"/>
        <v>4551.9953954938628</v>
      </c>
      <c r="DO80" s="186">
        <f t="shared" si="43"/>
        <v>534.73203264686936</v>
      </c>
      <c r="DP80" s="186">
        <f t="shared" si="44"/>
        <v>513.76876288882306</v>
      </c>
      <c r="DQ80" s="187">
        <f t="shared" si="45"/>
        <v>36.836995621106112</v>
      </c>
      <c r="DR80" s="29">
        <f t="shared" si="46"/>
        <v>571.56902826797545</v>
      </c>
      <c r="DS80" s="188">
        <f t="shared" si="47"/>
        <v>-142.27776218477607</v>
      </c>
      <c r="DT80" s="74">
        <v>2</v>
      </c>
      <c r="DU80" s="1" t="s">
        <v>48</v>
      </c>
      <c r="DV80" s="1">
        <v>32</v>
      </c>
      <c r="DW80" s="1" t="s">
        <v>76</v>
      </c>
      <c r="DX80" s="1" t="s">
        <v>205</v>
      </c>
      <c r="DY80" s="50">
        <v>43982</v>
      </c>
      <c r="DZ80" s="51">
        <v>1000</v>
      </c>
      <c r="EA80" s="1">
        <v>20443.740000000002</v>
      </c>
      <c r="EB80" s="1"/>
      <c r="EC80" s="1"/>
      <c r="ED80" s="1">
        <v>2878.42</v>
      </c>
      <c r="EE80" s="1">
        <v>399.12</v>
      </c>
      <c r="EF80" s="58">
        <v>23322.160000000003</v>
      </c>
      <c r="EG80" s="73">
        <f t="shared" si="48"/>
        <v>123.41000000000349</v>
      </c>
      <c r="EH80" s="75">
        <f t="shared" si="49"/>
        <v>5.0711138387151804</v>
      </c>
      <c r="EI80" s="56">
        <f t="shared" si="50"/>
        <v>128.48111383871867</v>
      </c>
      <c r="EJ80" s="64">
        <f t="shared" si="51"/>
        <v>110</v>
      </c>
      <c r="EK80" s="64">
        <f t="shared" si="52"/>
        <v>18.48111383871867</v>
      </c>
      <c r="EL80" s="64">
        <f t="shared" si="53"/>
        <v>199.1</v>
      </c>
      <c r="EM80" s="174">
        <f t="shared" si="54"/>
        <v>35.763768555627713</v>
      </c>
      <c r="EN80" s="77">
        <f t="shared" si="55"/>
        <v>234.8637685556277</v>
      </c>
      <c r="EO80" s="64">
        <f t="shared" si="56"/>
        <v>24.568354339848387</v>
      </c>
      <c r="EP80" s="199">
        <f t="shared" si="57"/>
        <v>259.43212289547608</v>
      </c>
      <c r="EQ80" s="200">
        <f t="shared" si="58"/>
        <v>-882.84563928929992</v>
      </c>
      <c r="ER80" s="111">
        <v>2</v>
      </c>
      <c r="ES80" s="64" t="s">
        <v>48</v>
      </c>
      <c r="ET80" s="1">
        <v>32</v>
      </c>
      <c r="EU80" s="1" t="s">
        <v>76</v>
      </c>
      <c r="EV80" s="1" t="s">
        <v>205</v>
      </c>
      <c r="EW80" s="218"/>
      <c r="EX80" s="50">
        <v>44013</v>
      </c>
      <c r="EY80" s="64">
        <v>20576.34</v>
      </c>
      <c r="EZ80" s="64"/>
      <c r="FA80" s="64"/>
      <c r="FB80" s="64">
        <v>2878.42</v>
      </c>
      <c r="FC80" s="64">
        <v>399.12</v>
      </c>
      <c r="FD80" s="72">
        <f t="shared" si="59"/>
        <v>23454.760000000002</v>
      </c>
      <c r="FE80" s="73">
        <f t="shared" si="88"/>
        <v>132.59999999999854</v>
      </c>
      <c r="FF80" s="75">
        <f t="shared" si="60"/>
        <v>6.2223534098730031</v>
      </c>
      <c r="FG80" s="56">
        <f t="shared" si="61"/>
        <v>138.82235340987154</v>
      </c>
      <c r="FH80" s="64">
        <f t="shared" si="62"/>
        <v>138.82235340987154</v>
      </c>
      <c r="FI80" s="64">
        <f t="shared" si="63"/>
        <v>0</v>
      </c>
      <c r="FJ80" s="64">
        <f t="shared" si="64"/>
        <v>251.2684596718675</v>
      </c>
      <c r="FK80" s="64"/>
      <c r="FL80" s="77">
        <f t="shared" si="65"/>
        <v>251.2684596718675</v>
      </c>
      <c r="FM80" s="64">
        <f t="shared" si="66"/>
        <v>28.790590706602163</v>
      </c>
      <c r="FN80" s="199">
        <f t="shared" si="67"/>
        <v>280.05905037846969</v>
      </c>
      <c r="FO80" s="93">
        <f t="shared" si="68"/>
        <v>-602.78658891083023</v>
      </c>
      <c r="FP80" s="74">
        <v>2</v>
      </c>
      <c r="FQ80" s="1" t="s">
        <v>48</v>
      </c>
      <c r="FR80" s="1">
        <v>32</v>
      </c>
      <c r="FS80" s="1" t="s">
        <v>76</v>
      </c>
      <c r="FT80" s="1" t="s">
        <v>205</v>
      </c>
      <c r="FU80" s="50">
        <v>44042</v>
      </c>
      <c r="FV80" s="51"/>
      <c r="FW80" s="64">
        <v>20713.79</v>
      </c>
      <c r="FX80" s="64"/>
      <c r="FY80" s="64"/>
      <c r="FZ80" s="64">
        <v>2878.42</v>
      </c>
      <c r="GA80" s="64">
        <v>399.12</v>
      </c>
      <c r="GB80" s="231">
        <f t="shared" si="69"/>
        <v>23592.21</v>
      </c>
      <c r="GC80" s="73">
        <f t="shared" si="9"/>
        <v>137.44999999999709</v>
      </c>
      <c r="GD80" s="75">
        <f t="shared" si="70"/>
        <v>42.828915789607628</v>
      </c>
      <c r="GE80" s="76">
        <f t="shared" si="71"/>
        <v>180.27891578960472</v>
      </c>
      <c r="GF80" s="64">
        <f t="shared" si="72"/>
        <v>180.27891578960472</v>
      </c>
      <c r="GG80" s="64">
        <v>0</v>
      </c>
      <c r="GH80" s="64">
        <f t="shared" si="73"/>
        <v>342.52994000024898</v>
      </c>
      <c r="GI80" s="64"/>
      <c r="GJ80" s="77">
        <f t="shared" si="74"/>
        <v>342.52994000024898</v>
      </c>
      <c r="GK80" s="63">
        <f t="shared" si="75"/>
        <v>180.27891578960472</v>
      </c>
      <c r="GL80" s="64">
        <f t="shared" si="76"/>
        <v>50.114881626048465</v>
      </c>
      <c r="GM80" s="51">
        <f t="shared" si="77"/>
        <v>392.64482162629747</v>
      </c>
      <c r="GN80" s="200">
        <f t="shared" si="78"/>
        <v>-210.14176728453276</v>
      </c>
      <c r="GO80" s="74">
        <v>2</v>
      </c>
      <c r="GP80" s="237" t="s">
        <v>48</v>
      </c>
      <c r="GQ80" s="1">
        <v>32</v>
      </c>
      <c r="GR80" s="1" t="s">
        <v>76</v>
      </c>
      <c r="GS80" s="1" t="s">
        <v>205</v>
      </c>
      <c r="GT80" s="50">
        <v>44081</v>
      </c>
      <c r="GU80" s="51"/>
      <c r="GV80" s="64">
        <v>20894.93</v>
      </c>
      <c r="GW80" s="64"/>
      <c r="GX80" s="64"/>
      <c r="GY80" s="64">
        <v>2878.42</v>
      </c>
      <c r="GZ80" s="64">
        <v>399.12</v>
      </c>
      <c r="HA80" s="72">
        <v>23773.35</v>
      </c>
      <c r="HB80" s="73">
        <f t="shared" si="89"/>
        <v>181.13999999999942</v>
      </c>
      <c r="HC80" s="75">
        <f t="shared" si="79"/>
        <v>-65.562668668800725</v>
      </c>
      <c r="HD80" s="76">
        <f t="shared" si="80"/>
        <v>115.57733133119869</v>
      </c>
      <c r="HE80" s="64">
        <f t="shared" si="81"/>
        <v>115.57733133119869</v>
      </c>
      <c r="HF80" s="64">
        <v>0</v>
      </c>
      <c r="HG80" s="64">
        <f t="shared" si="82"/>
        <v>219.5969295292775</v>
      </c>
      <c r="HH80" s="64"/>
      <c r="HI80" s="77">
        <f t="shared" si="83"/>
        <v>219.5969295292775</v>
      </c>
      <c r="HJ80" s="64">
        <f t="shared" si="84"/>
        <v>115.57733133119869</v>
      </c>
      <c r="HK80" s="64">
        <f t="shared" si="85"/>
        <v>52.312076189524319</v>
      </c>
      <c r="HL80" s="51">
        <f t="shared" si="86"/>
        <v>271.90900571880184</v>
      </c>
      <c r="HM80" s="200">
        <f t="shared" si="87"/>
        <v>61.767238434269075</v>
      </c>
      <c r="HN80" s="1">
        <v>2</v>
      </c>
      <c r="HO80" s="1" t="s">
        <v>48</v>
      </c>
    </row>
    <row r="81" spans="1:223" ht="30" customHeight="1" x14ac:dyDescent="0.25">
      <c r="A81" s="1">
        <v>33</v>
      </c>
      <c r="B81" s="1" t="s">
        <v>77</v>
      </c>
      <c r="C81" s="1" t="s">
        <v>31</v>
      </c>
      <c r="D81" s="50">
        <v>43830</v>
      </c>
      <c r="E81" s="83"/>
      <c r="F81" s="64">
        <v>12350.380000000001</v>
      </c>
      <c r="G81" s="64"/>
      <c r="H81" s="64"/>
      <c r="I81" s="64"/>
      <c r="J81" s="64"/>
      <c r="K81" s="72">
        <v>12350.380000000001</v>
      </c>
      <c r="L81" s="73">
        <v>381.1200000000008</v>
      </c>
      <c r="M81" s="75">
        <v>45.73436731187126</v>
      </c>
      <c r="N81" s="56">
        <v>426.85436731187207</v>
      </c>
      <c r="O81" s="64">
        <v>110</v>
      </c>
      <c r="P81" s="64">
        <v>316.85436731187207</v>
      </c>
      <c r="Q81" s="64">
        <v>199.1</v>
      </c>
      <c r="R81" s="64">
        <v>742.29745707096322</v>
      </c>
      <c r="S81" s="77">
        <v>941.39745707096324</v>
      </c>
      <c r="T81" s="64"/>
      <c r="U81" s="64"/>
      <c r="V81" s="64">
        <v>47.304947008760138</v>
      </c>
      <c r="W81" s="90">
        <v>988.70240407972335</v>
      </c>
      <c r="X81" s="78">
        <v>1474.9679259347085</v>
      </c>
      <c r="Y81" s="111">
        <v>1</v>
      </c>
      <c r="Z81" s="64" t="s">
        <v>48</v>
      </c>
      <c r="AA81" s="1">
        <v>33</v>
      </c>
      <c r="AB81" s="1" t="s">
        <v>77</v>
      </c>
      <c r="AC81" s="1" t="s">
        <v>31</v>
      </c>
      <c r="AD81" s="50">
        <v>43861</v>
      </c>
      <c r="AE81" s="110"/>
      <c r="AF81" s="1">
        <v>12703.800000000001</v>
      </c>
      <c r="AG81" s="1"/>
      <c r="AH81" s="1"/>
      <c r="AI81" s="1"/>
      <c r="AJ81" s="1"/>
      <c r="AK81" s="58">
        <f t="shared" si="7"/>
        <v>12703.800000000001</v>
      </c>
      <c r="AL81" s="73">
        <f t="shared" si="10"/>
        <v>353.42000000000007</v>
      </c>
      <c r="AM81" s="75">
        <f t="shared" si="11"/>
        <v>-314.20886064808872</v>
      </c>
      <c r="AN81" s="56">
        <f t="shared" si="12"/>
        <v>39.211139351911356</v>
      </c>
      <c r="AO81" s="64">
        <f t="shared" si="13"/>
        <v>39.211139351911356</v>
      </c>
      <c r="AP81" s="64">
        <f t="shared" si="14"/>
        <v>0</v>
      </c>
      <c r="AQ81" s="64">
        <f t="shared" si="15"/>
        <v>70.972162226959554</v>
      </c>
      <c r="AR81" s="64"/>
      <c r="AS81" s="77">
        <f t="shared" si="16"/>
        <v>70.972162226959554</v>
      </c>
      <c r="AT81" s="64">
        <f t="shared" si="17"/>
        <v>254.37340452704194</v>
      </c>
      <c r="AU81" s="64">
        <f t="shared" si="8"/>
        <v>45.223167890580896</v>
      </c>
      <c r="AV81" s="90">
        <f t="shared" si="18"/>
        <v>370.56873464458238</v>
      </c>
      <c r="AW81" s="78">
        <f t="shared" si="19"/>
        <v>1845.536660579291</v>
      </c>
      <c r="AX81" s="111">
        <v>1</v>
      </c>
      <c r="AY81" s="64" t="s">
        <v>48</v>
      </c>
      <c r="AZ81" s="1">
        <v>33</v>
      </c>
      <c r="BA81" s="1" t="s">
        <v>77</v>
      </c>
      <c r="BB81" s="1" t="s">
        <v>31</v>
      </c>
      <c r="BC81" s="50">
        <v>43890</v>
      </c>
      <c r="BD81" s="83"/>
      <c r="BE81" s="1">
        <v>13071.31</v>
      </c>
      <c r="BF81" s="1"/>
      <c r="BG81" s="1"/>
      <c r="BH81" s="1"/>
      <c r="BI81" s="1"/>
      <c r="BJ81" s="58">
        <v>13071.31</v>
      </c>
      <c r="BK81" s="73">
        <f t="shared" si="20"/>
        <v>367.5099999999984</v>
      </c>
      <c r="BL81" s="75">
        <f t="shared" si="21"/>
        <v>6.9540957003833306</v>
      </c>
      <c r="BM81" s="56">
        <f t="shared" si="22"/>
        <v>374.46409570038173</v>
      </c>
      <c r="BN81" s="64">
        <f t="shared" si="23"/>
        <v>110</v>
      </c>
      <c r="BO81" s="64">
        <f t="shared" si="24"/>
        <v>264.46409570038173</v>
      </c>
      <c r="BP81" s="64">
        <f t="shared" si="25"/>
        <v>199.1</v>
      </c>
      <c r="BQ81" s="174">
        <f t="shared" si="26"/>
        <v>585.09425690132355</v>
      </c>
      <c r="BR81" s="77">
        <f t="shared" si="27"/>
        <v>784.19425690132357</v>
      </c>
      <c r="BS81" s="64">
        <f t="shared" si="28"/>
        <v>52.761615089457031</v>
      </c>
      <c r="BT81" s="90">
        <f t="shared" si="29"/>
        <v>836.95587199078057</v>
      </c>
      <c r="BU81" s="78">
        <f t="shared" si="30"/>
        <v>2682.4925325700715</v>
      </c>
      <c r="BV81" s="111">
        <v>1</v>
      </c>
      <c r="BW81" s="64" t="s">
        <v>48</v>
      </c>
      <c r="BX81" s="1">
        <v>33</v>
      </c>
      <c r="BY81" s="1" t="s">
        <v>77</v>
      </c>
      <c r="BZ81" s="1" t="s">
        <v>31</v>
      </c>
      <c r="CA81" s="50">
        <v>43890</v>
      </c>
      <c r="CB81" s="83"/>
      <c r="CC81" s="72">
        <v>13071.31</v>
      </c>
      <c r="CD81" s="72"/>
      <c r="CE81" s="72"/>
      <c r="CF81" s="72"/>
      <c r="CG81" s="72"/>
      <c r="CH81" s="72">
        <v>13071.31</v>
      </c>
      <c r="CI81" s="72">
        <v>367.5099999999984</v>
      </c>
      <c r="CJ81" s="72">
        <v>6.9540957003833306</v>
      </c>
      <c r="CK81" s="72">
        <v>374.46409570038173</v>
      </c>
      <c r="CL81" s="72">
        <v>110</v>
      </c>
      <c r="CM81" s="72">
        <v>264.46409570038173</v>
      </c>
      <c r="CN81" s="72">
        <v>199.1</v>
      </c>
      <c r="CO81" s="72">
        <v>585.09425690132355</v>
      </c>
      <c r="CP81" s="77">
        <f t="shared" si="31"/>
        <v>871.48872576368433</v>
      </c>
      <c r="CQ81" s="64">
        <f t="shared" si="32"/>
        <v>52.761615089457031</v>
      </c>
      <c r="CR81" s="90">
        <f t="shared" si="33"/>
        <v>924.25034085314132</v>
      </c>
      <c r="CS81" s="78">
        <f t="shared" si="34"/>
        <v>3606.7428734232126</v>
      </c>
      <c r="CT81" s="74" t="s">
        <v>232</v>
      </c>
      <c r="CU81" s="1" t="s">
        <v>317</v>
      </c>
      <c r="CV81" s="1">
        <v>33</v>
      </c>
      <c r="CW81" s="1" t="s">
        <v>77</v>
      </c>
      <c r="CX81" s="1" t="s">
        <v>31</v>
      </c>
      <c r="CY81" s="50">
        <v>43951</v>
      </c>
      <c r="CZ81" s="83"/>
      <c r="DA81" s="64">
        <v>13682.52</v>
      </c>
      <c r="DB81" s="64"/>
      <c r="DC81" s="64"/>
      <c r="DD81" s="64"/>
      <c r="DE81" s="64"/>
      <c r="DF81" s="72">
        <v>13682.52</v>
      </c>
      <c r="DG81" s="73">
        <f t="shared" si="35"/>
        <v>611.21000000000095</v>
      </c>
      <c r="DH81" s="75">
        <f t="shared" si="36"/>
        <v>93.84789903161213</v>
      </c>
      <c r="DI81" s="76">
        <f t="shared" si="37"/>
        <v>705.05789903161303</v>
      </c>
      <c r="DJ81" s="64">
        <f t="shared" si="38"/>
        <v>110</v>
      </c>
      <c r="DK81" s="64">
        <f t="shared" si="39"/>
        <v>595.05789903161303</v>
      </c>
      <c r="DL81" s="64">
        <f t="shared" si="40"/>
        <v>199.1</v>
      </c>
      <c r="DM81" s="184">
        <f t="shared" si="41"/>
        <v>1324.762731645051</v>
      </c>
      <c r="DN81" s="185">
        <f t="shared" si="42"/>
        <v>1523.8627316450509</v>
      </c>
      <c r="DO81" s="186">
        <f t="shared" si="43"/>
        <v>652.37400588136654</v>
      </c>
      <c r="DP81" s="186">
        <f t="shared" si="44"/>
        <v>626.79878047223212</v>
      </c>
      <c r="DQ81" s="187">
        <f t="shared" si="45"/>
        <v>44.941198452282492</v>
      </c>
      <c r="DR81" s="29">
        <f t="shared" si="46"/>
        <v>697.31520433364904</v>
      </c>
      <c r="DS81" s="188">
        <f t="shared" si="47"/>
        <v>4304.0580777568612</v>
      </c>
      <c r="DT81" s="74">
        <v>1</v>
      </c>
      <c r="DU81" s="1" t="s">
        <v>48</v>
      </c>
      <c r="DV81" s="1">
        <v>33</v>
      </c>
      <c r="DW81" s="1" t="s">
        <v>77</v>
      </c>
      <c r="DX81" s="1" t="s">
        <v>31</v>
      </c>
      <c r="DY81" s="50">
        <v>43982</v>
      </c>
      <c r="DZ81" s="51">
        <v>5000</v>
      </c>
      <c r="EA81" s="1">
        <v>13996.800000000001</v>
      </c>
      <c r="EB81" s="1"/>
      <c r="EC81" s="1"/>
      <c r="ED81" s="1"/>
      <c r="EE81" s="1"/>
      <c r="EF81" s="58">
        <v>13996.800000000001</v>
      </c>
      <c r="EG81" s="73">
        <f t="shared" si="48"/>
        <v>314.28000000000065</v>
      </c>
      <c r="EH81" s="75">
        <f t="shared" si="49"/>
        <v>12.914266730664981</v>
      </c>
      <c r="EI81" s="56">
        <f t="shared" si="50"/>
        <v>327.19426673066562</v>
      </c>
      <c r="EJ81" s="64">
        <f t="shared" si="51"/>
        <v>110</v>
      </c>
      <c r="EK81" s="64">
        <f t="shared" si="52"/>
        <v>217.19426673066562</v>
      </c>
      <c r="EL81" s="64">
        <f t="shared" si="53"/>
        <v>199.1</v>
      </c>
      <c r="EM81" s="174">
        <f t="shared" si="54"/>
        <v>420.30396840536673</v>
      </c>
      <c r="EN81" s="77">
        <f t="shared" si="55"/>
        <v>619.40396840536675</v>
      </c>
      <c r="EO81" s="64">
        <f t="shared" si="56"/>
        <v>64.793885701816848</v>
      </c>
      <c r="EP81" s="199">
        <f t="shared" si="57"/>
        <v>684.19785410718362</v>
      </c>
      <c r="EQ81" s="200">
        <f t="shared" si="58"/>
        <v>-11.744068135955217</v>
      </c>
      <c r="ER81" s="111">
        <v>1</v>
      </c>
      <c r="ES81" s="64" t="s">
        <v>48</v>
      </c>
      <c r="ET81" s="1">
        <v>33</v>
      </c>
      <c r="EU81" s="1" t="s">
        <v>77</v>
      </c>
      <c r="EV81" s="1" t="s">
        <v>31</v>
      </c>
      <c r="EW81" s="218"/>
      <c r="EX81" s="50">
        <v>44013</v>
      </c>
      <c r="EY81" s="64">
        <v>14360.91</v>
      </c>
      <c r="EZ81" s="64"/>
      <c r="FA81" s="64"/>
      <c r="FB81" s="64"/>
      <c r="FC81" s="64"/>
      <c r="FD81" s="72">
        <f t="shared" si="59"/>
        <v>14360.91</v>
      </c>
      <c r="FE81" s="73">
        <f t="shared" si="88"/>
        <v>364.10999999999876</v>
      </c>
      <c r="FF81" s="75">
        <f t="shared" si="60"/>
        <v>17.086131976386699</v>
      </c>
      <c r="FG81" s="56">
        <f t="shared" si="61"/>
        <v>381.19613197638546</v>
      </c>
      <c r="FH81" s="64">
        <f t="shared" si="62"/>
        <v>381.19613197638546</v>
      </c>
      <c r="FI81" s="64">
        <f t="shared" si="63"/>
        <v>0</v>
      </c>
      <c r="FJ81" s="64">
        <f t="shared" si="64"/>
        <v>689.9649988772577</v>
      </c>
      <c r="FK81" s="64"/>
      <c r="FL81" s="77">
        <f t="shared" si="65"/>
        <v>689.9649988772577</v>
      </c>
      <c r="FM81" s="64">
        <f t="shared" si="66"/>
        <v>79.056877693672647</v>
      </c>
      <c r="FN81" s="199">
        <f t="shared" si="67"/>
        <v>769.02187657093032</v>
      </c>
      <c r="FO81" s="93">
        <f t="shared" si="68"/>
        <v>757.2778084349751</v>
      </c>
      <c r="FP81" s="74">
        <v>1</v>
      </c>
      <c r="FQ81" s="1" t="s">
        <v>48</v>
      </c>
      <c r="FR81" s="1">
        <v>33</v>
      </c>
      <c r="FS81" s="1" t="s">
        <v>77</v>
      </c>
      <c r="FT81" s="1" t="s">
        <v>31</v>
      </c>
      <c r="FU81" s="50">
        <v>44042</v>
      </c>
      <c r="FV81" s="51"/>
      <c r="FW81" s="64">
        <v>14572.49</v>
      </c>
      <c r="FX81" s="64"/>
      <c r="FY81" s="64"/>
      <c r="FZ81" s="64"/>
      <c r="GA81" s="64"/>
      <c r="GB81" s="231">
        <f t="shared" si="69"/>
        <v>14572.49</v>
      </c>
      <c r="GC81" s="73">
        <f t="shared" si="9"/>
        <v>211.57999999999993</v>
      </c>
      <c r="GD81" s="75">
        <f t="shared" si="70"/>
        <v>65.927551857150746</v>
      </c>
      <c r="GE81" s="76">
        <f t="shared" si="71"/>
        <v>277.5075518571507</v>
      </c>
      <c r="GF81" s="64">
        <f t="shared" si="72"/>
        <v>277.5075518571507</v>
      </c>
      <c r="GG81" s="64">
        <v>0</v>
      </c>
      <c r="GH81" s="64">
        <f t="shared" si="73"/>
        <v>527.26434852858631</v>
      </c>
      <c r="GI81" s="64"/>
      <c r="GJ81" s="77">
        <f t="shared" si="74"/>
        <v>527.26434852858631</v>
      </c>
      <c r="GK81" s="63">
        <f t="shared" si="75"/>
        <v>277.5075518571507</v>
      </c>
      <c r="GL81" s="64">
        <f t="shared" si="76"/>
        <v>77.143009490284143</v>
      </c>
      <c r="GM81" s="51">
        <f t="shared" si="77"/>
        <v>604.40735801887047</v>
      </c>
      <c r="GN81" s="200">
        <f t="shared" si="78"/>
        <v>1361.6851664538456</v>
      </c>
      <c r="GO81" s="74">
        <v>1</v>
      </c>
      <c r="GP81" s="237" t="s">
        <v>48</v>
      </c>
      <c r="GQ81" s="1">
        <v>33</v>
      </c>
      <c r="GR81" s="1" t="s">
        <v>77</v>
      </c>
      <c r="GS81" s="1" t="s">
        <v>31</v>
      </c>
      <c r="GT81" s="50">
        <v>44081</v>
      </c>
      <c r="GU81" s="51"/>
      <c r="GV81" s="64">
        <v>14942.34</v>
      </c>
      <c r="GW81" s="64"/>
      <c r="GX81" s="64"/>
      <c r="GY81" s="64"/>
      <c r="GZ81" s="64"/>
      <c r="HA81" s="72">
        <v>14942.34</v>
      </c>
      <c r="HB81" s="73">
        <f t="shared" si="89"/>
        <v>369.85000000000036</v>
      </c>
      <c r="HC81" s="75">
        <f t="shared" si="79"/>
        <v>-133.8652589552614</v>
      </c>
      <c r="HD81" s="76">
        <f t="shared" si="80"/>
        <v>235.98474104473897</v>
      </c>
      <c r="HE81" s="64">
        <f t="shared" si="81"/>
        <v>235.98474104473897</v>
      </c>
      <c r="HF81" s="64">
        <v>0</v>
      </c>
      <c r="HG81" s="64">
        <f t="shared" si="82"/>
        <v>448.37100798500404</v>
      </c>
      <c r="HH81" s="64"/>
      <c r="HI81" s="77">
        <f t="shared" si="83"/>
        <v>448.37100798500404</v>
      </c>
      <c r="HJ81" s="64">
        <f t="shared" si="84"/>
        <v>235.98474104473897</v>
      </c>
      <c r="HK81" s="64">
        <f t="shared" si="85"/>
        <v>106.81032007671222</v>
      </c>
      <c r="HL81" s="51">
        <f t="shared" si="86"/>
        <v>555.18132806171627</v>
      </c>
      <c r="HM81" s="200">
        <f t="shared" si="87"/>
        <v>1916.866494515562</v>
      </c>
      <c r="HN81" s="1">
        <v>1</v>
      </c>
      <c r="HO81" s="1" t="s">
        <v>48</v>
      </c>
    </row>
    <row r="82" spans="1:223" ht="30" customHeight="1" x14ac:dyDescent="0.25">
      <c r="A82" s="1">
        <v>34</v>
      </c>
      <c r="B82" s="1" t="s">
        <v>78</v>
      </c>
      <c r="C82" s="1" t="s">
        <v>235</v>
      </c>
      <c r="D82" s="50">
        <v>43830</v>
      </c>
      <c r="E82" s="83"/>
      <c r="F82" s="64">
        <v>19.88</v>
      </c>
      <c r="G82" s="64"/>
      <c r="H82" s="64"/>
      <c r="I82" s="64">
        <v>51.15</v>
      </c>
      <c r="J82" s="64"/>
      <c r="K82" s="72">
        <v>71.03</v>
      </c>
      <c r="L82" s="73">
        <v>0</v>
      </c>
      <c r="M82" s="75">
        <v>0</v>
      </c>
      <c r="N82" s="56">
        <v>0</v>
      </c>
      <c r="O82" s="64">
        <v>0</v>
      </c>
      <c r="P82" s="64">
        <v>0</v>
      </c>
      <c r="Q82" s="64">
        <v>0</v>
      </c>
      <c r="R82" s="64">
        <v>0</v>
      </c>
      <c r="S82" s="77">
        <v>0</v>
      </c>
      <c r="T82" s="64"/>
      <c r="U82" s="64"/>
      <c r="V82" s="64">
        <v>0</v>
      </c>
      <c r="W82" s="90">
        <v>0</v>
      </c>
      <c r="X82" s="78">
        <v>-162.18197581221901</v>
      </c>
      <c r="Y82" s="111">
        <v>2</v>
      </c>
      <c r="Z82" s="64" t="s">
        <v>48</v>
      </c>
      <c r="AA82" s="1">
        <v>34</v>
      </c>
      <c r="AB82" s="1" t="s">
        <v>78</v>
      </c>
      <c r="AC82" s="1" t="s">
        <v>235</v>
      </c>
      <c r="AD82" s="50">
        <v>43861</v>
      </c>
      <c r="AE82" s="110"/>
      <c r="AF82" s="1">
        <v>19.88</v>
      </c>
      <c r="AG82" s="1"/>
      <c r="AH82" s="1"/>
      <c r="AI82" s="1">
        <v>51.15</v>
      </c>
      <c r="AJ82" s="1"/>
      <c r="AK82" s="58">
        <f t="shared" si="7"/>
        <v>71.03</v>
      </c>
      <c r="AL82" s="73">
        <f t="shared" si="10"/>
        <v>0</v>
      </c>
      <c r="AM82" s="75">
        <f t="shared" si="11"/>
        <v>0</v>
      </c>
      <c r="AN82" s="56">
        <f t="shared" si="12"/>
        <v>0</v>
      </c>
      <c r="AO82" s="64">
        <f t="shared" si="13"/>
        <v>0</v>
      </c>
      <c r="AP82" s="64">
        <f t="shared" si="14"/>
        <v>0</v>
      </c>
      <c r="AQ82" s="64">
        <f t="shared" si="15"/>
        <v>0</v>
      </c>
      <c r="AR82" s="64"/>
      <c r="AS82" s="77">
        <f t="shared" si="16"/>
        <v>0</v>
      </c>
      <c r="AT82" s="64">
        <f t="shared" si="17"/>
        <v>0</v>
      </c>
      <c r="AU82" s="64">
        <f t="shared" si="8"/>
        <v>0</v>
      </c>
      <c r="AV82" s="90">
        <f t="shared" si="18"/>
        <v>0</v>
      </c>
      <c r="AW82" s="78">
        <f t="shared" si="19"/>
        <v>-162.18197581221901</v>
      </c>
      <c r="AX82" s="111">
        <v>2</v>
      </c>
      <c r="AY82" s="64" t="s">
        <v>48</v>
      </c>
      <c r="AZ82" s="1">
        <v>34</v>
      </c>
      <c r="BA82" s="1" t="s">
        <v>78</v>
      </c>
      <c r="BB82" s="1" t="s">
        <v>235</v>
      </c>
      <c r="BC82" s="50">
        <v>43890</v>
      </c>
      <c r="BD82" s="83"/>
      <c r="BE82" s="1">
        <v>19.88</v>
      </c>
      <c r="BF82" s="1"/>
      <c r="BG82" s="1"/>
      <c r="BH82" s="1">
        <v>51.15</v>
      </c>
      <c r="BI82" s="1"/>
      <c r="BJ82" s="58">
        <v>71.03</v>
      </c>
      <c r="BK82" s="73">
        <f t="shared" si="20"/>
        <v>0</v>
      </c>
      <c r="BL82" s="75">
        <f t="shared" si="21"/>
        <v>0</v>
      </c>
      <c r="BM82" s="56">
        <f t="shared" si="22"/>
        <v>0</v>
      </c>
      <c r="BN82" s="64">
        <f t="shared" si="23"/>
        <v>0</v>
      </c>
      <c r="BO82" s="64">
        <f t="shared" si="24"/>
        <v>0</v>
      </c>
      <c r="BP82" s="64">
        <f t="shared" si="25"/>
        <v>0</v>
      </c>
      <c r="BQ82" s="174">
        <f t="shared" si="26"/>
        <v>0</v>
      </c>
      <c r="BR82" s="77">
        <f t="shared" si="27"/>
        <v>0</v>
      </c>
      <c r="BS82" s="64">
        <f t="shared" si="28"/>
        <v>0</v>
      </c>
      <c r="BT82" s="90">
        <f t="shared" si="29"/>
        <v>0</v>
      </c>
      <c r="BU82" s="78">
        <f t="shared" si="30"/>
        <v>-162.18197581221901</v>
      </c>
      <c r="BV82" s="111">
        <v>2</v>
      </c>
      <c r="BW82" s="64" t="s">
        <v>48</v>
      </c>
      <c r="BX82" s="1">
        <v>34</v>
      </c>
      <c r="BY82" s="1" t="s">
        <v>78</v>
      </c>
      <c r="BZ82" s="1" t="s">
        <v>235</v>
      </c>
      <c r="CA82" s="50">
        <v>43890</v>
      </c>
      <c r="CB82" s="83"/>
      <c r="CC82" s="72">
        <v>19.88</v>
      </c>
      <c r="CD82" s="72"/>
      <c r="CE82" s="72"/>
      <c r="CF82" s="72">
        <v>51.15</v>
      </c>
      <c r="CG82" s="72"/>
      <c r="CH82" s="72">
        <v>71.03</v>
      </c>
      <c r="CI82" s="72">
        <v>0</v>
      </c>
      <c r="CJ82" s="72">
        <v>0</v>
      </c>
      <c r="CK82" s="72">
        <v>0</v>
      </c>
      <c r="CL82" s="72">
        <v>0</v>
      </c>
      <c r="CM82" s="72">
        <v>0</v>
      </c>
      <c r="CN82" s="72">
        <v>0</v>
      </c>
      <c r="CO82" s="72">
        <v>0</v>
      </c>
      <c r="CP82" s="77">
        <f t="shared" si="31"/>
        <v>0</v>
      </c>
      <c r="CQ82" s="64">
        <f t="shared" si="32"/>
        <v>0</v>
      </c>
      <c r="CR82" s="90">
        <f t="shared" si="33"/>
        <v>0</v>
      </c>
      <c r="CS82" s="78">
        <f t="shared" si="34"/>
        <v>-162.18197581221901</v>
      </c>
      <c r="CT82" s="74" t="s">
        <v>232</v>
      </c>
      <c r="CU82" s="1" t="s">
        <v>317</v>
      </c>
      <c r="CV82" s="1">
        <v>34</v>
      </c>
      <c r="CW82" s="1" t="s">
        <v>78</v>
      </c>
      <c r="CX82" s="1" t="s">
        <v>235</v>
      </c>
      <c r="CY82" s="50">
        <v>43951</v>
      </c>
      <c r="CZ82" s="83"/>
      <c r="DA82" s="64">
        <v>23.7</v>
      </c>
      <c r="DB82" s="64"/>
      <c r="DC82" s="64"/>
      <c r="DD82" s="64">
        <v>51.15</v>
      </c>
      <c r="DE82" s="64"/>
      <c r="DF82" s="72">
        <v>74.849999999999994</v>
      </c>
      <c r="DG82" s="73">
        <f t="shared" si="35"/>
        <v>3.8199999999999932</v>
      </c>
      <c r="DH82" s="75">
        <f t="shared" si="36"/>
        <v>0.58653977241988375</v>
      </c>
      <c r="DI82" s="76">
        <f t="shared" si="37"/>
        <v>4.4065397724198769</v>
      </c>
      <c r="DJ82" s="64">
        <f t="shared" si="38"/>
        <v>4.4065397724198769</v>
      </c>
      <c r="DK82" s="64">
        <f t="shared" si="39"/>
        <v>0</v>
      </c>
      <c r="DL82" s="64">
        <f t="shared" si="40"/>
        <v>7.9758369880799771</v>
      </c>
      <c r="DM82" s="184">
        <f t="shared" si="41"/>
        <v>0</v>
      </c>
      <c r="DN82" s="185">
        <f t="shared" si="42"/>
        <v>7.9758369880799771</v>
      </c>
      <c r="DO82" s="186">
        <f t="shared" si="43"/>
        <v>7.9758369880799771</v>
      </c>
      <c r="DP82" s="186">
        <f t="shared" si="44"/>
        <v>7.6631577167453191</v>
      </c>
      <c r="DQ82" s="187">
        <f t="shared" si="45"/>
        <v>0.54944505708821856</v>
      </c>
      <c r="DR82" s="29">
        <f t="shared" si="46"/>
        <v>8.5252820451681952</v>
      </c>
      <c r="DS82" s="188">
        <f t="shared" si="47"/>
        <v>-153.65669376705083</v>
      </c>
      <c r="DT82" s="74">
        <v>2</v>
      </c>
      <c r="DU82" s="1" t="s">
        <v>48</v>
      </c>
      <c r="DV82" s="1">
        <v>34</v>
      </c>
      <c r="DW82" s="1" t="s">
        <v>78</v>
      </c>
      <c r="DX82" s="1" t="s">
        <v>235</v>
      </c>
      <c r="DY82" s="50">
        <v>43982</v>
      </c>
      <c r="DZ82" s="51">
        <v>500</v>
      </c>
      <c r="EA82" s="1">
        <v>29.41</v>
      </c>
      <c r="EB82" s="1"/>
      <c r="EC82" s="1"/>
      <c r="ED82" s="1">
        <v>51.15</v>
      </c>
      <c r="EE82" s="1"/>
      <c r="EF82" s="58">
        <v>80.56</v>
      </c>
      <c r="EG82" s="73">
        <f t="shared" si="48"/>
        <v>5.710000000000008</v>
      </c>
      <c r="EH82" s="75">
        <f t="shared" si="49"/>
        <v>0.23463301206598253</v>
      </c>
      <c r="EI82" s="56">
        <f t="shared" si="50"/>
        <v>5.9446330120659905</v>
      </c>
      <c r="EJ82" s="64">
        <f t="shared" si="51"/>
        <v>5.9446330120659905</v>
      </c>
      <c r="EK82" s="64">
        <f t="shared" si="52"/>
        <v>0</v>
      </c>
      <c r="EL82" s="64">
        <f t="shared" si="53"/>
        <v>10.759785751839443</v>
      </c>
      <c r="EM82" s="174">
        <f t="shared" si="54"/>
        <v>0</v>
      </c>
      <c r="EN82" s="77">
        <f t="shared" si="55"/>
        <v>10.759785751839443</v>
      </c>
      <c r="EO82" s="64">
        <f t="shared" si="56"/>
        <v>1.1255470803255541</v>
      </c>
      <c r="EP82" s="199">
        <f t="shared" si="57"/>
        <v>11.885332832164996</v>
      </c>
      <c r="EQ82" s="200">
        <f t="shared" si="58"/>
        <v>-641.77136093488582</v>
      </c>
      <c r="ER82" s="111">
        <v>2</v>
      </c>
      <c r="ES82" s="64" t="s">
        <v>48</v>
      </c>
      <c r="ET82" s="1">
        <v>34</v>
      </c>
      <c r="EU82" s="1" t="s">
        <v>78</v>
      </c>
      <c r="EV82" s="1" t="s">
        <v>235</v>
      </c>
      <c r="EW82" s="218"/>
      <c r="EX82" s="50">
        <v>44013</v>
      </c>
      <c r="EY82" s="64">
        <v>30.38</v>
      </c>
      <c r="EZ82" s="64"/>
      <c r="FA82" s="64"/>
      <c r="FB82" s="64">
        <v>51.15</v>
      </c>
      <c r="FC82" s="64"/>
      <c r="FD82" s="72">
        <f t="shared" si="59"/>
        <v>81.53</v>
      </c>
      <c r="FE82" s="73">
        <f t="shared" si="88"/>
        <v>0.96999999999999886</v>
      </c>
      <c r="FF82" s="75">
        <f t="shared" si="60"/>
        <v>4.5517969891228298E-2</v>
      </c>
      <c r="FG82" s="56">
        <f t="shared" si="61"/>
        <v>1.0155179698912271</v>
      </c>
      <c r="FH82" s="64">
        <f t="shared" si="62"/>
        <v>1.0155179698912271</v>
      </c>
      <c r="FI82" s="64">
        <f t="shared" si="63"/>
        <v>0</v>
      </c>
      <c r="FJ82" s="64">
        <f t="shared" si="64"/>
        <v>1.838087525503121</v>
      </c>
      <c r="FK82" s="64"/>
      <c r="FL82" s="77">
        <f t="shared" si="65"/>
        <v>1.838087525503121</v>
      </c>
      <c r="FM82" s="64">
        <f t="shared" si="66"/>
        <v>0.21060990185071171</v>
      </c>
      <c r="FN82" s="199">
        <f t="shared" si="67"/>
        <v>2.048697427353833</v>
      </c>
      <c r="FO82" s="93">
        <f t="shared" si="68"/>
        <v>-639.72266350753193</v>
      </c>
      <c r="FP82" s="74">
        <v>2</v>
      </c>
      <c r="FQ82" s="1" t="s">
        <v>48</v>
      </c>
      <c r="FR82" s="1">
        <v>34</v>
      </c>
      <c r="FS82" s="1" t="s">
        <v>78</v>
      </c>
      <c r="FT82" s="1" t="s">
        <v>235</v>
      </c>
      <c r="FU82" s="50">
        <v>44042</v>
      </c>
      <c r="FV82" s="51"/>
      <c r="FW82" s="64">
        <v>33.06</v>
      </c>
      <c r="FX82" s="64"/>
      <c r="FY82" s="64"/>
      <c r="FZ82" s="64">
        <v>51.15</v>
      </c>
      <c r="GA82" s="64"/>
      <c r="GB82" s="231">
        <f t="shared" si="69"/>
        <v>84.210000000000008</v>
      </c>
      <c r="GC82" s="73">
        <f t="shared" si="9"/>
        <v>2.6800000000000068</v>
      </c>
      <c r="GD82" s="75">
        <f t="shared" si="70"/>
        <v>0.83507816890615616</v>
      </c>
      <c r="GE82" s="76">
        <f t="shared" si="71"/>
        <v>3.5150781689061628</v>
      </c>
      <c r="GF82" s="64">
        <f t="shared" si="72"/>
        <v>3.5150781689061628</v>
      </c>
      <c r="GG82" s="64">
        <v>0</v>
      </c>
      <c r="GH82" s="64">
        <f t="shared" si="73"/>
        <v>6.6786485209217092</v>
      </c>
      <c r="GI82" s="64"/>
      <c r="GJ82" s="77">
        <f t="shared" si="74"/>
        <v>6.6786485209217092</v>
      </c>
      <c r="GK82" s="63">
        <f t="shared" si="75"/>
        <v>0</v>
      </c>
      <c r="GL82" s="64">
        <f t="shared" si="76"/>
        <v>0</v>
      </c>
      <c r="GM82" s="51">
        <f t="shared" si="77"/>
        <v>6.6786485209217092</v>
      </c>
      <c r="GN82" s="200">
        <f t="shared" si="78"/>
        <v>-633.04401498661025</v>
      </c>
      <c r="GO82" s="74">
        <v>2</v>
      </c>
      <c r="GP82" s="237" t="s">
        <v>48</v>
      </c>
      <c r="GQ82" s="1">
        <v>34</v>
      </c>
      <c r="GR82" s="1" t="s">
        <v>78</v>
      </c>
      <c r="GS82" s="1" t="s">
        <v>235</v>
      </c>
      <c r="GT82" s="50">
        <v>44081</v>
      </c>
      <c r="GU82" s="51"/>
      <c r="GV82" s="64">
        <v>33.090000000000003</v>
      </c>
      <c r="GW82" s="64"/>
      <c r="GX82" s="64"/>
      <c r="GY82" s="64">
        <v>51.15</v>
      </c>
      <c r="GZ82" s="64"/>
      <c r="HA82" s="72">
        <v>84.240000000000009</v>
      </c>
      <c r="HB82" s="73">
        <f t="shared" si="89"/>
        <v>3.0000000000001137E-2</v>
      </c>
      <c r="HC82" s="75">
        <f t="shared" si="79"/>
        <v>-1.0858341945810437E-2</v>
      </c>
      <c r="HD82" s="76">
        <f t="shared" si="80"/>
        <v>1.9141658054190699E-2</v>
      </c>
      <c r="HE82" s="64">
        <f t="shared" si="81"/>
        <v>1.9141658054190699E-2</v>
      </c>
      <c r="HF82" s="64">
        <v>0</v>
      </c>
      <c r="HG82" s="64">
        <f t="shared" si="82"/>
        <v>3.6369150302962325E-2</v>
      </c>
      <c r="HH82" s="64"/>
      <c r="HI82" s="77">
        <f t="shared" si="83"/>
        <v>3.6369150302962325E-2</v>
      </c>
      <c r="HJ82" s="64">
        <f t="shared" si="84"/>
        <v>0</v>
      </c>
      <c r="HK82" s="64">
        <f t="shared" si="85"/>
        <v>0</v>
      </c>
      <c r="HL82" s="51">
        <f t="shared" si="86"/>
        <v>3.6369150302962325E-2</v>
      </c>
      <c r="HM82" s="200">
        <f t="shared" si="87"/>
        <v>-633.00764583630723</v>
      </c>
      <c r="HN82" s="1">
        <v>2</v>
      </c>
      <c r="HO82" s="1" t="s">
        <v>48</v>
      </c>
    </row>
    <row r="83" spans="1:223" ht="30" customHeight="1" x14ac:dyDescent="0.25">
      <c r="A83" s="1">
        <v>35</v>
      </c>
      <c r="B83" s="1" t="s">
        <v>79</v>
      </c>
      <c r="C83" s="1" t="s">
        <v>32</v>
      </c>
      <c r="D83" s="50">
        <v>43830</v>
      </c>
      <c r="E83" s="83"/>
      <c r="F83" s="64">
        <v>33.4</v>
      </c>
      <c r="G83" s="64"/>
      <c r="H83" s="64"/>
      <c r="I83" s="64"/>
      <c r="J83" s="64"/>
      <c r="K83" s="72">
        <v>33.4</v>
      </c>
      <c r="L83" s="73">
        <v>0</v>
      </c>
      <c r="M83" s="75">
        <v>0</v>
      </c>
      <c r="N83" s="56">
        <v>0</v>
      </c>
      <c r="O83" s="64">
        <v>0</v>
      </c>
      <c r="P83" s="64">
        <v>0</v>
      </c>
      <c r="Q83" s="64">
        <v>0</v>
      </c>
      <c r="R83" s="64">
        <v>0</v>
      </c>
      <c r="S83" s="77">
        <v>0</v>
      </c>
      <c r="T83" s="64"/>
      <c r="U83" s="64"/>
      <c r="V83" s="64">
        <v>0</v>
      </c>
      <c r="W83" s="90">
        <v>0</v>
      </c>
      <c r="X83" s="78">
        <v>-138.59995847674108</v>
      </c>
      <c r="Y83" s="111">
        <v>1</v>
      </c>
      <c r="Z83" s="64" t="s">
        <v>48</v>
      </c>
      <c r="AA83" s="1">
        <v>35</v>
      </c>
      <c r="AB83" s="1" t="s">
        <v>79</v>
      </c>
      <c r="AC83" s="1" t="s">
        <v>32</v>
      </c>
      <c r="AD83" s="50">
        <v>43861</v>
      </c>
      <c r="AE83" s="110"/>
      <c r="AF83" s="1">
        <v>33.4</v>
      </c>
      <c r="AG83" s="1"/>
      <c r="AH83" s="1"/>
      <c r="AI83" s="1"/>
      <c r="AJ83" s="1"/>
      <c r="AK83" s="58">
        <f t="shared" si="7"/>
        <v>33.4</v>
      </c>
      <c r="AL83" s="73">
        <f t="shared" si="10"/>
        <v>0</v>
      </c>
      <c r="AM83" s="75">
        <f t="shared" si="11"/>
        <v>0</v>
      </c>
      <c r="AN83" s="56">
        <f t="shared" si="12"/>
        <v>0</v>
      </c>
      <c r="AO83" s="64">
        <f t="shared" si="13"/>
        <v>0</v>
      </c>
      <c r="AP83" s="64">
        <f t="shared" si="14"/>
        <v>0</v>
      </c>
      <c r="AQ83" s="64">
        <f t="shared" si="15"/>
        <v>0</v>
      </c>
      <c r="AR83" s="64"/>
      <c r="AS83" s="77">
        <f t="shared" si="16"/>
        <v>0</v>
      </c>
      <c r="AT83" s="64">
        <f t="shared" si="17"/>
        <v>0</v>
      </c>
      <c r="AU83" s="64">
        <f t="shared" si="8"/>
        <v>0</v>
      </c>
      <c r="AV83" s="90">
        <f t="shared" si="18"/>
        <v>0</v>
      </c>
      <c r="AW83" s="78">
        <f t="shared" si="19"/>
        <v>-138.59995847674108</v>
      </c>
      <c r="AX83" s="111">
        <v>1</v>
      </c>
      <c r="AY83" s="64" t="s">
        <v>48</v>
      </c>
      <c r="AZ83" s="1">
        <v>35</v>
      </c>
      <c r="BA83" s="1" t="s">
        <v>79</v>
      </c>
      <c r="BB83" s="1" t="s">
        <v>32</v>
      </c>
      <c r="BC83" s="50">
        <v>43890</v>
      </c>
      <c r="BD83" s="83"/>
      <c r="BE83" s="1">
        <v>33.4</v>
      </c>
      <c r="BF83" s="1"/>
      <c r="BG83" s="1"/>
      <c r="BH83" s="1"/>
      <c r="BI83" s="1"/>
      <c r="BJ83" s="58">
        <v>33.4</v>
      </c>
      <c r="BK83" s="73">
        <f t="shared" si="20"/>
        <v>0</v>
      </c>
      <c r="BL83" s="75">
        <f t="shared" si="21"/>
        <v>0</v>
      </c>
      <c r="BM83" s="56">
        <f t="shared" si="22"/>
        <v>0</v>
      </c>
      <c r="BN83" s="64">
        <f t="shared" si="23"/>
        <v>0</v>
      </c>
      <c r="BO83" s="64">
        <f t="shared" si="24"/>
        <v>0</v>
      </c>
      <c r="BP83" s="64">
        <f t="shared" si="25"/>
        <v>0</v>
      </c>
      <c r="BQ83" s="174">
        <f t="shared" si="26"/>
        <v>0</v>
      </c>
      <c r="BR83" s="77">
        <f t="shared" si="27"/>
        <v>0</v>
      </c>
      <c r="BS83" s="64">
        <f t="shared" si="28"/>
        <v>0</v>
      </c>
      <c r="BT83" s="90">
        <f t="shared" si="29"/>
        <v>0</v>
      </c>
      <c r="BU83" s="78">
        <f t="shared" si="30"/>
        <v>-138.59995847674108</v>
      </c>
      <c r="BV83" s="111">
        <v>1</v>
      </c>
      <c r="BW83" s="64" t="s">
        <v>48</v>
      </c>
      <c r="BX83" s="1">
        <v>35</v>
      </c>
      <c r="BY83" s="1" t="s">
        <v>79</v>
      </c>
      <c r="BZ83" s="1" t="s">
        <v>32</v>
      </c>
      <c r="CA83" s="50">
        <v>43890</v>
      </c>
      <c r="CB83" s="83"/>
      <c r="CC83" s="72">
        <v>33.4</v>
      </c>
      <c r="CD83" s="72"/>
      <c r="CE83" s="72"/>
      <c r="CF83" s="72"/>
      <c r="CG83" s="72"/>
      <c r="CH83" s="72">
        <v>33.4</v>
      </c>
      <c r="CI83" s="72">
        <v>0</v>
      </c>
      <c r="CJ83" s="72">
        <v>0</v>
      </c>
      <c r="CK83" s="72">
        <v>0</v>
      </c>
      <c r="CL83" s="72">
        <v>0</v>
      </c>
      <c r="CM83" s="72">
        <v>0</v>
      </c>
      <c r="CN83" s="72">
        <v>0</v>
      </c>
      <c r="CO83" s="72">
        <v>0</v>
      </c>
      <c r="CP83" s="77">
        <f t="shared" si="31"/>
        <v>0</v>
      </c>
      <c r="CQ83" s="64">
        <f t="shared" si="32"/>
        <v>0</v>
      </c>
      <c r="CR83" s="90">
        <f t="shared" si="33"/>
        <v>0</v>
      </c>
      <c r="CS83" s="78">
        <f t="shared" si="34"/>
        <v>-138.59995847674108</v>
      </c>
      <c r="CT83" s="74" t="s">
        <v>232</v>
      </c>
      <c r="CU83" s="1" t="s">
        <v>317</v>
      </c>
      <c r="CV83" s="1">
        <v>35</v>
      </c>
      <c r="CW83" s="1" t="s">
        <v>79</v>
      </c>
      <c r="CX83" s="1" t="s">
        <v>32</v>
      </c>
      <c r="CY83" s="50">
        <v>43951</v>
      </c>
      <c r="CZ83" s="83"/>
      <c r="DA83" s="64">
        <v>33.4</v>
      </c>
      <c r="DB83" s="64"/>
      <c r="DC83" s="64"/>
      <c r="DD83" s="64"/>
      <c r="DE83" s="64"/>
      <c r="DF83" s="72">
        <v>33.4</v>
      </c>
      <c r="DG83" s="73">
        <f t="shared" si="35"/>
        <v>0</v>
      </c>
      <c r="DH83" s="75">
        <f t="shared" si="36"/>
        <v>0</v>
      </c>
      <c r="DI83" s="76">
        <f t="shared" si="37"/>
        <v>0</v>
      </c>
      <c r="DJ83" s="64">
        <f t="shared" si="38"/>
        <v>0</v>
      </c>
      <c r="DK83" s="64">
        <f t="shared" si="39"/>
        <v>0</v>
      </c>
      <c r="DL83" s="64">
        <f t="shared" si="40"/>
        <v>0</v>
      </c>
      <c r="DM83" s="184">
        <f t="shared" si="41"/>
        <v>0</v>
      </c>
      <c r="DN83" s="185">
        <f t="shared" si="42"/>
        <v>0</v>
      </c>
      <c r="DO83" s="186">
        <f t="shared" si="43"/>
        <v>0</v>
      </c>
      <c r="DP83" s="186">
        <f t="shared" si="44"/>
        <v>0</v>
      </c>
      <c r="DQ83" s="187">
        <f t="shared" si="45"/>
        <v>0</v>
      </c>
      <c r="DR83" s="29">
        <f t="shared" si="46"/>
        <v>0</v>
      </c>
      <c r="DS83" s="188">
        <f t="shared" si="47"/>
        <v>-138.59995847674108</v>
      </c>
      <c r="DT83" s="74">
        <v>1</v>
      </c>
      <c r="DU83" s="1" t="s">
        <v>48</v>
      </c>
      <c r="DV83" s="1">
        <v>35</v>
      </c>
      <c r="DW83" s="1" t="s">
        <v>79</v>
      </c>
      <c r="DX83" s="1" t="s">
        <v>32</v>
      </c>
      <c r="DY83" s="50">
        <v>43982</v>
      </c>
      <c r="DZ83" s="51"/>
      <c r="EA83" s="1">
        <v>36.4</v>
      </c>
      <c r="EB83" s="1"/>
      <c r="EC83" s="1"/>
      <c r="ED83" s="1"/>
      <c r="EE83" s="1"/>
      <c r="EF83" s="58">
        <v>36.4</v>
      </c>
      <c r="EG83" s="73">
        <f t="shared" si="48"/>
        <v>3</v>
      </c>
      <c r="EH83" s="75">
        <f t="shared" si="49"/>
        <v>0.12327478742520956</v>
      </c>
      <c r="EI83" s="56">
        <f t="shared" si="50"/>
        <v>3.1232747874252094</v>
      </c>
      <c r="EJ83" s="64">
        <f t="shared" si="51"/>
        <v>3.1232747874252094</v>
      </c>
      <c r="EK83" s="64">
        <f t="shared" si="52"/>
        <v>0</v>
      </c>
      <c r="EL83" s="64">
        <f t="shared" si="53"/>
        <v>5.6531273652396292</v>
      </c>
      <c r="EM83" s="174">
        <f t="shared" si="54"/>
        <v>0</v>
      </c>
      <c r="EN83" s="77">
        <f t="shared" si="55"/>
        <v>5.6531273652396292</v>
      </c>
      <c r="EO83" s="64">
        <f t="shared" si="56"/>
        <v>0.59135573397139363</v>
      </c>
      <c r="EP83" s="199">
        <f t="shared" si="57"/>
        <v>6.2444830992110232</v>
      </c>
      <c r="EQ83" s="200">
        <f t="shared" si="58"/>
        <v>-132.35547537753007</v>
      </c>
      <c r="ER83" s="111">
        <v>1</v>
      </c>
      <c r="ES83" s="64" t="s">
        <v>48</v>
      </c>
      <c r="ET83" s="1">
        <v>35</v>
      </c>
      <c r="EU83" s="1" t="s">
        <v>79</v>
      </c>
      <c r="EV83" s="1" t="s">
        <v>32</v>
      </c>
      <c r="EW83" s="218"/>
      <c r="EX83" s="50">
        <v>44013</v>
      </c>
      <c r="EY83" s="64">
        <v>37.26</v>
      </c>
      <c r="EZ83" s="64"/>
      <c r="FA83" s="64"/>
      <c r="FB83" s="64"/>
      <c r="FC83" s="64"/>
      <c r="FD83" s="72">
        <f t="shared" si="59"/>
        <v>37.26</v>
      </c>
      <c r="FE83" s="73">
        <f t="shared" si="88"/>
        <v>0.85999999999999943</v>
      </c>
      <c r="FF83" s="75">
        <f t="shared" si="60"/>
        <v>4.0356138254078716E-2</v>
      </c>
      <c r="FG83" s="56">
        <f t="shared" si="61"/>
        <v>0.90035613825407812</v>
      </c>
      <c r="FH83" s="64">
        <f t="shared" si="62"/>
        <v>0.90035613825407812</v>
      </c>
      <c r="FI83" s="64">
        <f t="shared" si="63"/>
        <v>0</v>
      </c>
      <c r="FJ83" s="64">
        <f t="shared" si="64"/>
        <v>1.6296446102398814</v>
      </c>
      <c r="FK83" s="64"/>
      <c r="FL83" s="77">
        <f t="shared" si="65"/>
        <v>1.6296446102398814</v>
      </c>
      <c r="FM83" s="64">
        <f t="shared" si="66"/>
        <v>0.18672630473362078</v>
      </c>
      <c r="FN83" s="199">
        <f t="shared" si="67"/>
        <v>1.8163709149735021</v>
      </c>
      <c r="FO83" s="93">
        <f t="shared" si="68"/>
        <v>-130.53910446255657</v>
      </c>
      <c r="FP83" s="74">
        <v>1</v>
      </c>
      <c r="FQ83" s="1" t="s">
        <v>48</v>
      </c>
      <c r="FR83" s="1">
        <v>35</v>
      </c>
      <c r="FS83" s="1" t="s">
        <v>79</v>
      </c>
      <c r="FT83" s="1" t="s">
        <v>32</v>
      </c>
      <c r="FU83" s="50">
        <v>44042</v>
      </c>
      <c r="FV83" s="51"/>
      <c r="FW83" s="64">
        <v>37.49</v>
      </c>
      <c r="FX83" s="64"/>
      <c r="FY83" s="64"/>
      <c r="FZ83" s="64"/>
      <c r="GA83" s="64"/>
      <c r="GB83" s="231">
        <f t="shared" si="69"/>
        <v>37.49</v>
      </c>
      <c r="GC83" s="73">
        <f t="shared" si="9"/>
        <v>0.23000000000000398</v>
      </c>
      <c r="GD83" s="75">
        <f t="shared" si="70"/>
        <v>7.1667156286723419E-2</v>
      </c>
      <c r="GE83" s="76">
        <f t="shared" si="71"/>
        <v>0.30166715628672741</v>
      </c>
      <c r="GF83" s="64">
        <f t="shared" si="72"/>
        <v>0.30166715628672741</v>
      </c>
      <c r="GG83" s="64">
        <v>0</v>
      </c>
      <c r="GH83" s="64">
        <f t="shared" si="73"/>
        <v>0.57316759694478203</v>
      </c>
      <c r="GI83" s="64"/>
      <c r="GJ83" s="77">
        <f t="shared" si="74"/>
        <v>0.57316759694478203</v>
      </c>
      <c r="GK83" s="63">
        <f t="shared" si="75"/>
        <v>0</v>
      </c>
      <c r="GL83" s="64">
        <f t="shared" si="76"/>
        <v>0</v>
      </c>
      <c r="GM83" s="51">
        <f t="shared" si="77"/>
        <v>0.57316759694478203</v>
      </c>
      <c r="GN83" s="200">
        <f t="shared" si="78"/>
        <v>-129.96593686561178</v>
      </c>
      <c r="GO83" s="74">
        <v>1</v>
      </c>
      <c r="GP83" s="237" t="s">
        <v>48</v>
      </c>
      <c r="GQ83" s="1">
        <v>35</v>
      </c>
      <c r="GR83" s="1" t="s">
        <v>79</v>
      </c>
      <c r="GS83" s="1" t="s">
        <v>32</v>
      </c>
      <c r="GT83" s="50">
        <v>44081</v>
      </c>
      <c r="GU83" s="51"/>
      <c r="GV83" s="64">
        <v>40.9</v>
      </c>
      <c r="GW83" s="64"/>
      <c r="GX83" s="64"/>
      <c r="GY83" s="64"/>
      <c r="GZ83" s="64"/>
      <c r="HA83" s="72">
        <v>40.9</v>
      </c>
      <c r="HB83" s="73">
        <f t="shared" si="89"/>
        <v>3.4099999999999966</v>
      </c>
      <c r="HC83" s="75">
        <f t="shared" si="79"/>
        <v>-1.2342315345070716</v>
      </c>
      <c r="HD83" s="76">
        <f t="shared" si="80"/>
        <v>2.1757684654929248</v>
      </c>
      <c r="HE83" s="64">
        <f t="shared" si="81"/>
        <v>2.1757684654929248</v>
      </c>
      <c r="HF83" s="64">
        <v>0</v>
      </c>
      <c r="HG83" s="64">
        <f t="shared" si="82"/>
        <v>4.1339600844365565</v>
      </c>
      <c r="HH83" s="64"/>
      <c r="HI83" s="77">
        <f t="shared" si="83"/>
        <v>4.1339600844365565</v>
      </c>
      <c r="HJ83" s="64">
        <f t="shared" si="84"/>
        <v>0</v>
      </c>
      <c r="HK83" s="64">
        <f t="shared" si="85"/>
        <v>0</v>
      </c>
      <c r="HL83" s="51">
        <f t="shared" si="86"/>
        <v>4.1339600844365565</v>
      </c>
      <c r="HM83" s="200">
        <f t="shared" si="87"/>
        <v>-125.83197678117523</v>
      </c>
      <c r="HN83" s="1">
        <v>1</v>
      </c>
      <c r="HO83" s="1" t="s">
        <v>48</v>
      </c>
    </row>
    <row r="84" spans="1:223" ht="30" customHeight="1" x14ac:dyDescent="0.25">
      <c r="A84" s="1">
        <v>36</v>
      </c>
      <c r="B84" s="1" t="s">
        <v>80</v>
      </c>
      <c r="C84" s="1" t="s">
        <v>33</v>
      </c>
      <c r="D84" s="50">
        <v>43830</v>
      </c>
      <c r="E84" s="83"/>
      <c r="F84" s="64">
        <v>713.5</v>
      </c>
      <c r="G84" s="64"/>
      <c r="H84" s="64"/>
      <c r="I84" s="64"/>
      <c r="J84" s="64"/>
      <c r="K84" s="72">
        <v>713.5</v>
      </c>
      <c r="L84" s="73">
        <v>0</v>
      </c>
      <c r="M84" s="75">
        <v>0</v>
      </c>
      <c r="N84" s="56">
        <v>0</v>
      </c>
      <c r="O84" s="64">
        <v>0</v>
      </c>
      <c r="P84" s="64">
        <v>0</v>
      </c>
      <c r="Q84" s="64">
        <v>0</v>
      </c>
      <c r="R84" s="64">
        <v>0</v>
      </c>
      <c r="S84" s="77">
        <v>0</v>
      </c>
      <c r="T84" s="64"/>
      <c r="U84" s="64"/>
      <c r="V84" s="64">
        <v>0</v>
      </c>
      <c r="W84" s="90">
        <v>0</v>
      </c>
      <c r="X84" s="78">
        <v>-375.55148288933481</v>
      </c>
      <c r="Y84" s="111">
        <v>1</v>
      </c>
      <c r="Z84" s="64" t="s">
        <v>48</v>
      </c>
      <c r="AA84" s="1">
        <v>36</v>
      </c>
      <c r="AB84" s="1" t="s">
        <v>80</v>
      </c>
      <c r="AC84" s="1" t="s">
        <v>33</v>
      </c>
      <c r="AD84" s="50">
        <v>43861</v>
      </c>
      <c r="AE84" s="110"/>
      <c r="AF84" s="1">
        <v>713.5</v>
      </c>
      <c r="AG84" s="1"/>
      <c r="AH84" s="1"/>
      <c r="AI84" s="1"/>
      <c r="AJ84" s="1"/>
      <c r="AK84" s="58">
        <f t="shared" si="7"/>
        <v>713.5</v>
      </c>
      <c r="AL84" s="73">
        <f t="shared" si="10"/>
        <v>0</v>
      </c>
      <c r="AM84" s="75">
        <f t="shared" si="11"/>
        <v>0</v>
      </c>
      <c r="AN84" s="56">
        <f t="shared" si="12"/>
        <v>0</v>
      </c>
      <c r="AO84" s="64">
        <f t="shared" si="13"/>
        <v>0</v>
      </c>
      <c r="AP84" s="64">
        <f t="shared" si="14"/>
        <v>0</v>
      </c>
      <c r="AQ84" s="64">
        <f t="shared" si="15"/>
        <v>0</v>
      </c>
      <c r="AR84" s="64"/>
      <c r="AS84" s="77">
        <f t="shared" si="16"/>
        <v>0</v>
      </c>
      <c r="AT84" s="64">
        <f t="shared" si="17"/>
        <v>0</v>
      </c>
      <c r="AU84" s="64">
        <f t="shared" si="8"/>
        <v>0</v>
      </c>
      <c r="AV84" s="90">
        <f t="shared" si="18"/>
        <v>0</v>
      </c>
      <c r="AW84" s="78">
        <f t="shared" si="19"/>
        <v>-375.55148288933481</v>
      </c>
      <c r="AX84" s="111">
        <v>1</v>
      </c>
      <c r="AY84" s="64" t="s">
        <v>48</v>
      </c>
      <c r="AZ84" s="1">
        <v>36</v>
      </c>
      <c r="BA84" s="1" t="s">
        <v>80</v>
      </c>
      <c r="BB84" s="1" t="s">
        <v>33</v>
      </c>
      <c r="BC84" s="50">
        <v>43890</v>
      </c>
      <c r="BD84" s="83"/>
      <c r="BE84" s="1">
        <v>713.52</v>
      </c>
      <c r="BF84" s="1"/>
      <c r="BG84" s="1"/>
      <c r="BH84" s="1"/>
      <c r="BI84" s="1"/>
      <c r="BJ84" s="58">
        <v>713.52</v>
      </c>
      <c r="BK84" s="73">
        <f t="shared" si="20"/>
        <v>1.999999999998181E-2</v>
      </c>
      <c r="BL84" s="75">
        <f t="shared" si="21"/>
        <v>3.7844388998269633E-4</v>
      </c>
      <c r="BM84" s="56">
        <f t="shared" si="22"/>
        <v>2.0378443889964508E-2</v>
      </c>
      <c r="BN84" s="64">
        <f t="shared" si="23"/>
        <v>2.0378443889964508E-2</v>
      </c>
      <c r="BO84" s="64">
        <f t="shared" si="24"/>
        <v>0</v>
      </c>
      <c r="BP84" s="64">
        <f t="shared" si="25"/>
        <v>3.688498344083576E-2</v>
      </c>
      <c r="BQ84" s="174">
        <f t="shared" si="26"/>
        <v>0</v>
      </c>
      <c r="BR84" s="77">
        <f t="shared" si="27"/>
        <v>3.688498344083576E-2</v>
      </c>
      <c r="BS84" s="64">
        <f t="shared" si="28"/>
        <v>2.4816699201244659E-3</v>
      </c>
      <c r="BT84" s="90">
        <f t="shared" si="29"/>
        <v>3.9366653360960228E-2</v>
      </c>
      <c r="BU84" s="78">
        <f t="shared" si="30"/>
        <v>-375.51211623597385</v>
      </c>
      <c r="BV84" s="111">
        <v>1</v>
      </c>
      <c r="BW84" s="64" t="s">
        <v>48</v>
      </c>
      <c r="BX84" s="1">
        <v>36</v>
      </c>
      <c r="BY84" s="1" t="s">
        <v>80</v>
      </c>
      <c r="BZ84" s="1" t="s">
        <v>33</v>
      </c>
      <c r="CA84" s="50">
        <v>43890</v>
      </c>
      <c r="CB84" s="83"/>
      <c r="CC84" s="72">
        <v>713.52</v>
      </c>
      <c r="CD84" s="72"/>
      <c r="CE84" s="72"/>
      <c r="CF84" s="72"/>
      <c r="CG84" s="72"/>
      <c r="CH84" s="72">
        <v>713.52</v>
      </c>
      <c r="CI84" s="72">
        <v>1.999999999998181E-2</v>
      </c>
      <c r="CJ84" s="72">
        <v>3.7844388998269633E-4</v>
      </c>
      <c r="CK84" s="72">
        <v>2.0378443889964508E-2</v>
      </c>
      <c r="CL84" s="72">
        <v>2.0378443889964508E-2</v>
      </c>
      <c r="CM84" s="72">
        <v>0</v>
      </c>
      <c r="CN84" s="72">
        <v>3.688498344083576E-2</v>
      </c>
      <c r="CO84" s="72">
        <v>0</v>
      </c>
      <c r="CP84" s="77">
        <f t="shared" si="31"/>
        <v>4.0990924041813523E-2</v>
      </c>
      <c r="CQ84" s="64">
        <f t="shared" si="32"/>
        <v>2.4816699201244659E-3</v>
      </c>
      <c r="CR84" s="90">
        <f t="shared" si="33"/>
        <v>4.3472593961937991E-2</v>
      </c>
      <c r="CS84" s="78">
        <f t="shared" si="34"/>
        <v>-375.4686436420119</v>
      </c>
      <c r="CT84" s="74" t="s">
        <v>232</v>
      </c>
      <c r="CU84" s="1" t="s">
        <v>317</v>
      </c>
      <c r="CV84" s="1">
        <v>36</v>
      </c>
      <c r="CW84" s="1" t="s">
        <v>80</v>
      </c>
      <c r="CX84" s="1" t="s">
        <v>33</v>
      </c>
      <c r="CY84" s="50">
        <v>43951</v>
      </c>
      <c r="CZ84" s="83"/>
      <c r="DA84" s="64">
        <v>720.9</v>
      </c>
      <c r="DB84" s="64"/>
      <c r="DC84" s="64"/>
      <c r="DD84" s="64"/>
      <c r="DE84" s="64"/>
      <c r="DF84" s="72">
        <v>720.9</v>
      </c>
      <c r="DG84" s="73">
        <f t="shared" si="35"/>
        <v>7.3799999999999955</v>
      </c>
      <c r="DH84" s="75">
        <f t="shared" si="36"/>
        <v>1.1331579896488868</v>
      </c>
      <c r="DI84" s="76">
        <f t="shared" si="37"/>
        <v>8.5131579896488816</v>
      </c>
      <c r="DJ84" s="64">
        <f t="shared" si="38"/>
        <v>8.5131579896488816</v>
      </c>
      <c r="DK84" s="64">
        <f t="shared" si="39"/>
        <v>0</v>
      </c>
      <c r="DL84" s="64">
        <f t="shared" si="40"/>
        <v>15.408815961264477</v>
      </c>
      <c r="DM84" s="184">
        <f t="shared" si="41"/>
        <v>0</v>
      </c>
      <c r="DN84" s="185">
        <f t="shared" si="42"/>
        <v>15.408815961264477</v>
      </c>
      <c r="DO84" s="186">
        <f t="shared" si="43"/>
        <v>15.367825037222664</v>
      </c>
      <c r="DP84" s="186">
        <f t="shared" si="44"/>
        <v>14.765355309992939</v>
      </c>
      <c r="DQ84" s="187">
        <f t="shared" si="45"/>
        <v>1.0586695186370942</v>
      </c>
      <c r="DR84" s="29">
        <f t="shared" si="46"/>
        <v>16.426494555859758</v>
      </c>
      <c r="DS84" s="188">
        <f t="shared" si="47"/>
        <v>-359.04214908615216</v>
      </c>
      <c r="DT84" s="74">
        <v>1</v>
      </c>
      <c r="DU84" s="1" t="s">
        <v>48</v>
      </c>
      <c r="DV84" s="1">
        <v>36</v>
      </c>
      <c r="DW84" s="1" t="s">
        <v>80</v>
      </c>
      <c r="DX84" s="1" t="s">
        <v>33</v>
      </c>
      <c r="DY84" s="50">
        <v>43982</v>
      </c>
      <c r="DZ84" s="51"/>
      <c r="EA84" s="1">
        <v>748.42</v>
      </c>
      <c r="EB84" s="1"/>
      <c r="EC84" s="1"/>
      <c r="ED84" s="1"/>
      <c r="EE84" s="1"/>
      <c r="EF84" s="58">
        <v>748.42</v>
      </c>
      <c r="EG84" s="73">
        <f t="shared" si="48"/>
        <v>27.519999999999982</v>
      </c>
      <c r="EH84" s="75">
        <f t="shared" si="49"/>
        <v>1.1308407166472549</v>
      </c>
      <c r="EI84" s="56">
        <f t="shared" si="50"/>
        <v>28.650840716647238</v>
      </c>
      <c r="EJ84" s="64">
        <f t="shared" si="51"/>
        <v>28.650840716647238</v>
      </c>
      <c r="EK84" s="64">
        <f t="shared" si="52"/>
        <v>0</v>
      </c>
      <c r="EL84" s="64">
        <f t="shared" si="53"/>
        <v>51.858021697131505</v>
      </c>
      <c r="EM84" s="174">
        <f t="shared" si="54"/>
        <v>0</v>
      </c>
      <c r="EN84" s="77">
        <f t="shared" si="55"/>
        <v>51.858021697131505</v>
      </c>
      <c r="EO84" s="64">
        <f t="shared" si="56"/>
        <v>5.4247032662975805</v>
      </c>
      <c r="EP84" s="199">
        <f t="shared" si="57"/>
        <v>57.282724963429089</v>
      </c>
      <c r="EQ84" s="200">
        <f t="shared" si="58"/>
        <v>-301.75942412272309</v>
      </c>
      <c r="ER84" s="111">
        <v>1</v>
      </c>
      <c r="ES84" s="64" t="s">
        <v>48</v>
      </c>
      <c r="ET84" s="1">
        <v>36</v>
      </c>
      <c r="EU84" s="1" t="s">
        <v>80</v>
      </c>
      <c r="EV84" s="1" t="s">
        <v>33</v>
      </c>
      <c r="EW84" s="218">
        <v>190</v>
      </c>
      <c r="EX84" s="50">
        <v>44013</v>
      </c>
      <c r="EY84" s="64">
        <v>790.69</v>
      </c>
      <c r="EZ84" s="64"/>
      <c r="FA84" s="64"/>
      <c r="FB84" s="64"/>
      <c r="FC84" s="64"/>
      <c r="FD84" s="72">
        <f t="shared" si="59"/>
        <v>790.69</v>
      </c>
      <c r="FE84" s="73">
        <f t="shared" si="88"/>
        <v>42.270000000000095</v>
      </c>
      <c r="FF84" s="75">
        <f t="shared" si="60"/>
        <v>1.9835511209301306</v>
      </c>
      <c r="FG84" s="56">
        <f t="shared" si="61"/>
        <v>44.253551120930226</v>
      </c>
      <c r="FH84" s="64">
        <f t="shared" si="62"/>
        <v>44.253551120930226</v>
      </c>
      <c r="FI84" s="64">
        <f t="shared" si="63"/>
        <v>0</v>
      </c>
      <c r="FJ84" s="64">
        <f t="shared" si="64"/>
        <v>80.098927528883706</v>
      </c>
      <c r="FK84" s="64"/>
      <c r="FL84" s="77">
        <f t="shared" si="65"/>
        <v>80.098927528883706</v>
      </c>
      <c r="FM84" s="64">
        <f t="shared" si="66"/>
        <v>9.1778150012676445</v>
      </c>
      <c r="FN84" s="199">
        <f t="shared" si="67"/>
        <v>89.276742530151353</v>
      </c>
      <c r="FO84" s="93">
        <f t="shared" si="68"/>
        <v>-402.48268159257174</v>
      </c>
      <c r="FP84" s="74">
        <v>1</v>
      </c>
      <c r="FQ84" s="1" t="s">
        <v>48</v>
      </c>
      <c r="FR84" s="1">
        <v>36</v>
      </c>
      <c r="FS84" s="1" t="s">
        <v>80</v>
      </c>
      <c r="FT84" s="1" t="s">
        <v>33</v>
      </c>
      <c r="FU84" s="50">
        <v>44042</v>
      </c>
      <c r="FV84" s="51"/>
      <c r="FW84" s="64">
        <v>806.83</v>
      </c>
      <c r="FX84" s="64"/>
      <c r="FY84" s="64"/>
      <c r="FZ84" s="64"/>
      <c r="GA84" s="64"/>
      <c r="GB84" s="231">
        <f t="shared" si="69"/>
        <v>806.83</v>
      </c>
      <c r="GC84" s="73">
        <f t="shared" si="9"/>
        <v>16.139999999999986</v>
      </c>
      <c r="GD84" s="75">
        <f t="shared" si="70"/>
        <v>5.0291647933378041</v>
      </c>
      <c r="GE84" s="76">
        <f t="shared" si="71"/>
        <v>21.169164793337792</v>
      </c>
      <c r="GF84" s="64">
        <f t="shared" si="72"/>
        <v>21.169164793337792</v>
      </c>
      <c r="GG84" s="64">
        <v>0</v>
      </c>
      <c r="GH84" s="64">
        <f t="shared" si="73"/>
        <v>40.221413107341803</v>
      </c>
      <c r="GI84" s="64"/>
      <c r="GJ84" s="77">
        <f t="shared" si="74"/>
        <v>40.221413107341803</v>
      </c>
      <c r="GK84" s="63">
        <f t="shared" si="75"/>
        <v>0</v>
      </c>
      <c r="GL84" s="64">
        <f t="shared" si="76"/>
        <v>0</v>
      </c>
      <c r="GM84" s="51">
        <f t="shared" si="77"/>
        <v>40.221413107341803</v>
      </c>
      <c r="GN84" s="200">
        <f t="shared" si="78"/>
        <v>-362.26126848522995</v>
      </c>
      <c r="GO84" s="74">
        <v>1</v>
      </c>
      <c r="GP84" s="237" t="s">
        <v>48</v>
      </c>
      <c r="GQ84" s="1">
        <v>36</v>
      </c>
      <c r="GR84" s="1" t="s">
        <v>80</v>
      </c>
      <c r="GS84" s="1" t="s">
        <v>33</v>
      </c>
      <c r="GT84" s="50">
        <v>44081</v>
      </c>
      <c r="GU84" s="51"/>
      <c r="GV84" s="64">
        <v>832.34</v>
      </c>
      <c r="GW84" s="64"/>
      <c r="GX84" s="64"/>
      <c r="GY84" s="64"/>
      <c r="GZ84" s="64"/>
      <c r="HA84" s="72">
        <v>832.34</v>
      </c>
      <c r="HB84" s="73">
        <f t="shared" si="89"/>
        <v>25.509999999999991</v>
      </c>
      <c r="HC84" s="75">
        <f t="shared" si="79"/>
        <v>-9.233210101253789</v>
      </c>
      <c r="HD84" s="76">
        <f t="shared" si="80"/>
        <v>16.276789898746202</v>
      </c>
      <c r="HE84" s="64">
        <f t="shared" si="81"/>
        <v>16.276789898746202</v>
      </c>
      <c r="HF84" s="64">
        <v>0</v>
      </c>
      <c r="HG84" s="64">
        <f t="shared" si="82"/>
        <v>30.925900807617783</v>
      </c>
      <c r="HH84" s="64"/>
      <c r="HI84" s="77">
        <f t="shared" si="83"/>
        <v>30.925900807617783</v>
      </c>
      <c r="HJ84" s="64">
        <f t="shared" si="84"/>
        <v>0</v>
      </c>
      <c r="HK84" s="64">
        <f t="shared" si="85"/>
        <v>0</v>
      </c>
      <c r="HL84" s="51">
        <f t="shared" si="86"/>
        <v>30.925900807617783</v>
      </c>
      <c r="HM84" s="200">
        <f t="shared" si="87"/>
        <v>-331.33536767761217</v>
      </c>
      <c r="HN84" s="1">
        <v>1</v>
      </c>
      <c r="HO84" s="1" t="s">
        <v>48</v>
      </c>
    </row>
    <row r="85" spans="1:223" ht="30" customHeight="1" x14ac:dyDescent="0.25">
      <c r="A85" s="1">
        <v>37</v>
      </c>
      <c r="B85" s="1" t="s">
        <v>81</v>
      </c>
      <c r="C85" s="1" t="s">
        <v>34</v>
      </c>
      <c r="D85" s="50">
        <v>43830</v>
      </c>
      <c r="E85" s="83"/>
      <c r="F85" s="64">
        <v>3402.08</v>
      </c>
      <c r="G85" s="64"/>
      <c r="H85" s="64"/>
      <c r="I85" s="64"/>
      <c r="J85" s="64"/>
      <c r="K85" s="72">
        <v>3402.08</v>
      </c>
      <c r="L85" s="73">
        <v>3.6099999999996726</v>
      </c>
      <c r="M85" s="75">
        <v>0.43319969037531464</v>
      </c>
      <c r="N85" s="56">
        <v>4.0431996903749869</v>
      </c>
      <c r="O85" s="64">
        <v>4.0431996903749869</v>
      </c>
      <c r="P85" s="64">
        <v>0</v>
      </c>
      <c r="Q85" s="64">
        <v>7.3181914395787269</v>
      </c>
      <c r="R85" s="64">
        <v>0</v>
      </c>
      <c r="S85" s="77">
        <v>7.3181914395787269</v>
      </c>
      <c r="T85" s="64"/>
      <c r="U85" s="64"/>
      <c r="V85" s="64">
        <v>0.3677369804315691</v>
      </c>
      <c r="W85" s="90">
        <v>7.6859284200102955</v>
      </c>
      <c r="X85" s="78">
        <v>289.12186961090293</v>
      </c>
      <c r="Y85" s="111">
        <v>1</v>
      </c>
      <c r="Z85" s="64" t="s">
        <v>48</v>
      </c>
      <c r="AA85" s="1">
        <v>37</v>
      </c>
      <c r="AB85" s="1" t="s">
        <v>81</v>
      </c>
      <c r="AC85" s="1" t="s">
        <v>34</v>
      </c>
      <c r="AD85" s="50">
        <v>43861</v>
      </c>
      <c r="AE85" s="110"/>
      <c r="AF85" s="1">
        <v>3403.17</v>
      </c>
      <c r="AG85" s="1"/>
      <c r="AH85" s="1"/>
      <c r="AI85" s="1"/>
      <c r="AJ85" s="1"/>
      <c r="AK85" s="58">
        <f t="shared" si="7"/>
        <v>3403.17</v>
      </c>
      <c r="AL85" s="73">
        <f t="shared" si="10"/>
        <v>1.0900000000001455</v>
      </c>
      <c r="AM85" s="75">
        <f t="shared" si="11"/>
        <v>-0.96906699707561084</v>
      </c>
      <c r="AN85" s="56">
        <f t="shared" si="12"/>
        <v>0.12093300292453468</v>
      </c>
      <c r="AO85" s="64">
        <f t="shared" si="13"/>
        <v>0.12093300292453468</v>
      </c>
      <c r="AP85" s="64">
        <f t="shared" si="14"/>
        <v>0</v>
      </c>
      <c r="AQ85" s="64">
        <f t="shared" si="15"/>
        <v>0.21888873529340777</v>
      </c>
      <c r="AR85" s="64"/>
      <c r="AS85" s="77">
        <f t="shared" si="16"/>
        <v>0.21888873529340777</v>
      </c>
      <c r="AT85" s="64">
        <f t="shared" si="17"/>
        <v>0.78452552468596148</v>
      </c>
      <c r="AU85" s="64">
        <f t="shared" si="8"/>
        <v>0.13947499575785105</v>
      </c>
      <c r="AV85" s="90">
        <f t="shared" si="18"/>
        <v>1.1428892557372201</v>
      </c>
      <c r="AW85" s="78">
        <f t="shared" si="19"/>
        <v>290.26475886664014</v>
      </c>
      <c r="AX85" s="111">
        <v>1</v>
      </c>
      <c r="AY85" s="64" t="s">
        <v>48</v>
      </c>
      <c r="AZ85" s="1">
        <v>37</v>
      </c>
      <c r="BA85" s="1" t="s">
        <v>81</v>
      </c>
      <c r="BB85" s="1" t="s">
        <v>34</v>
      </c>
      <c r="BC85" s="50">
        <v>43890</v>
      </c>
      <c r="BD85" s="83"/>
      <c r="BE85" s="1">
        <v>3403.17</v>
      </c>
      <c r="BF85" s="1"/>
      <c r="BG85" s="1"/>
      <c r="BH85" s="1"/>
      <c r="BI85" s="1"/>
      <c r="BJ85" s="58">
        <v>3403.17</v>
      </c>
      <c r="BK85" s="73">
        <f t="shared" si="20"/>
        <v>0</v>
      </c>
      <c r="BL85" s="75">
        <f t="shared" si="21"/>
        <v>0</v>
      </c>
      <c r="BM85" s="56">
        <f t="shared" si="22"/>
        <v>0</v>
      </c>
      <c r="BN85" s="64">
        <f t="shared" si="23"/>
        <v>0</v>
      </c>
      <c r="BO85" s="64">
        <f t="shared" si="24"/>
        <v>0</v>
      </c>
      <c r="BP85" s="64">
        <f t="shared" si="25"/>
        <v>0</v>
      </c>
      <c r="BQ85" s="174">
        <f t="shared" si="26"/>
        <v>0</v>
      </c>
      <c r="BR85" s="77">
        <f t="shared" si="27"/>
        <v>0</v>
      </c>
      <c r="BS85" s="64">
        <f t="shared" si="28"/>
        <v>0</v>
      </c>
      <c r="BT85" s="90">
        <f t="shared" si="29"/>
        <v>0</v>
      </c>
      <c r="BU85" s="78">
        <f t="shared" si="30"/>
        <v>290.26475886664014</v>
      </c>
      <c r="BV85" s="111">
        <v>1</v>
      </c>
      <c r="BW85" s="64" t="s">
        <v>48</v>
      </c>
      <c r="BX85" s="1">
        <v>37</v>
      </c>
      <c r="BY85" s="1" t="s">
        <v>81</v>
      </c>
      <c r="BZ85" s="1" t="s">
        <v>34</v>
      </c>
      <c r="CA85" s="50">
        <v>43890</v>
      </c>
      <c r="CB85" s="83"/>
      <c r="CC85" s="72">
        <v>3403.17</v>
      </c>
      <c r="CD85" s="72"/>
      <c r="CE85" s="72"/>
      <c r="CF85" s="72"/>
      <c r="CG85" s="72"/>
      <c r="CH85" s="72">
        <v>3403.17</v>
      </c>
      <c r="CI85" s="72">
        <v>0</v>
      </c>
      <c r="CJ85" s="72">
        <v>0</v>
      </c>
      <c r="CK85" s="72">
        <v>0</v>
      </c>
      <c r="CL85" s="72">
        <v>0</v>
      </c>
      <c r="CM85" s="72">
        <v>0</v>
      </c>
      <c r="CN85" s="72">
        <v>0</v>
      </c>
      <c r="CO85" s="72">
        <v>0</v>
      </c>
      <c r="CP85" s="77">
        <f t="shared" si="31"/>
        <v>0</v>
      </c>
      <c r="CQ85" s="64">
        <f t="shared" si="32"/>
        <v>0</v>
      </c>
      <c r="CR85" s="90">
        <f t="shared" si="33"/>
        <v>0</v>
      </c>
      <c r="CS85" s="78">
        <f t="shared" si="34"/>
        <v>290.26475886664014</v>
      </c>
      <c r="CT85" s="74" t="s">
        <v>232</v>
      </c>
      <c r="CU85" s="1" t="s">
        <v>317</v>
      </c>
      <c r="CV85" s="1">
        <v>37</v>
      </c>
      <c r="CW85" s="1" t="s">
        <v>81</v>
      </c>
      <c r="CX85" s="1" t="s">
        <v>34</v>
      </c>
      <c r="CY85" s="50">
        <v>43951</v>
      </c>
      <c r="CZ85" s="83"/>
      <c r="DA85" s="64">
        <v>3451.04</v>
      </c>
      <c r="DB85" s="64"/>
      <c r="DC85" s="64"/>
      <c r="DD85" s="64"/>
      <c r="DE85" s="64"/>
      <c r="DF85" s="72">
        <v>3451.04</v>
      </c>
      <c r="DG85" s="73">
        <f t="shared" si="35"/>
        <v>47.869999999999891</v>
      </c>
      <c r="DH85" s="75">
        <f t="shared" si="36"/>
        <v>7.3501724884135662</v>
      </c>
      <c r="DI85" s="76">
        <f t="shared" si="37"/>
        <v>55.220172488413453</v>
      </c>
      <c r="DJ85" s="64">
        <f t="shared" si="38"/>
        <v>55.220172488413453</v>
      </c>
      <c r="DK85" s="64">
        <f t="shared" si="39"/>
        <v>0</v>
      </c>
      <c r="DL85" s="64">
        <f t="shared" si="40"/>
        <v>99.948512204028347</v>
      </c>
      <c r="DM85" s="184">
        <f t="shared" si="41"/>
        <v>0</v>
      </c>
      <c r="DN85" s="185">
        <f t="shared" si="42"/>
        <v>99.948512204028347</v>
      </c>
      <c r="DO85" s="186">
        <f t="shared" si="43"/>
        <v>99.948512204028347</v>
      </c>
      <c r="DP85" s="186">
        <f t="shared" si="44"/>
        <v>96.030198926858176</v>
      </c>
      <c r="DQ85" s="187">
        <f t="shared" si="45"/>
        <v>6.8853232677520966</v>
      </c>
      <c r="DR85" s="29">
        <f t="shared" si="46"/>
        <v>106.83383547178045</v>
      </c>
      <c r="DS85" s="188">
        <f t="shared" si="47"/>
        <v>397.09859433842058</v>
      </c>
      <c r="DT85" s="74">
        <v>1</v>
      </c>
      <c r="DU85" s="1" t="s">
        <v>48</v>
      </c>
      <c r="DV85" s="1">
        <v>37</v>
      </c>
      <c r="DW85" s="1" t="s">
        <v>81</v>
      </c>
      <c r="DX85" s="1" t="s">
        <v>34</v>
      </c>
      <c r="DY85" s="50">
        <v>43982</v>
      </c>
      <c r="DZ85" s="51">
        <v>500</v>
      </c>
      <c r="EA85" s="1">
        <v>3651.84</v>
      </c>
      <c r="EB85" s="1"/>
      <c r="EC85" s="1"/>
      <c r="ED85" s="1"/>
      <c r="EE85" s="1"/>
      <c r="EF85" s="58">
        <v>3651.84</v>
      </c>
      <c r="EG85" s="73">
        <f t="shared" si="48"/>
        <v>200.80000000000018</v>
      </c>
      <c r="EH85" s="75">
        <f t="shared" si="49"/>
        <v>8.2511924383273669</v>
      </c>
      <c r="EI85" s="56">
        <f t="shared" si="50"/>
        <v>209.05119243832755</v>
      </c>
      <c r="EJ85" s="64">
        <f t="shared" si="51"/>
        <v>110</v>
      </c>
      <c r="EK85" s="64">
        <f t="shared" si="52"/>
        <v>99.051192438327547</v>
      </c>
      <c r="EL85" s="64">
        <f t="shared" si="53"/>
        <v>199.1</v>
      </c>
      <c r="EM85" s="174">
        <f t="shared" si="54"/>
        <v>191.67913538315679</v>
      </c>
      <c r="EN85" s="77">
        <f t="shared" si="55"/>
        <v>390.77913538315681</v>
      </c>
      <c r="EO85" s="64">
        <f t="shared" si="56"/>
        <v>40.878166631474379</v>
      </c>
      <c r="EP85" s="199">
        <f t="shared" si="57"/>
        <v>431.65730201463117</v>
      </c>
      <c r="EQ85" s="200">
        <f t="shared" si="58"/>
        <v>328.75589635305175</v>
      </c>
      <c r="ER85" s="111">
        <v>1</v>
      </c>
      <c r="ES85" s="64" t="s">
        <v>48</v>
      </c>
      <c r="ET85" s="1">
        <v>37</v>
      </c>
      <c r="EU85" s="1" t="s">
        <v>81</v>
      </c>
      <c r="EV85" s="1" t="s">
        <v>34</v>
      </c>
      <c r="EW85" s="218"/>
      <c r="EX85" s="50">
        <v>44013</v>
      </c>
      <c r="EY85" s="64">
        <v>4482.33</v>
      </c>
      <c r="EZ85" s="64"/>
      <c r="FA85" s="64"/>
      <c r="FB85" s="64"/>
      <c r="FC85" s="64"/>
      <c r="FD85" s="72">
        <f t="shared" si="59"/>
        <v>4482.33</v>
      </c>
      <c r="FE85" s="73">
        <f t="shared" si="88"/>
        <v>830.48999999999978</v>
      </c>
      <c r="FF85" s="75">
        <f t="shared" si="60"/>
        <v>38.971359603057962</v>
      </c>
      <c r="FG85" s="56">
        <f t="shared" si="61"/>
        <v>869.46135960305776</v>
      </c>
      <c r="FH85" s="64">
        <f t="shared" si="62"/>
        <v>869.46135960305776</v>
      </c>
      <c r="FI85" s="64">
        <f t="shared" si="63"/>
        <v>0</v>
      </c>
      <c r="FJ85" s="64">
        <f t="shared" si="64"/>
        <v>1573.7250608815345</v>
      </c>
      <c r="FK85" s="64"/>
      <c r="FL85" s="77">
        <f t="shared" si="65"/>
        <v>1573.7250608815345</v>
      </c>
      <c r="FM85" s="64">
        <f t="shared" si="66"/>
        <v>180.31898699793581</v>
      </c>
      <c r="FN85" s="199">
        <f t="shared" si="67"/>
        <v>1754.0440478794703</v>
      </c>
      <c r="FO85" s="93">
        <f t="shared" si="68"/>
        <v>2082.7999442325222</v>
      </c>
      <c r="FP85" s="74">
        <v>1</v>
      </c>
      <c r="FQ85" s="1" t="s">
        <v>48</v>
      </c>
      <c r="FR85" s="1">
        <v>37</v>
      </c>
      <c r="FS85" s="1" t="s">
        <v>81</v>
      </c>
      <c r="FT85" s="1" t="s">
        <v>34</v>
      </c>
      <c r="FU85" s="50">
        <v>44042</v>
      </c>
      <c r="FV85" s="51">
        <v>2100</v>
      </c>
      <c r="FW85" s="64">
        <v>4870.16</v>
      </c>
      <c r="FX85" s="64"/>
      <c r="FY85" s="64"/>
      <c r="FZ85" s="64"/>
      <c r="GA85" s="64"/>
      <c r="GB85" s="231">
        <f t="shared" si="69"/>
        <v>4870.16</v>
      </c>
      <c r="GC85" s="73">
        <f t="shared" si="9"/>
        <v>387.82999999999993</v>
      </c>
      <c r="GD85" s="75">
        <f t="shared" si="70"/>
        <v>120.84640531599764</v>
      </c>
      <c r="GE85" s="76">
        <f t="shared" si="71"/>
        <v>508.67640531599756</v>
      </c>
      <c r="GF85" s="64">
        <f t="shared" si="72"/>
        <v>508.67640531599756</v>
      </c>
      <c r="GG85" s="64">
        <v>0</v>
      </c>
      <c r="GH85" s="64">
        <f t="shared" si="73"/>
        <v>966.48517010039529</v>
      </c>
      <c r="GI85" s="64"/>
      <c r="GJ85" s="77">
        <f t="shared" si="74"/>
        <v>966.48517010039529</v>
      </c>
      <c r="GK85" s="63">
        <f t="shared" si="75"/>
        <v>508.67640531599756</v>
      </c>
      <c r="GL85" s="64">
        <f t="shared" si="76"/>
        <v>141.40454376886714</v>
      </c>
      <c r="GM85" s="51">
        <f t="shared" si="77"/>
        <v>1107.8897138692623</v>
      </c>
      <c r="GN85" s="200">
        <f t="shared" si="78"/>
        <v>1090.6896581017845</v>
      </c>
      <c r="GO85" s="74">
        <v>1</v>
      </c>
      <c r="GP85" s="237" t="s">
        <v>48</v>
      </c>
      <c r="GQ85" s="1">
        <v>37</v>
      </c>
      <c r="GR85" s="1" t="s">
        <v>81</v>
      </c>
      <c r="GS85" s="1" t="s">
        <v>34</v>
      </c>
      <c r="GT85" s="50">
        <v>44081</v>
      </c>
      <c r="GU85" s="51"/>
      <c r="GV85" s="64">
        <v>5151.4800000000005</v>
      </c>
      <c r="GW85" s="64"/>
      <c r="GX85" s="64"/>
      <c r="GY85" s="64"/>
      <c r="GZ85" s="64"/>
      <c r="HA85" s="72">
        <v>5151.4800000000005</v>
      </c>
      <c r="HB85" s="73">
        <f t="shared" si="89"/>
        <v>281.32000000000062</v>
      </c>
      <c r="HC85" s="75">
        <f t="shared" si="79"/>
        <v>-101.8222918731761</v>
      </c>
      <c r="HD85" s="76">
        <f t="shared" si="80"/>
        <v>179.49770812682453</v>
      </c>
      <c r="HE85" s="64">
        <f t="shared" si="81"/>
        <v>179.49770812682453</v>
      </c>
      <c r="HF85" s="64">
        <v>0</v>
      </c>
      <c r="HG85" s="64">
        <f t="shared" si="82"/>
        <v>341.04564544096661</v>
      </c>
      <c r="HH85" s="64"/>
      <c r="HI85" s="77">
        <f t="shared" si="83"/>
        <v>341.04564544096661</v>
      </c>
      <c r="HJ85" s="64">
        <f t="shared" si="84"/>
        <v>179.49770812682453</v>
      </c>
      <c r="HK85" s="64">
        <f t="shared" si="85"/>
        <v>81.243420965204052</v>
      </c>
      <c r="HL85" s="51">
        <f t="shared" si="86"/>
        <v>422.28906640617066</v>
      </c>
      <c r="HM85" s="200">
        <f t="shared" si="87"/>
        <v>1512.9787245079551</v>
      </c>
      <c r="HN85" s="1">
        <v>1</v>
      </c>
      <c r="HO85" s="1" t="s">
        <v>48</v>
      </c>
    </row>
    <row r="86" spans="1:223" ht="30" customHeight="1" x14ac:dyDescent="0.25">
      <c r="A86" s="1">
        <v>38</v>
      </c>
      <c r="B86" s="1" t="s">
        <v>82</v>
      </c>
      <c r="C86" s="1" t="s">
        <v>35</v>
      </c>
      <c r="D86" s="50">
        <v>43830</v>
      </c>
      <c r="E86" s="83"/>
      <c r="F86" s="64">
        <v>63.56</v>
      </c>
      <c r="G86" s="64"/>
      <c r="H86" s="64"/>
      <c r="I86" s="64"/>
      <c r="J86" s="64"/>
      <c r="K86" s="72">
        <v>63.56</v>
      </c>
      <c r="L86" s="73">
        <v>0</v>
      </c>
      <c r="M86" s="75">
        <v>0</v>
      </c>
      <c r="N86" s="56">
        <v>0</v>
      </c>
      <c r="O86" s="64">
        <v>0</v>
      </c>
      <c r="P86" s="64">
        <v>0</v>
      </c>
      <c r="Q86" s="64">
        <v>0</v>
      </c>
      <c r="R86" s="64">
        <v>0</v>
      </c>
      <c r="S86" s="77">
        <v>0</v>
      </c>
      <c r="T86" s="64"/>
      <c r="U86" s="64"/>
      <c r="V86" s="64">
        <v>0</v>
      </c>
      <c r="W86" s="90">
        <v>0</v>
      </c>
      <c r="X86" s="78">
        <v>-392.47887123683626</v>
      </c>
      <c r="Y86" s="111">
        <v>1</v>
      </c>
      <c r="Z86" s="64" t="s">
        <v>48</v>
      </c>
      <c r="AA86" s="1">
        <v>38</v>
      </c>
      <c r="AB86" s="1" t="s">
        <v>82</v>
      </c>
      <c r="AC86" s="1" t="s">
        <v>35</v>
      </c>
      <c r="AD86" s="50">
        <v>43861</v>
      </c>
      <c r="AE86" s="110"/>
      <c r="AF86" s="1">
        <v>63.56</v>
      </c>
      <c r="AG86" s="1"/>
      <c r="AH86" s="1"/>
      <c r="AI86" s="1"/>
      <c r="AJ86" s="1"/>
      <c r="AK86" s="58">
        <f t="shared" si="7"/>
        <v>63.56</v>
      </c>
      <c r="AL86" s="73">
        <f t="shared" si="10"/>
        <v>0</v>
      </c>
      <c r="AM86" s="75">
        <f t="shared" si="11"/>
        <v>0</v>
      </c>
      <c r="AN86" s="56">
        <f t="shared" si="12"/>
        <v>0</v>
      </c>
      <c r="AO86" s="64">
        <f t="shared" si="13"/>
        <v>0</v>
      </c>
      <c r="AP86" s="64">
        <f t="shared" si="14"/>
        <v>0</v>
      </c>
      <c r="AQ86" s="64">
        <f t="shared" si="15"/>
        <v>0</v>
      </c>
      <c r="AR86" s="64"/>
      <c r="AS86" s="77">
        <f t="shared" si="16"/>
        <v>0</v>
      </c>
      <c r="AT86" s="64">
        <f t="shared" si="17"/>
        <v>0</v>
      </c>
      <c r="AU86" s="64">
        <f t="shared" si="8"/>
        <v>0</v>
      </c>
      <c r="AV86" s="90">
        <f t="shared" si="18"/>
        <v>0</v>
      </c>
      <c r="AW86" s="78">
        <f t="shared" si="19"/>
        <v>-392.47887123683626</v>
      </c>
      <c r="AX86" s="111">
        <v>1</v>
      </c>
      <c r="AY86" s="64" t="s">
        <v>48</v>
      </c>
      <c r="AZ86" s="1">
        <v>38</v>
      </c>
      <c r="BA86" s="1" t="s">
        <v>82</v>
      </c>
      <c r="BB86" s="1" t="s">
        <v>35</v>
      </c>
      <c r="BC86" s="50">
        <v>43890</v>
      </c>
      <c r="BD86" s="83"/>
      <c r="BE86" s="1">
        <v>63.56</v>
      </c>
      <c r="BF86" s="1"/>
      <c r="BG86" s="1"/>
      <c r="BH86" s="1"/>
      <c r="BI86" s="1"/>
      <c r="BJ86" s="58">
        <v>63.56</v>
      </c>
      <c r="BK86" s="73">
        <f t="shared" si="20"/>
        <v>0</v>
      </c>
      <c r="BL86" s="75">
        <f t="shared" si="21"/>
        <v>0</v>
      </c>
      <c r="BM86" s="56">
        <f t="shared" si="22"/>
        <v>0</v>
      </c>
      <c r="BN86" s="64">
        <f t="shared" si="23"/>
        <v>0</v>
      </c>
      <c r="BO86" s="64">
        <f t="shared" si="24"/>
        <v>0</v>
      </c>
      <c r="BP86" s="64">
        <f t="shared" si="25"/>
        <v>0</v>
      </c>
      <c r="BQ86" s="174">
        <f t="shared" si="26"/>
        <v>0</v>
      </c>
      <c r="BR86" s="77">
        <f t="shared" si="27"/>
        <v>0</v>
      </c>
      <c r="BS86" s="64">
        <f t="shared" si="28"/>
        <v>0</v>
      </c>
      <c r="BT86" s="90">
        <f t="shared" si="29"/>
        <v>0</v>
      </c>
      <c r="BU86" s="78">
        <f t="shared" si="30"/>
        <v>-392.47887123683626</v>
      </c>
      <c r="BV86" s="111">
        <v>1</v>
      </c>
      <c r="BW86" s="64" t="s">
        <v>48</v>
      </c>
      <c r="BX86" s="1">
        <v>38</v>
      </c>
      <c r="BY86" s="1" t="s">
        <v>82</v>
      </c>
      <c r="BZ86" s="1" t="s">
        <v>35</v>
      </c>
      <c r="CA86" s="50">
        <v>43890</v>
      </c>
      <c r="CB86" s="83"/>
      <c r="CC86" s="72">
        <v>63.56</v>
      </c>
      <c r="CD86" s="72"/>
      <c r="CE86" s="72"/>
      <c r="CF86" s="72"/>
      <c r="CG86" s="72"/>
      <c r="CH86" s="72">
        <v>63.56</v>
      </c>
      <c r="CI86" s="72">
        <v>0</v>
      </c>
      <c r="CJ86" s="72">
        <v>0</v>
      </c>
      <c r="CK86" s="72">
        <v>0</v>
      </c>
      <c r="CL86" s="72">
        <v>0</v>
      </c>
      <c r="CM86" s="72">
        <v>0</v>
      </c>
      <c r="CN86" s="72">
        <v>0</v>
      </c>
      <c r="CO86" s="72">
        <v>0</v>
      </c>
      <c r="CP86" s="77">
        <f t="shared" si="31"/>
        <v>0</v>
      </c>
      <c r="CQ86" s="64">
        <f t="shared" si="32"/>
        <v>0</v>
      </c>
      <c r="CR86" s="90">
        <f t="shared" si="33"/>
        <v>0</v>
      </c>
      <c r="CS86" s="78">
        <f t="shared" si="34"/>
        <v>-392.47887123683626</v>
      </c>
      <c r="CT86" s="74" t="s">
        <v>232</v>
      </c>
      <c r="CU86" s="1" t="s">
        <v>317</v>
      </c>
      <c r="CV86" s="1">
        <v>38</v>
      </c>
      <c r="CW86" s="1" t="s">
        <v>82</v>
      </c>
      <c r="CX86" s="1" t="s">
        <v>35</v>
      </c>
      <c r="CY86" s="50">
        <v>43951</v>
      </c>
      <c r="CZ86" s="83"/>
      <c r="DA86" s="64">
        <v>63.56</v>
      </c>
      <c r="DB86" s="64"/>
      <c r="DC86" s="64"/>
      <c r="DD86" s="64"/>
      <c r="DE86" s="64"/>
      <c r="DF86" s="72">
        <v>63.56</v>
      </c>
      <c r="DG86" s="73">
        <f t="shared" si="35"/>
        <v>0</v>
      </c>
      <c r="DH86" s="75">
        <f t="shared" si="36"/>
        <v>0</v>
      </c>
      <c r="DI86" s="76">
        <f t="shared" si="37"/>
        <v>0</v>
      </c>
      <c r="DJ86" s="64">
        <f t="shared" si="38"/>
        <v>0</v>
      </c>
      <c r="DK86" s="64">
        <f t="shared" si="39"/>
        <v>0</v>
      </c>
      <c r="DL86" s="64">
        <f t="shared" si="40"/>
        <v>0</v>
      </c>
      <c r="DM86" s="184">
        <f t="shared" si="41"/>
        <v>0</v>
      </c>
      <c r="DN86" s="185">
        <f t="shared" si="42"/>
        <v>0</v>
      </c>
      <c r="DO86" s="186">
        <f t="shared" si="43"/>
        <v>0</v>
      </c>
      <c r="DP86" s="186">
        <f t="shared" si="44"/>
        <v>0</v>
      </c>
      <c r="DQ86" s="187">
        <f t="shared" si="45"/>
        <v>0</v>
      </c>
      <c r="DR86" s="29">
        <f t="shared" si="46"/>
        <v>0</v>
      </c>
      <c r="DS86" s="188">
        <f t="shared" si="47"/>
        <v>-392.47887123683626</v>
      </c>
      <c r="DT86" s="74">
        <v>1</v>
      </c>
      <c r="DU86" s="1" t="s">
        <v>48</v>
      </c>
      <c r="DV86" s="1">
        <v>38</v>
      </c>
      <c r="DW86" s="1" t="s">
        <v>82</v>
      </c>
      <c r="DX86" s="1" t="s">
        <v>35</v>
      </c>
      <c r="DY86" s="50">
        <v>43982</v>
      </c>
      <c r="DZ86" s="51"/>
      <c r="EA86" s="1">
        <v>63.56</v>
      </c>
      <c r="EB86" s="1"/>
      <c r="EC86" s="1"/>
      <c r="ED86" s="1"/>
      <c r="EE86" s="1"/>
      <c r="EF86" s="58">
        <v>63.56</v>
      </c>
      <c r="EG86" s="73">
        <f t="shared" si="48"/>
        <v>0</v>
      </c>
      <c r="EH86" s="75">
        <f t="shared" si="49"/>
        <v>0</v>
      </c>
      <c r="EI86" s="56">
        <f t="shared" si="50"/>
        <v>0</v>
      </c>
      <c r="EJ86" s="64">
        <f t="shared" si="51"/>
        <v>0</v>
      </c>
      <c r="EK86" s="64">
        <f t="shared" si="52"/>
        <v>0</v>
      </c>
      <c r="EL86" s="64">
        <f t="shared" si="53"/>
        <v>0</v>
      </c>
      <c r="EM86" s="174">
        <f t="shared" si="54"/>
        <v>0</v>
      </c>
      <c r="EN86" s="77">
        <f t="shared" si="55"/>
        <v>0</v>
      </c>
      <c r="EO86" s="64">
        <f t="shared" si="56"/>
        <v>0</v>
      </c>
      <c r="EP86" s="199">
        <f t="shared" si="57"/>
        <v>0</v>
      </c>
      <c r="EQ86" s="200">
        <f t="shared" si="58"/>
        <v>-392.47887123683626</v>
      </c>
      <c r="ER86" s="111">
        <v>1</v>
      </c>
      <c r="ES86" s="64" t="s">
        <v>48</v>
      </c>
      <c r="ET86" s="1">
        <v>38</v>
      </c>
      <c r="EU86" s="1" t="s">
        <v>82</v>
      </c>
      <c r="EV86" s="1" t="s">
        <v>35</v>
      </c>
      <c r="EW86" s="218"/>
      <c r="EX86" s="50">
        <v>44013</v>
      </c>
      <c r="EY86" s="64">
        <v>68.67</v>
      </c>
      <c r="EZ86" s="64"/>
      <c r="FA86" s="64"/>
      <c r="FB86" s="64"/>
      <c r="FC86" s="64"/>
      <c r="FD86" s="72">
        <f t="shared" si="59"/>
        <v>68.67</v>
      </c>
      <c r="FE86" s="73">
        <f t="shared" si="88"/>
        <v>5.1099999999999994</v>
      </c>
      <c r="FF86" s="75">
        <f t="shared" si="60"/>
        <v>0.23979054241667716</v>
      </c>
      <c r="FG86" s="56">
        <f t="shared" si="61"/>
        <v>5.3497905424166765</v>
      </c>
      <c r="FH86" s="64">
        <f t="shared" si="62"/>
        <v>5.3497905424166765</v>
      </c>
      <c r="FI86" s="64">
        <f t="shared" si="63"/>
        <v>0</v>
      </c>
      <c r="FJ86" s="64">
        <f t="shared" si="64"/>
        <v>9.683120881774185</v>
      </c>
      <c r="FK86" s="64"/>
      <c r="FL86" s="77">
        <f t="shared" si="65"/>
        <v>9.683120881774185</v>
      </c>
      <c r="FM86" s="64">
        <f t="shared" si="66"/>
        <v>1.1095016478939568</v>
      </c>
      <c r="FN86" s="199">
        <f t="shared" si="67"/>
        <v>10.792622529668142</v>
      </c>
      <c r="FO86" s="93">
        <f t="shared" si="68"/>
        <v>-381.68624870716809</v>
      </c>
      <c r="FP86" s="74">
        <v>1</v>
      </c>
      <c r="FQ86" s="1" t="s">
        <v>48</v>
      </c>
      <c r="FR86" s="1">
        <v>38</v>
      </c>
      <c r="FS86" s="1" t="s">
        <v>82</v>
      </c>
      <c r="FT86" s="1" t="s">
        <v>35</v>
      </c>
      <c r="FU86" s="50">
        <v>44042</v>
      </c>
      <c r="FV86" s="51"/>
      <c r="FW86" s="64">
        <v>68.790000000000006</v>
      </c>
      <c r="FX86" s="64"/>
      <c r="FY86" s="64"/>
      <c r="FZ86" s="64"/>
      <c r="GA86" s="64"/>
      <c r="GB86" s="231">
        <f t="shared" si="69"/>
        <v>68.790000000000006</v>
      </c>
      <c r="GC86" s="73">
        <f t="shared" si="9"/>
        <v>0.12000000000000455</v>
      </c>
      <c r="GD86" s="75">
        <f t="shared" si="70"/>
        <v>3.739155980176951E-2</v>
      </c>
      <c r="GE86" s="76">
        <f t="shared" si="71"/>
        <v>0.15739155980177405</v>
      </c>
      <c r="GF86" s="64">
        <f t="shared" si="72"/>
        <v>0.15739155980177405</v>
      </c>
      <c r="GG86" s="64">
        <v>0</v>
      </c>
      <c r="GH86" s="64">
        <f t="shared" si="73"/>
        <v>0.29904396362337066</v>
      </c>
      <c r="GI86" s="64"/>
      <c r="GJ86" s="77">
        <f t="shared" si="74"/>
        <v>0.29904396362337066</v>
      </c>
      <c r="GK86" s="63">
        <f t="shared" si="75"/>
        <v>0</v>
      </c>
      <c r="GL86" s="64">
        <f t="shared" si="76"/>
        <v>0</v>
      </c>
      <c r="GM86" s="51">
        <f t="shared" si="77"/>
        <v>0.29904396362337066</v>
      </c>
      <c r="GN86" s="200">
        <f t="shared" si="78"/>
        <v>-381.38720474354471</v>
      </c>
      <c r="GO86" s="74">
        <v>1</v>
      </c>
      <c r="GP86" s="237" t="s">
        <v>48</v>
      </c>
      <c r="GQ86" s="1">
        <v>38</v>
      </c>
      <c r="GR86" s="1" t="s">
        <v>82</v>
      </c>
      <c r="GS86" s="1" t="s">
        <v>35</v>
      </c>
      <c r="GT86" s="50">
        <v>44081</v>
      </c>
      <c r="GU86" s="51"/>
      <c r="GV86" s="64">
        <v>68.790000000000006</v>
      </c>
      <c r="GW86" s="64"/>
      <c r="GX86" s="64"/>
      <c r="GY86" s="64"/>
      <c r="GZ86" s="64"/>
      <c r="HA86" s="72">
        <v>68.790000000000006</v>
      </c>
      <c r="HB86" s="73">
        <f t="shared" si="89"/>
        <v>0</v>
      </c>
      <c r="HC86" s="75">
        <f t="shared" si="79"/>
        <v>0</v>
      </c>
      <c r="HD86" s="76">
        <f t="shared" si="80"/>
        <v>0</v>
      </c>
      <c r="HE86" s="64">
        <f t="shared" si="81"/>
        <v>0</v>
      </c>
      <c r="HF86" s="64">
        <v>0</v>
      </c>
      <c r="HG86" s="64">
        <f t="shared" si="82"/>
        <v>0</v>
      </c>
      <c r="HH86" s="64"/>
      <c r="HI86" s="77">
        <f t="shared" si="83"/>
        <v>0</v>
      </c>
      <c r="HJ86" s="64">
        <f t="shared" si="84"/>
        <v>0</v>
      </c>
      <c r="HK86" s="64">
        <f t="shared" si="85"/>
        <v>0</v>
      </c>
      <c r="HL86" s="51">
        <f t="shared" si="86"/>
        <v>0</v>
      </c>
      <c r="HM86" s="200">
        <f t="shared" si="87"/>
        <v>-381.38720474354471</v>
      </c>
      <c r="HN86" s="1">
        <v>1</v>
      </c>
      <c r="HO86" s="1" t="s">
        <v>48</v>
      </c>
    </row>
    <row r="87" spans="1:223" ht="30" customHeight="1" x14ac:dyDescent="0.25">
      <c r="A87" s="1">
        <v>39</v>
      </c>
      <c r="B87" s="1" t="s">
        <v>83</v>
      </c>
      <c r="C87" s="1" t="s">
        <v>164</v>
      </c>
      <c r="D87" s="50">
        <v>43830</v>
      </c>
      <c r="E87" s="83"/>
      <c r="F87" s="64">
        <v>4475.3599999999997</v>
      </c>
      <c r="G87" s="64"/>
      <c r="H87" s="64"/>
      <c r="I87" s="64"/>
      <c r="J87" s="64">
        <v>3223.08</v>
      </c>
      <c r="K87" s="72">
        <v>4475.3599999999997</v>
      </c>
      <c r="L87" s="73">
        <v>179.26999999999953</v>
      </c>
      <c r="M87" s="75">
        <v>21.512384624263017</v>
      </c>
      <c r="N87" s="56">
        <v>200.78238462426253</v>
      </c>
      <c r="O87" s="64">
        <v>110</v>
      </c>
      <c r="P87" s="64">
        <v>90.782384624262534</v>
      </c>
      <c r="Q87" s="64">
        <v>199.1</v>
      </c>
      <c r="R87" s="64">
        <v>212.67667485580299</v>
      </c>
      <c r="S87" s="77">
        <v>411.77667485580298</v>
      </c>
      <c r="T87" s="64"/>
      <c r="U87" s="64"/>
      <c r="V87" s="64">
        <v>20.691657532307168</v>
      </c>
      <c r="W87" s="90">
        <v>432.46833238811013</v>
      </c>
      <c r="X87" s="78">
        <v>-592.04233601459964</v>
      </c>
      <c r="Y87" s="111">
        <v>2</v>
      </c>
      <c r="Z87" s="64" t="s">
        <v>48</v>
      </c>
      <c r="AA87" s="1">
        <v>39</v>
      </c>
      <c r="AB87" s="1" t="s">
        <v>83</v>
      </c>
      <c r="AC87" s="1" t="s">
        <v>164</v>
      </c>
      <c r="AD87" s="50">
        <v>43861</v>
      </c>
      <c r="AE87" s="110"/>
      <c r="AF87" s="1">
        <v>4641.1400000000003</v>
      </c>
      <c r="AG87" s="1"/>
      <c r="AH87" s="1"/>
      <c r="AI87" s="1"/>
      <c r="AJ87" s="1">
        <v>3223.08</v>
      </c>
      <c r="AK87" s="58">
        <f t="shared" si="7"/>
        <v>4641.1400000000003</v>
      </c>
      <c r="AL87" s="73">
        <f t="shared" si="10"/>
        <v>165.78000000000065</v>
      </c>
      <c r="AM87" s="75">
        <f t="shared" si="11"/>
        <v>-147.38708878456325</v>
      </c>
      <c r="AN87" s="56">
        <f t="shared" si="12"/>
        <v>18.392911215437408</v>
      </c>
      <c r="AO87" s="64">
        <f t="shared" si="13"/>
        <v>18.392911215437408</v>
      </c>
      <c r="AP87" s="64">
        <f t="shared" si="14"/>
        <v>0</v>
      </c>
      <c r="AQ87" s="64">
        <f t="shared" si="15"/>
        <v>33.291169299941707</v>
      </c>
      <c r="AR87" s="64"/>
      <c r="AS87" s="77">
        <f t="shared" si="16"/>
        <v>33.291169299941707</v>
      </c>
      <c r="AT87" s="64">
        <f t="shared" si="17"/>
        <v>119.3198545710293</v>
      </c>
      <c r="AU87" s="64">
        <f t="shared" si="8"/>
        <v>21.212995226361066</v>
      </c>
      <c r="AV87" s="90">
        <f t="shared" si="18"/>
        <v>173.82401909733207</v>
      </c>
      <c r="AW87" s="78">
        <f t="shared" si="19"/>
        <v>-418.21831691726754</v>
      </c>
      <c r="AX87" s="111">
        <v>2</v>
      </c>
      <c r="AY87" s="64" t="s">
        <v>48</v>
      </c>
      <c r="AZ87" s="1">
        <v>39</v>
      </c>
      <c r="BA87" s="1" t="s">
        <v>83</v>
      </c>
      <c r="BB87" s="1" t="s">
        <v>164</v>
      </c>
      <c r="BC87" s="50">
        <v>43890</v>
      </c>
      <c r="BD87" s="83"/>
      <c r="BE87" s="1">
        <v>4816.92</v>
      </c>
      <c r="BF87" s="1"/>
      <c r="BG87" s="1"/>
      <c r="BH87" s="1"/>
      <c r="BI87" s="1">
        <v>3223.08</v>
      </c>
      <c r="BJ87" s="58">
        <v>4816.92</v>
      </c>
      <c r="BK87" s="73">
        <f t="shared" si="20"/>
        <v>175.77999999999975</v>
      </c>
      <c r="BL87" s="75">
        <f t="shared" si="21"/>
        <v>3.326143349060938</v>
      </c>
      <c r="BM87" s="56">
        <f t="shared" si="22"/>
        <v>179.10614334906069</v>
      </c>
      <c r="BN87" s="64">
        <f t="shared" si="23"/>
        <v>110</v>
      </c>
      <c r="BO87" s="64">
        <f t="shared" si="24"/>
        <v>69.106143349060687</v>
      </c>
      <c r="BP87" s="64">
        <f t="shared" si="25"/>
        <v>199.1</v>
      </c>
      <c r="BQ87" s="174">
        <f t="shared" si="26"/>
        <v>152.88883537500416</v>
      </c>
      <c r="BR87" s="77">
        <f t="shared" si="27"/>
        <v>351.98883537500416</v>
      </c>
      <c r="BS87" s="64">
        <f t="shared" si="28"/>
        <v>23.682269137274627</v>
      </c>
      <c r="BT87" s="90">
        <f t="shared" si="29"/>
        <v>375.67110451227876</v>
      </c>
      <c r="BU87" s="78">
        <f t="shared" si="30"/>
        <v>-42.547212404988784</v>
      </c>
      <c r="BV87" s="111">
        <v>2</v>
      </c>
      <c r="BW87" s="64" t="s">
        <v>48</v>
      </c>
      <c r="BX87" s="1">
        <v>39</v>
      </c>
      <c r="BY87" s="1" t="s">
        <v>83</v>
      </c>
      <c r="BZ87" s="1" t="s">
        <v>164</v>
      </c>
      <c r="CA87" s="50">
        <v>43890</v>
      </c>
      <c r="CB87" s="83"/>
      <c r="CC87" s="72">
        <v>4816.92</v>
      </c>
      <c r="CD87" s="72"/>
      <c r="CE87" s="72"/>
      <c r="CF87" s="72"/>
      <c r="CG87" s="72">
        <v>3223.08</v>
      </c>
      <c r="CH87" s="72">
        <v>4816.92</v>
      </c>
      <c r="CI87" s="72">
        <v>175.77999999999975</v>
      </c>
      <c r="CJ87" s="72">
        <v>3.326143349060938</v>
      </c>
      <c r="CK87" s="72">
        <v>179.10614334906069</v>
      </c>
      <c r="CL87" s="72">
        <v>110</v>
      </c>
      <c r="CM87" s="72">
        <v>69.106143349060687</v>
      </c>
      <c r="CN87" s="72">
        <v>199.1</v>
      </c>
      <c r="CO87" s="72">
        <v>152.88883537500416</v>
      </c>
      <c r="CP87" s="77">
        <f t="shared" si="31"/>
        <v>391.17131874456589</v>
      </c>
      <c r="CQ87" s="64">
        <f t="shared" si="32"/>
        <v>23.682269137274627</v>
      </c>
      <c r="CR87" s="90">
        <f t="shared" si="33"/>
        <v>414.8535878818405</v>
      </c>
      <c r="CS87" s="78">
        <f t="shared" si="34"/>
        <v>372.30637547685171</v>
      </c>
      <c r="CT87" s="74" t="s">
        <v>232</v>
      </c>
      <c r="CU87" s="1" t="s">
        <v>317</v>
      </c>
      <c r="CV87" s="1">
        <v>39</v>
      </c>
      <c r="CW87" s="1" t="s">
        <v>83</v>
      </c>
      <c r="CX87" s="1" t="s">
        <v>164</v>
      </c>
      <c r="CY87" s="50">
        <v>43951</v>
      </c>
      <c r="CZ87" s="83"/>
      <c r="DA87" s="64">
        <v>5170.93</v>
      </c>
      <c r="DB87" s="64"/>
      <c r="DC87" s="64"/>
      <c r="DD87" s="64"/>
      <c r="DE87" s="64">
        <v>3223.08</v>
      </c>
      <c r="DF87" s="72">
        <v>5170.93</v>
      </c>
      <c r="DG87" s="73">
        <f t="shared" si="35"/>
        <v>354.01000000000022</v>
      </c>
      <c r="DH87" s="75">
        <f t="shared" si="36"/>
        <v>54.356268281247004</v>
      </c>
      <c r="DI87" s="76">
        <f t="shared" si="37"/>
        <v>408.36626828124724</v>
      </c>
      <c r="DJ87" s="64">
        <f t="shared" si="38"/>
        <v>110</v>
      </c>
      <c r="DK87" s="64">
        <f t="shared" si="39"/>
        <v>298.36626828124724</v>
      </c>
      <c r="DL87" s="64">
        <f t="shared" si="40"/>
        <v>199.1</v>
      </c>
      <c r="DM87" s="184">
        <f t="shared" si="41"/>
        <v>664.24546794900448</v>
      </c>
      <c r="DN87" s="185">
        <f t="shared" si="42"/>
        <v>863.3454679490045</v>
      </c>
      <c r="DO87" s="186">
        <f t="shared" si="43"/>
        <v>472.17414920443861</v>
      </c>
      <c r="DP87" s="186">
        <f t="shared" si="44"/>
        <v>453.663356025371</v>
      </c>
      <c r="DQ87" s="187">
        <f t="shared" si="45"/>
        <v>32.527464233903217</v>
      </c>
      <c r="DR87" s="29">
        <f t="shared" si="46"/>
        <v>504.70161343834184</v>
      </c>
      <c r="DS87" s="188">
        <f t="shared" si="47"/>
        <v>877.00798891519355</v>
      </c>
      <c r="DT87" s="74">
        <v>2</v>
      </c>
      <c r="DU87" s="1" t="s">
        <v>48</v>
      </c>
      <c r="DV87" s="1">
        <v>39</v>
      </c>
      <c r="DW87" s="1" t="s">
        <v>83</v>
      </c>
      <c r="DX87" s="1" t="s">
        <v>164</v>
      </c>
      <c r="DY87" s="50">
        <v>43982</v>
      </c>
      <c r="DZ87" s="51"/>
      <c r="EA87" s="1">
        <v>5340.5</v>
      </c>
      <c r="EB87" s="1"/>
      <c r="EC87" s="1"/>
      <c r="ED87" s="1"/>
      <c r="EE87" s="1">
        <v>3223.08</v>
      </c>
      <c r="EF87" s="58">
        <v>5340.5</v>
      </c>
      <c r="EG87" s="73">
        <f t="shared" si="48"/>
        <v>169.56999999999971</v>
      </c>
      <c r="EH87" s="75">
        <f t="shared" si="49"/>
        <v>6.967901901230916</v>
      </c>
      <c r="EI87" s="56">
        <f t="shared" si="50"/>
        <v>176.53790190123061</v>
      </c>
      <c r="EJ87" s="64">
        <f t="shared" si="51"/>
        <v>110</v>
      </c>
      <c r="EK87" s="64">
        <f t="shared" si="52"/>
        <v>66.537901901230612</v>
      </c>
      <c r="EL87" s="64">
        <f t="shared" si="53"/>
        <v>199.1</v>
      </c>
      <c r="EM87" s="174">
        <f t="shared" si="54"/>
        <v>128.76096887554579</v>
      </c>
      <c r="EN87" s="77">
        <f t="shared" si="55"/>
        <v>327.86096887554578</v>
      </c>
      <c r="EO87" s="64">
        <f t="shared" si="56"/>
        <v>34.296496675827534</v>
      </c>
      <c r="EP87" s="199">
        <f t="shared" si="57"/>
        <v>362.15746555137332</v>
      </c>
      <c r="EQ87" s="200">
        <f t="shared" si="58"/>
        <v>1239.1654544665669</v>
      </c>
      <c r="ER87" s="111">
        <v>2</v>
      </c>
      <c r="ES87" s="64" t="s">
        <v>48</v>
      </c>
      <c r="ET87" s="1">
        <v>39</v>
      </c>
      <c r="EU87" s="1" t="s">
        <v>83</v>
      </c>
      <c r="EV87" s="1" t="s">
        <v>164</v>
      </c>
      <c r="EW87" s="218">
        <v>4070</v>
      </c>
      <c r="EX87" s="50">
        <v>44013</v>
      </c>
      <c r="EY87" s="64">
        <v>5516.9000000000005</v>
      </c>
      <c r="EZ87" s="64"/>
      <c r="FA87" s="64"/>
      <c r="FB87" s="64"/>
      <c r="FC87" s="64">
        <v>3223.08</v>
      </c>
      <c r="FD87" s="72">
        <f t="shared" si="59"/>
        <v>5516.9000000000005</v>
      </c>
      <c r="FE87" s="73">
        <f t="shared" si="88"/>
        <v>176.40000000000055</v>
      </c>
      <c r="FF87" s="75">
        <f t="shared" si="60"/>
        <v>8.2777009163017592</v>
      </c>
      <c r="FG87" s="56">
        <f t="shared" si="61"/>
        <v>184.67770091630231</v>
      </c>
      <c r="FH87" s="64">
        <f t="shared" si="62"/>
        <v>184.67770091630231</v>
      </c>
      <c r="FI87" s="64">
        <f t="shared" si="63"/>
        <v>0</v>
      </c>
      <c r="FJ87" s="64">
        <f t="shared" si="64"/>
        <v>334.26663865850719</v>
      </c>
      <c r="FK87" s="64"/>
      <c r="FL87" s="77">
        <f t="shared" si="65"/>
        <v>334.26663865850719</v>
      </c>
      <c r="FM87" s="64">
        <f t="shared" si="66"/>
        <v>38.300604831407945</v>
      </c>
      <c r="FN87" s="199">
        <f t="shared" si="67"/>
        <v>372.56724348991514</v>
      </c>
      <c r="FO87" s="93">
        <f t="shared" si="68"/>
        <v>-2458.2673020435177</v>
      </c>
      <c r="FP87" s="74">
        <v>2</v>
      </c>
      <c r="FQ87" s="1" t="s">
        <v>48</v>
      </c>
      <c r="FR87" s="1">
        <v>39</v>
      </c>
      <c r="FS87" s="1" t="s">
        <v>83</v>
      </c>
      <c r="FT87" s="1" t="s">
        <v>164</v>
      </c>
      <c r="FU87" s="50">
        <v>44042</v>
      </c>
      <c r="FV87" s="51"/>
      <c r="FW87" s="64">
        <v>5671.91</v>
      </c>
      <c r="FX87" s="64"/>
      <c r="FY87" s="64"/>
      <c r="FZ87" s="64"/>
      <c r="GA87" s="64">
        <v>3223.08</v>
      </c>
      <c r="GB87" s="231">
        <f t="shared" si="69"/>
        <v>5671.91</v>
      </c>
      <c r="GC87" s="73">
        <f t="shared" si="9"/>
        <v>155.00999999999931</v>
      </c>
      <c r="GD87" s="75">
        <f t="shared" si="70"/>
        <v>48.300547373933718</v>
      </c>
      <c r="GE87" s="76">
        <f t="shared" si="71"/>
        <v>203.31054737393302</v>
      </c>
      <c r="GF87" s="64">
        <f t="shared" si="72"/>
        <v>203.31054737393302</v>
      </c>
      <c r="GG87" s="64">
        <v>0</v>
      </c>
      <c r="GH87" s="64">
        <f t="shared" si="73"/>
        <v>386.29004001047269</v>
      </c>
      <c r="GI87" s="64"/>
      <c r="GJ87" s="77">
        <f t="shared" si="74"/>
        <v>386.29004001047269</v>
      </c>
      <c r="GK87" s="63">
        <f t="shared" si="75"/>
        <v>203.31054737393302</v>
      </c>
      <c r="GL87" s="64">
        <f t="shared" si="76"/>
        <v>56.517335764670079</v>
      </c>
      <c r="GM87" s="51">
        <f t="shared" si="77"/>
        <v>442.80737577514276</v>
      </c>
      <c r="GN87" s="200">
        <f t="shared" si="78"/>
        <v>-2015.4599262683751</v>
      </c>
      <c r="GO87" s="74">
        <v>2</v>
      </c>
      <c r="GP87" s="237" t="s">
        <v>48</v>
      </c>
      <c r="GQ87" s="1">
        <v>39</v>
      </c>
      <c r="GR87" s="1" t="s">
        <v>83</v>
      </c>
      <c r="GS87" s="1" t="s">
        <v>164</v>
      </c>
      <c r="GT87" s="50">
        <v>44081</v>
      </c>
      <c r="GU87" s="51"/>
      <c r="GV87" s="64">
        <v>5894.9400000000005</v>
      </c>
      <c r="GW87" s="64"/>
      <c r="GX87" s="64"/>
      <c r="GY87" s="64"/>
      <c r="GZ87" s="64">
        <v>3223.08</v>
      </c>
      <c r="HA87" s="72">
        <v>5894.9400000000005</v>
      </c>
      <c r="HB87" s="73">
        <f t="shared" si="89"/>
        <v>223.03000000000065</v>
      </c>
      <c r="HC87" s="75">
        <f t="shared" si="79"/>
        <v>-80.724533472467243</v>
      </c>
      <c r="HD87" s="76">
        <f t="shared" si="80"/>
        <v>142.30546652753341</v>
      </c>
      <c r="HE87" s="64">
        <f t="shared" si="81"/>
        <v>142.30546652753341</v>
      </c>
      <c r="HF87" s="64">
        <v>0</v>
      </c>
      <c r="HG87" s="64">
        <f t="shared" si="82"/>
        <v>270.38038640231349</v>
      </c>
      <c r="HH87" s="64"/>
      <c r="HI87" s="77">
        <f t="shared" si="83"/>
        <v>270.38038640231349</v>
      </c>
      <c r="HJ87" s="64">
        <f t="shared" si="84"/>
        <v>142.30546652753341</v>
      </c>
      <c r="HK87" s="64">
        <f t="shared" si="85"/>
        <v>64.409640899578676</v>
      </c>
      <c r="HL87" s="51">
        <f t="shared" si="86"/>
        <v>334.79002730189217</v>
      </c>
      <c r="HM87" s="200">
        <f t="shared" si="87"/>
        <v>-1680.6698989664828</v>
      </c>
      <c r="HN87" s="1">
        <v>2</v>
      </c>
      <c r="HO87" s="1" t="s">
        <v>48</v>
      </c>
    </row>
    <row r="88" spans="1:223" ht="30" customHeight="1" x14ac:dyDescent="0.25">
      <c r="A88" s="1">
        <v>40</v>
      </c>
      <c r="B88" s="1" t="s">
        <v>84</v>
      </c>
      <c r="C88" s="1" t="s">
        <v>36</v>
      </c>
      <c r="D88" s="50">
        <v>43830</v>
      </c>
      <c r="E88" s="83"/>
      <c r="F88" s="64">
        <v>6329.46</v>
      </c>
      <c r="G88" s="64"/>
      <c r="H88" s="64"/>
      <c r="I88" s="64"/>
      <c r="J88" s="64"/>
      <c r="K88" s="72">
        <v>6329.46</v>
      </c>
      <c r="L88" s="73">
        <v>164.09999999999945</v>
      </c>
      <c r="M88" s="75">
        <v>19.69198592537267</v>
      </c>
      <c r="N88" s="56">
        <v>183.79198592537213</v>
      </c>
      <c r="O88" s="64">
        <v>110</v>
      </c>
      <c r="P88" s="64">
        <v>73.791985925372131</v>
      </c>
      <c r="Q88" s="64">
        <v>199.1</v>
      </c>
      <c r="R88" s="64">
        <v>172.87312139430207</v>
      </c>
      <c r="S88" s="77">
        <v>371.9731213943021</v>
      </c>
      <c r="T88" s="64"/>
      <c r="U88" s="64"/>
      <c r="V88" s="64">
        <v>18.6915406070766</v>
      </c>
      <c r="W88" s="90">
        <v>390.6646620013787</v>
      </c>
      <c r="X88" s="78">
        <v>-1202.3262317836447</v>
      </c>
      <c r="Y88" s="111">
        <v>1</v>
      </c>
      <c r="Z88" s="64" t="s">
        <v>48</v>
      </c>
      <c r="AA88" s="1">
        <v>40</v>
      </c>
      <c r="AB88" s="1" t="s">
        <v>84</v>
      </c>
      <c r="AC88" s="1" t="s">
        <v>36</v>
      </c>
      <c r="AD88" s="50">
        <v>43861</v>
      </c>
      <c r="AE88" s="110"/>
      <c r="AF88" s="1">
        <v>6494.57</v>
      </c>
      <c r="AG88" s="1"/>
      <c r="AH88" s="1"/>
      <c r="AI88" s="1"/>
      <c r="AJ88" s="1"/>
      <c r="AK88" s="58">
        <f t="shared" si="7"/>
        <v>6494.57</v>
      </c>
      <c r="AL88" s="73">
        <f t="shared" si="10"/>
        <v>165.10999999999967</v>
      </c>
      <c r="AM88" s="75">
        <f t="shared" si="11"/>
        <v>-146.79142374966278</v>
      </c>
      <c r="AN88" s="56">
        <f t="shared" si="12"/>
        <v>18.318576250336889</v>
      </c>
      <c r="AO88" s="64">
        <f t="shared" si="13"/>
        <v>18.318576250336889</v>
      </c>
      <c r="AP88" s="64">
        <f t="shared" si="14"/>
        <v>0</v>
      </c>
      <c r="AQ88" s="64">
        <f t="shared" si="15"/>
        <v>33.156623013109773</v>
      </c>
      <c r="AR88" s="64"/>
      <c r="AS88" s="77">
        <f t="shared" si="16"/>
        <v>33.156623013109773</v>
      </c>
      <c r="AT88" s="64">
        <f t="shared" si="17"/>
        <v>118.83762328521239</v>
      </c>
      <c r="AU88" s="64">
        <f t="shared" si="8"/>
        <v>21.127262889518953</v>
      </c>
      <c r="AV88" s="90">
        <f t="shared" si="18"/>
        <v>173.12150918784113</v>
      </c>
      <c r="AW88" s="78">
        <f t="shared" si="19"/>
        <v>-1029.2047225958036</v>
      </c>
      <c r="AX88" s="111">
        <v>1</v>
      </c>
      <c r="AY88" s="64" t="s">
        <v>48</v>
      </c>
      <c r="AZ88" s="1">
        <v>40</v>
      </c>
      <c r="BA88" s="1" t="s">
        <v>84</v>
      </c>
      <c r="BB88" s="1" t="s">
        <v>36</v>
      </c>
      <c r="BC88" s="50">
        <v>43890</v>
      </c>
      <c r="BD88" s="83"/>
      <c r="BE88" s="1">
        <v>6659.6500000000005</v>
      </c>
      <c r="BF88" s="1"/>
      <c r="BG88" s="1"/>
      <c r="BH88" s="1"/>
      <c r="BI88" s="1"/>
      <c r="BJ88" s="58">
        <v>6659.6500000000005</v>
      </c>
      <c r="BK88" s="73">
        <f t="shared" si="20"/>
        <v>165.08000000000084</v>
      </c>
      <c r="BL88" s="75">
        <f t="shared" si="21"/>
        <v>3.1236758679200323</v>
      </c>
      <c r="BM88" s="56">
        <f t="shared" si="22"/>
        <v>168.20367586792088</v>
      </c>
      <c r="BN88" s="64">
        <f t="shared" si="23"/>
        <v>110</v>
      </c>
      <c r="BO88" s="64">
        <f t="shared" si="24"/>
        <v>58.203675867920879</v>
      </c>
      <c r="BP88" s="64">
        <f t="shared" si="25"/>
        <v>199.1</v>
      </c>
      <c r="BQ88" s="174">
        <f t="shared" si="26"/>
        <v>128.76846813810238</v>
      </c>
      <c r="BR88" s="77">
        <f t="shared" si="27"/>
        <v>327.86846813810234</v>
      </c>
      <c r="BS88" s="64">
        <f t="shared" si="28"/>
        <v>22.059419287546767</v>
      </c>
      <c r="BT88" s="90">
        <f t="shared" si="29"/>
        <v>349.92788742564909</v>
      </c>
      <c r="BU88" s="78">
        <f t="shared" si="30"/>
        <v>-679.27683517015453</v>
      </c>
      <c r="BV88" s="111">
        <v>1</v>
      </c>
      <c r="BW88" s="64" t="s">
        <v>48</v>
      </c>
      <c r="BX88" s="1">
        <v>40</v>
      </c>
      <c r="BY88" s="1" t="s">
        <v>84</v>
      </c>
      <c r="BZ88" s="1" t="s">
        <v>36</v>
      </c>
      <c r="CA88" s="50">
        <v>43890</v>
      </c>
      <c r="CB88" s="83"/>
      <c r="CC88" s="72">
        <v>6659.6500000000005</v>
      </c>
      <c r="CD88" s="72"/>
      <c r="CE88" s="72"/>
      <c r="CF88" s="72"/>
      <c r="CG88" s="72"/>
      <c r="CH88" s="72">
        <v>6659.6500000000005</v>
      </c>
      <c r="CI88" s="72">
        <v>165.08000000000084</v>
      </c>
      <c r="CJ88" s="72">
        <v>3.1236758679200323</v>
      </c>
      <c r="CK88" s="72">
        <v>168.20367586792088</v>
      </c>
      <c r="CL88" s="72">
        <v>110</v>
      </c>
      <c r="CM88" s="72">
        <v>58.203675867920879</v>
      </c>
      <c r="CN88" s="72">
        <v>199.1</v>
      </c>
      <c r="CO88" s="72">
        <v>128.76846813810238</v>
      </c>
      <c r="CP88" s="77">
        <f t="shared" si="31"/>
        <v>364.36593484478971</v>
      </c>
      <c r="CQ88" s="64">
        <f t="shared" si="32"/>
        <v>22.059419287546767</v>
      </c>
      <c r="CR88" s="90">
        <f t="shared" si="33"/>
        <v>386.42535413233645</v>
      </c>
      <c r="CS88" s="78">
        <f t="shared" si="34"/>
        <v>-292.85148103781808</v>
      </c>
      <c r="CT88" s="74" t="s">
        <v>232</v>
      </c>
      <c r="CU88" s="1" t="s">
        <v>317</v>
      </c>
      <c r="CV88" s="1">
        <v>40</v>
      </c>
      <c r="CW88" s="1" t="s">
        <v>84</v>
      </c>
      <c r="CX88" s="1" t="s">
        <v>36</v>
      </c>
      <c r="CY88" s="50">
        <v>43951</v>
      </c>
      <c r="CZ88" s="83"/>
      <c r="DA88" s="64">
        <v>7034.14</v>
      </c>
      <c r="DB88" s="64"/>
      <c r="DC88" s="64"/>
      <c r="DD88" s="64"/>
      <c r="DE88" s="64"/>
      <c r="DF88" s="72">
        <v>7034.14</v>
      </c>
      <c r="DG88" s="73">
        <f t="shared" si="35"/>
        <v>374.48999999999978</v>
      </c>
      <c r="DH88" s="75">
        <f t="shared" si="36"/>
        <v>57.50085847474412</v>
      </c>
      <c r="DI88" s="76">
        <f t="shared" si="37"/>
        <v>431.9908584747439</v>
      </c>
      <c r="DJ88" s="64">
        <f t="shared" si="38"/>
        <v>110</v>
      </c>
      <c r="DK88" s="64">
        <f t="shared" si="39"/>
        <v>321.9908584747439</v>
      </c>
      <c r="DL88" s="64">
        <f t="shared" si="40"/>
        <v>199.1</v>
      </c>
      <c r="DM88" s="184">
        <f t="shared" si="41"/>
        <v>716.84031071920151</v>
      </c>
      <c r="DN88" s="185">
        <f t="shared" si="42"/>
        <v>915.94031071920153</v>
      </c>
      <c r="DO88" s="186">
        <f t="shared" si="43"/>
        <v>551.57437587441177</v>
      </c>
      <c r="DP88" s="186">
        <f t="shared" si="44"/>
        <v>529.95083038407222</v>
      </c>
      <c r="DQ88" s="187">
        <f t="shared" si="45"/>
        <v>37.997242783878697</v>
      </c>
      <c r="DR88" s="29">
        <f t="shared" si="46"/>
        <v>589.5716186582905</v>
      </c>
      <c r="DS88" s="188">
        <f t="shared" si="47"/>
        <v>296.72013762047243</v>
      </c>
      <c r="DT88" s="74">
        <v>1</v>
      </c>
      <c r="DU88" s="1" t="s">
        <v>48</v>
      </c>
      <c r="DV88" s="1">
        <v>40</v>
      </c>
      <c r="DW88" s="1" t="s">
        <v>84</v>
      </c>
      <c r="DX88" s="1" t="s">
        <v>36</v>
      </c>
      <c r="DY88" s="50">
        <v>43982</v>
      </c>
      <c r="DZ88" s="51"/>
      <c r="EA88" s="1">
        <v>7212.02</v>
      </c>
      <c r="EB88" s="1"/>
      <c r="EC88" s="1"/>
      <c r="ED88" s="1"/>
      <c r="EE88" s="1"/>
      <c r="EF88" s="58">
        <v>7212.02</v>
      </c>
      <c r="EG88" s="73">
        <f t="shared" si="48"/>
        <v>177.88000000000011</v>
      </c>
      <c r="EH88" s="75">
        <f t="shared" si="49"/>
        <v>7.3093730623987634</v>
      </c>
      <c r="EI88" s="56">
        <f t="shared" si="50"/>
        <v>185.18937306239889</v>
      </c>
      <c r="EJ88" s="64">
        <f t="shared" si="51"/>
        <v>110</v>
      </c>
      <c r="EK88" s="64">
        <f t="shared" si="52"/>
        <v>75.189373062398886</v>
      </c>
      <c r="EL88" s="64">
        <f t="shared" si="53"/>
        <v>199.1</v>
      </c>
      <c r="EM88" s="174">
        <f t="shared" si="54"/>
        <v>145.50288253799425</v>
      </c>
      <c r="EN88" s="77">
        <f t="shared" si="55"/>
        <v>344.60288253799422</v>
      </c>
      <c r="EO88" s="64">
        <f t="shared" si="56"/>
        <v>36.047815194285008</v>
      </c>
      <c r="EP88" s="199">
        <f t="shared" si="57"/>
        <v>380.65069773227924</v>
      </c>
      <c r="EQ88" s="200">
        <f t="shared" si="58"/>
        <v>677.37083535275167</v>
      </c>
      <c r="ER88" s="111">
        <v>1</v>
      </c>
      <c r="ES88" s="64" t="s">
        <v>48</v>
      </c>
      <c r="ET88" s="1">
        <v>40</v>
      </c>
      <c r="EU88" s="1" t="s">
        <v>84</v>
      </c>
      <c r="EV88" s="1" t="s">
        <v>36</v>
      </c>
      <c r="EW88" s="218">
        <v>4060</v>
      </c>
      <c r="EX88" s="50">
        <v>44013</v>
      </c>
      <c r="EY88" s="64">
        <v>7392.8</v>
      </c>
      <c r="EZ88" s="64"/>
      <c r="FA88" s="64"/>
      <c r="FB88" s="64"/>
      <c r="FC88" s="64"/>
      <c r="FD88" s="72">
        <f t="shared" si="59"/>
        <v>7392.8</v>
      </c>
      <c r="FE88" s="73">
        <f t="shared" si="88"/>
        <v>180.77999999999975</v>
      </c>
      <c r="FF88" s="75">
        <f t="shared" si="60"/>
        <v>8.4832356669445872</v>
      </c>
      <c r="FG88" s="56">
        <f t="shared" si="61"/>
        <v>189.26323566694433</v>
      </c>
      <c r="FH88" s="64">
        <f t="shared" si="62"/>
        <v>189.26323566694433</v>
      </c>
      <c r="FI88" s="64">
        <f t="shared" si="63"/>
        <v>0</v>
      </c>
      <c r="FJ88" s="64">
        <f t="shared" si="64"/>
        <v>342.56645655716926</v>
      </c>
      <c r="FK88" s="64"/>
      <c r="FL88" s="77">
        <f t="shared" si="65"/>
        <v>342.56645655716926</v>
      </c>
      <c r="FM88" s="64">
        <f t="shared" si="66"/>
        <v>39.251606243888304</v>
      </c>
      <c r="FN88" s="199">
        <f t="shared" si="67"/>
        <v>381.81806280105758</v>
      </c>
      <c r="FO88" s="93">
        <f t="shared" si="68"/>
        <v>-3000.8111018461905</v>
      </c>
      <c r="FP88" s="74">
        <v>1</v>
      </c>
      <c r="FQ88" s="1" t="s">
        <v>48</v>
      </c>
      <c r="FR88" s="1">
        <v>40</v>
      </c>
      <c r="FS88" s="1" t="s">
        <v>84</v>
      </c>
      <c r="FT88" s="1" t="s">
        <v>36</v>
      </c>
      <c r="FU88" s="50">
        <v>44042</v>
      </c>
      <c r="FV88" s="51"/>
      <c r="FW88" s="64">
        <v>7563.1100000000006</v>
      </c>
      <c r="FX88" s="64"/>
      <c r="FY88" s="64"/>
      <c r="FZ88" s="64"/>
      <c r="GA88" s="64"/>
      <c r="GB88" s="231">
        <f t="shared" si="69"/>
        <v>7563.1100000000006</v>
      </c>
      <c r="GC88" s="73">
        <f t="shared" si="9"/>
        <v>170.3100000000004</v>
      </c>
      <c r="GD88" s="75">
        <f t="shared" si="70"/>
        <v>53.067971248659489</v>
      </c>
      <c r="GE88" s="76">
        <f t="shared" si="71"/>
        <v>223.37797124865989</v>
      </c>
      <c r="GF88" s="64">
        <f t="shared" si="72"/>
        <v>223.37797124865989</v>
      </c>
      <c r="GG88" s="64">
        <v>0</v>
      </c>
      <c r="GH88" s="64">
        <f t="shared" si="73"/>
        <v>424.41814537245375</v>
      </c>
      <c r="GI88" s="64"/>
      <c r="GJ88" s="77">
        <f t="shared" si="74"/>
        <v>424.41814537245375</v>
      </c>
      <c r="GK88" s="63">
        <f t="shared" si="75"/>
        <v>223.37797124865989</v>
      </c>
      <c r="GL88" s="64">
        <f t="shared" si="76"/>
        <v>62.095783846726192</v>
      </c>
      <c r="GM88" s="51">
        <f t="shared" si="77"/>
        <v>486.51392921917994</v>
      </c>
      <c r="GN88" s="200">
        <f t="shared" si="78"/>
        <v>-2514.2971726270107</v>
      </c>
      <c r="GO88" s="74">
        <v>1</v>
      </c>
      <c r="GP88" s="237" t="s">
        <v>48</v>
      </c>
      <c r="GQ88" s="1">
        <v>40</v>
      </c>
      <c r="GR88" s="1" t="s">
        <v>84</v>
      </c>
      <c r="GS88" s="1" t="s">
        <v>36</v>
      </c>
      <c r="GT88" s="50">
        <v>44081</v>
      </c>
      <c r="GU88" s="51"/>
      <c r="GV88" s="64">
        <v>7862.24</v>
      </c>
      <c r="GW88" s="64"/>
      <c r="GX88" s="64"/>
      <c r="GY88" s="64"/>
      <c r="GZ88" s="64"/>
      <c r="HA88" s="72">
        <v>7862.24</v>
      </c>
      <c r="HB88" s="73">
        <f t="shared" si="89"/>
        <v>299.1299999999992</v>
      </c>
      <c r="HC88" s="75">
        <f t="shared" si="79"/>
        <v>-108.26852754167147</v>
      </c>
      <c r="HD88" s="76">
        <f t="shared" si="80"/>
        <v>190.86147245832774</v>
      </c>
      <c r="HE88" s="64">
        <f t="shared" si="81"/>
        <v>190.86147245832774</v>
      </c>
      <c r="HF88" s="64">
        <v>0</v>
      </c>
      <c r="HG88" s="64">
        <f t="shared" si="82"/>
        <v>362.63679767082272</v>
      </c>
      <c r="HH88" s="64"/>
      <c r="HI88" s="77">
        <f t="shared" si="83"/>
        <v>362.63679767082272</v>
      </c>
      <c r="HJ88" s="64">
        <f t="shared" si="84"/>
        <v>190.86147245832774</v>
      </c>
      <c r="HK88" s="64">
        <f t="shared" si="85"/>
        <v>86.386835323906467</v>
      </c>
      <c r="HL88" s="51">
        <f t="shared" si="86"/>
        <v>449.02363299472916</v>
      </c>
      <c r="HM88" s="200">
        <f t="shared" si="87"/>
        <v>-2065.2735396322814</v>
      </c>
      <c r="HN88" s="1">
        <v>1</v>
      </c>
      <c r="HO88" s="1" t="s">
        <v>48</v>
      </c>
    </row>
    <row r="89" spans="1:223" ht="30" customHeight="1" x14ac:dyDescent="0.25">
      <c r="A89" s="1">
        <v>41</v>
      </c>
      <c r="B89" s="1" t="s">
        <v>156</v>
      </c>
      <c r="C89" s="1" t="s">
        <v>157</v>
      </c>
      <c r="D89" s="50">
        <v>43830</v>
      </c>
      <c r="E89" s="83"/>
      <c r="F89" s="64">
        <v>7092.46</v>
      </c>
      <c r="G89" s="64"/>
      <c r="H89" s="64"/>
      <c r="I89" s="64"/>
      <c r="J89" s="64">
        <v>-7058.07</v>
      </c>
      <c r="K89" s="72">
        <v>7092.46</v>
      </c>
      <c r="L89" s="73">
        <v>0</v>
      </c>
      <c r="M89" s="75">
        <v>0</v>
      </c>
      <c r="N89" s="56">
        <v>0</v>
      </c>
      <c r="O89" s="64">
        <v>0</v>
      </c>
      <c r="P89" s="64">
        <v>0</v>
      </c>
      <c r="Q89" s="64">
        <v>0</v>
      </c>
      <c r="R89" s="64">
        <v>0</v>
      </c>
      <c r="S89" s="77">
        <v>0</v>
      </c>
      <c r="T89" s="64"/>
      <c r="U89" s="64"/>
      <c r="V89" s="64">
        <v>0</v>
      </c>
      <c r="W89" s="90">
        <v>0</v>
      </c>
      <c r="X89" s="78">
        <v>-1945.0162617691155</v>
      </c>
      <c r="Y89" s="111">
        <v>2</v>
      </c>
      <c r="Z89" s="64" t="s">
        <v>48</v>
      </c>
      <c r="AA89" s="1">
        <v>41</v>
      </c>
      <c r="AB89" s="1" t="s">
        <v>156</v>
      </c>
      <c r="AC89" s="1" t="s">
        <v>157</v>
      </c>
      <c r="AD89" s="50">
        <v>43861</v>
      </c>
      <c r="AE89" s="110"/>
      <c r="AF89" s="1">
        <v>7092.46</v>
      </c>
      <c r="AG89" s="1"/>
      <c r="AH89" s="1"/>
      <c r="AI89" s="1"/>
      <c r="AJ89" s="1">
        <v>-7058.07</v>
      </c>
      <c r="AK89" s="58">
        <f t="shared" si="7"/>
        <v>7092.46</v>
      </c>
      <c r="AL89" s="73">
        <f t="shared" si="10"/>
        <v>0</v>
      </c>
      <c r="AM89" s="75">
        <f t="shared" si="11"/>
        <v>0</v>
      </c>
      <c r="AN89" s="56">
        <f t="shared" si="12"/>
        <v>0</v>
      </c>
      <c r="AO89" s="64">
        <f t="shared" si="13"/>
        <v>0</v>
      </c>
      <c r="AP89" s="64">
        <f t="shared" si="14"/>
        <v>0</v>
      </c>
      <c r="AQ89" s="64">
        <f t="shared" si="15"/>
        <v>0</v>
      </c>
      <c r="AR89" s="64"/>
      <c r="AS89" s="77">
        <f t="shared" si="16"/>
        <v>0</v>
      </c>
      <c r="AT89" s="64">
        <f t="shared" si="17"/>
        <v>0</v>
      </c>
      <c r="AU89" s="64">
        <f t="shared" si="8"/>
        <v>0</v>
      </c>
      <c r="AV89" s="90">
        <f t="shared" si="18"/>
        <v>0</v>
      </c>
      <c r="AW89" s="78">
        <f t="shared" si="19"/>
        <v>-1945.0162617691155</v>
      </c>
      <c r="AX89" s="111">
        <v>2</v>
      </c>
      <c r="AY89" s="64" t="s">
        <v>48</v>
      </c>
      <c r="AZ89" s="1">
        <v>41</v>
      </c>
      <c r="BA89" s="1" t="s">
        <v>156</v>
      </c>
      <c r="BB89" s="1" t="s">
        <v>157</v>
      </c>
      <c r="BC89" s="50">
        <v>43890</v>
      </c>
      <c r="BD89" s="83"/>
      <c r="BE89" s="1">
        <v>7092.46</v>
      </c>
      <c r="BF89" s="1"/>
      <c r="BG89" s="1"/>
      <c r="BH89" s="1"/>
      <c r="BI89" s="1">
        <v>-7058.07</v>
      </c>
      <c r="BJ89" s="58">
        <v>7092.46</v>
      </c>
      <c r="BK89" s="73">
        <f t="shared" si="20"/>
        <v>0</v>
      </c>
      <c r="BL89" s="75">
        <f t="shared" si="21"/>
        <v>0</v>
      </c>
      <c r="BM89" s="56">
        <f t="shared" si="22"/>
        <v>0</v>
      </c>
      <c r="BN89" s="64">
        <f t="shared" si="23"/>
        <v>0</v>
      </c>
      <c r="BO89" s="64">
        <f t="shared" si="24"/>
        <v>0</v>
      </c>
      <c r="BP89" s="64">
        <f t="shared" si="25"/>
        <v>0</v>
      </c>
      <c r="BQ89" s="174">
        <f t="shared" si="26"/>
        <v>0</v>
      </c>
      <c r="BR89" s="77">
        <f t="shared" si="27"/>
        <v>0</v>
      </c>
      <c r="BS89" s="64">
        <f t="shared" si="28"/>
        <v>0</v>
      </c>
      <c r="BT89" s="90">
        <f t="shared" si="29"/>
        <v>0</v>
      </c>
      <c r="BU89" s="78">
        <f t="shared" si="30"/>
        <v>-1945.0162617691155</v>
      </c>
      <c r="BV89" s="111">
        <v>2</v>
      </c>
      <c r="BW89" s="64" t="s">
        <v>48</v>
      </c>
      <c r="BX89" s="1">
        <v>41</v>
      </c>
      <c r="BY89" s="1" t="s">
        <v>156</v>
      </c>
      <c r="BZ89" s="1" t="s">
        <v>157</v>
      </c>
      <c r="CA89" s="50">
        <v>43890</v>
      </c>
      <c r="CB89" s="83"/>
      <c r="CC89" s="72">
        <v>7092.46</v>
      </c>
      <c r="CD89" s="72"/>
      <c r="CE89" s="72"/>
      <c r="CF89" s="72"/>
      <c r="CG89" s="72">
        <v>-7058.07</v>
      </c>
      <c r="CH89" s="72">
        <v>7092.46</v>
      </c>
      <c r="CI89" s="72">
        <v>0</v>
      </c>
      <c r="CJ89" s="72">
        <v>0</v>
      </c>
      <c r="CK89" s="72">
        <v>0</v>
      </c>
      <c r="CL89" s="72">
        <v>0</v>
      </c>
      <c r="CM89" s="72">
        <v>0</v>
      </c>
      <c r="CN89" s="72">
        <v>0</v>
      </c>
      <c r="CO89" s="72">
        <v>0</v>
      </c>
      <c r="CP89" s="77">
        <f t="shared" si="31"/>
        <v>0</v>
      </c>
      <c r="CQ89" s="64">
        <f t="shared" si="32"/>
        <v>0</v>
      </c>
      <c r="CR89" s="90">
        <f t="shared" si="33"/>
        <v>0</v>
      </c>
      <c r="CS89" s="78">
        <f t="shared" si="34"/>
        <v>-1945.0162617691155</v>
      </c>
      <c r="CT89" s="74" t="s">
        <v>232</v>
      </c>
      <c r="CU89" s="1" t="s">
        <v>317</v>
      </c>
      <c r="CV89" s="1">
        <v>41</v>
      </c>
      <c r="CW89" s="1" t="s">
        <v>156</v>
      </c>
      <c r="CX89" s="1" t="s">
        <v>157</v>
      </c>
      <c r="CY89" s="50">
        <v>43951</v>
      </c>
      <c r="CZ89" s="83"/>
      <c r="DA89" s="64">
        <v>7092.46</v>
      </c>
      <c r="DB89" s="64"/>
      <c r="DC89" s="64"/>
      <c r="DD89" s="64"/>
      <c r="DE89" s="64">
        <v>-7058.07</v>
      </c>
      <c r="DF89" s="72">
        <v>7092.46</v>
      </c>
      <c r="DG89" s="73">
        <f t="shared" si="35"/>
        <v>0</v>
      </c>
      <c r="DH89" s="75">
        <f t="shared" si="36"/>
        <v>0</v>
      </c>
      <c r="DI89" s="76">
        <f t="shared" si="37"/>
        <v>0</v>
      </c>
      <c r="DJ89" s="64">
        <f t="shared" si="38"/>
        <v>0</v>
      </c>
      <c r="DK89" s="64">
        <f t="shared" si="39"/>
        <v>0</v>
      </c>
      <c r="DL89" s="64">
        <f t="shared" si="40"/>
        <v>0</v>
      </c>
      <c r="DM89" s="184">
        <f t="shared" si="41"/>
        <v>0</v>
      </c>
      <c r="DN89" s="185">
        <f t="shared" si="42"/>
        <v>0</v>
      </c>
      <c r="DO89" s="186">
        <f t="shared" si="43"/>
        <v>0</v>
      </c>
      <c r="DP89" s="186">
        <f t="shared" si="44"/>
        <v>0</v>
      </c>
      <c r="DQ89" s="187">
        <f t="shared" si="45"/>
        <v>0</v>
      </c>
      <c r="DR89" s="29">
        <f t="shared" si="46"/>
        <v>0</v>
      </c>
      <c r="DS89" s="188">
        <f t="shared" si="47"/>
        <v>-1945.0162617691155</v>
      </c>
      <c r="DT89" s="74">
        <v>2</v>
      </c>
      <c r="DU89" s="1" t="s">
        <v>48</v>
      </c>
      <c r="DV89" s="1">
        <v>41</v>
      </c>
      <c r="DW89" s="1" t="s">
        <v>156</v>
      </c>
      <c r="DX89" s="1" t="s">
        <v>157</v>
      </c>
      <c r="DY89" s="50">
        <v>43982</v>
      </c>
      <c r="DZ89" s="51"/>
      <c r="EA89" s="1">
        <v>7103.4800000000005</v>
      </c>
      <c r="EB89" s="1"/>
      <c r="EC89" s="1"/>
      <c r="ED89" s="1"/>
      <c r="EE89" s="1">
        <v>-7058.07</v>
      </c>
      <c r="EF89" s="58">
        <v>7103.4800000000005</v>
      </c>
      <c r="EG89" s="73">
        <f t="shared" si="48"/>
        <v>11.020000000000437</v>
      </c>
      <c r="EH89" s="75">
        <f t="shared" si="49"/>
        <v>0.45282938580862103</v>
      </c>
      <c r="EI89" s="56">
        <f t="shared" si="50"/>
        <v>11.472829385809058</v>
      </c>
      <c r="EJ89" s="64">
        <f t="shared" si="51"/>
        <v>11.472829385809058</v>
      </c>
      <c r="EK89" s="64">
        <f t="shared" si="52"/>
        <v>0</v>
      </c>
      <c r="EL89" s="64">
        <f t="shared" si="53"/>
        <v>20.765821188314398</v>
      </c>
      <c r="EM89" s="174">
        <f t="shared" si="54"/>
        <v>0</v>
      </c>
      <c r="EN89" s="77">
        <f t="shared" si="55"/>
        <v>20.765821188314398</v>
      </c>
      <c r="EO89" s="64">
        <f t="shared" si="56"/>
        <v>2.1722467294550056</v>
      </c>
      <c r="EP89" s="199">
        <f t="shared" si="57"/>
        <v>22.938067917769402</v>
      </c>
      <c r="EQ89" s="200">
        <f t="shared" si="58"/>
        <v>-1922.0781938513462</v>
      </c>
      <c r="ER89" s="111">
        <v>2</v>
      </c>
      <c r="ES89" s="64" t="s">
        <v>48</v>
      </c>
      <c r="ET89" s="1">
        <v>41</v>
      </c>
      <c r="EU89" s="1" t="s">
        <v>156</v>
      </c>
      <c r="EV89" s="1" t="s">
        <v>157</v>
      </c>
      <c r="EW89" s="218"/>
      <c r="EX89" s="50">
        <v>44013</v>
      </c>
      <c r="EY89" s="64">
        <v>7138.02</v>
      </c>
      <c r="EZ89" s="64"/>
      <c r="FA89" s="64"/>
      <c r="FB89" s="64"/>
      <c r="FC89" s="64">
        <v>-7058.07</v>
      </c>
      <c r="FD89" s="72">
        <f t="shared" si="59"/>
        <v>7138.02</v>
      </c>
      <c r="FE89" s="73">
        <f t="shared" si="88"/>
        <v>34.539999999999964</v>
      </c>
      <c r="FF89" s="75">
        <f t="shared" si="60"/>
        <v>1.6208151340649748</v>
      </c>
      <c r="FG89" s="56">
        <f t="shared" si="61"/>
        <v>36.16081513406494</v>
      </c>
      <c r="FH89" s="64">
        <f t="shared" si="62"/>
        <v>36.16081513406494</v>
      </c>
      <c r="FI89" s="64">
        <f t="shared" si="63"/>
        <v>0</v>
      </c>
      <c r="FJ89" s="64">
        <f t="shared" si="64"/>
        <v>65.451075392657543</v>
      </c>
      <c r="FK89" s="64"/>
      <c r="FL89" s="77">
        <f t="shared" si="65"/>
        <v>65.451075392657543</v>
      </c>
      <c r="FM89" s="64">
        <f t="shared" si="66"/>
        <v>7.4994494947665817</v>
      </c>
      <c r="FN89" s="199">
        <f t="shared" si="67"/>
        <v>72.950524887424123</v>
      </c>
      <c r="FO89" s="93">
        <f t="shared" si="68"/>
        <v>-1849.1276689639221</v>
      </c>
      <c r="FP89" s="74">
        <v>2</v>
      </c>
      <c r="FQ89" s="1" t="s">
        <v>48</v>
      </c>
      <c r="FR89" s="1">
        <v>41</v>
      </c>
      <c r="FS89" s="1" t="s">
        <v>393</v>
      </c>
      <c r="FT89" s="1" t="s">
        <v>157</v>
      </c>
      <c r="FU89" s="50">
        <v>44042</v>
      </c>
      <c r="FV89" s="51">
        <v>-1000</v>
      </c>
      <c r="FW89" s="64">
        <v>7265.27</v>
      </c>
      <c r="FX89" s="64"/>
      <c r="FY89" s="64"/>
      <c r="FZ89" s="64"/>
      <c r="GA89" s="64">
        <v>-7058.07</v>
      </c>
      <c r="GB89" s="231">
        <f t="shared" si="69"/>
        <v>7265.27</v>
      </c>
      <c r="GC89" s="73">
        <f t="shared" si="9"/>
        <v>127.25</v>
      </c>
      <c r="GD89" s="75">
        <f t="shared" si="70"/>
        <v>39.650633206458245</v>
      </c>
      <c r="GE89" s="76">
        <f t="shared" si="71"/>
        <v>166.90063320645825</v>
      </c>
      <c r="GF89" s="64">
        <f t="shared" si="72"/>
        <v>166.90063320645825</v>
      </c>
      <c r="GG89" s="64">
        <v>0</v>
      </c>
      <c r="GH89" s="64">
        <f t="shared" si="73"/>
        <v>317.11120309227067</v>
      </c>
      <c r="GI89" s="64"/>
      <c r="GJ89" s="77">
        <f t="shared" si="74"/>
        <v>317.11120309227067</v>
      </c>
      <c r="GK89" s="63">
        <f t="shared" si="75"/>
        <v>166.90063320645825</v>
      </c>
      <c r="GL89" s="64">
        <f t="shared" si="76"/>
        <v>46.395916238012383</v>
      </c>
      <c r="GM89" s="51">
        <f t="shared" si="77"/>
        <v>363.50711933028305</v>
      </c>
      <c r="GN89" s="200">
        <f t="shared" si="78"/>
        <v>-485.62054963363909</v>
      </c>
      <c r="GO89" s="74">
        <v>2</v>
      </c>
      <c r="GP89" s="237" t="s">
        <v>48</v>
      </c>
      <c r="GQ89" s="1">
        <v>41</v>
      </c>
      <c r="GR89" s="1" t="s">
        <v>156</v>
      </c>
      <c r="GS89" s="1" t="s">
        <v>157</v>
      </c>
      <c r="GT89" s="50">
        <v>44081</v>
      </c>
      <c r="GU89" s="51"/>
      <c r="GV89" s="64">
        <v>7332.5</v>
      </c>
      <c r="GW89" s="64"/>
      <c r="GX89" s="64"/>
      <c r="GY89" s="64"/>
      <c r="GZ89" s="64">
        <v>-7058.07</v>
      </c>
      <c r="HA89" s="72">
        <v>7332.5</v>
      </c>
      <c r="HB89" s="73">
        <f t="shared" si="89"/>
        <v>67.229999999999563</v>
      </c>
      <c r="HC89" s="75">
        <f t="shared" si="79"/>
        <v>-24.33354430056011</v>
      </c>
      <c r="HD89" s="76">
        <f t="shared" si="80"/>
        <v>42.896455699439457</v>
      </c>
      <c r="HE89" s="64">
        <f t="shared" si="81"/>
        <v>42.896455699439457</v>
      </c>
      <c r="HF89" s="64">
        <v>0</v>
      </c>
      <c r="HG89" s="64">
        <f t="shared" si="82"/>
        <v>81.503265828934971</v>
      </c>
      <c r="HH89" s="64"/>
      <c r="HI89" s="77">
        <f t="shared" si="83"/>
        <v>81.503265828934971</v>
      </c>
      <c r="HJ89" s="64">
        <f t="shared" si="84"/>
        <v>0</v>
      </c>
      <c r="HK89" s="64">
        <f t="shared" si="85"/>
        <v>0</v>
      </c>
      <c r="HL89" s="51">
        <f t="shared" si="86"/>
        <v>81.503265828934971</v>
      </c>
      <c r="HM89" s="200">
        <f t="shared" si="87"/>
        <v>-404.11728380470413</v>
      </c>
      <c r="HN89" s="1">
        <v>2</v>
      </c>
      <c r="HO89" s="1" t="s">
        <v>48</v>
      </c>
    </row>
    <row r="90" spans="1:223" ht="30" customHeight="1" x14ac:dyDescent="0.25">
      <c r="A90" s="1">
        <v>42</v>
      </c>
      <c r="B90" s="1" t="s">
        <v>85</v>
      </c>
      <c r="C90" s="1" t="s">
        <v>165</v>
      </c>
      <c r="D90" s="50">
        <v>43830</v>
      </c>
      <c r="E90" s="83"/>
      <c r="F90" s="64">
        <v>2178.65</v>
      </c>
      <c r="G90" s="64"/>
      <c r="H90" s="64"/>
      <c r="I90" s="64"/>
      <c r="J90" s="64">
        <v>770.43999999999994</v>
      </c>
      <c r="K90" s="72">
        <v>2178.65</v>
      </c>
      <c r="L90" s="73">
        <v>1.0000000000218279E-2</v>
      </c>
      <c r="M90" s="75">
        <v>1.1999991423401932E-3</v>
      </c>
      <c r="N90" s="56">
        <v>1.1199999142558472E-2</v>
      </c>
      <c r="O90" s="64">
        <v>1.1199999142558472E-2</v>
      </c>
      <c r="P90" s="64">
        <v>0</v>
      </c>
      <c r="Q90" s="64">
        <v>2.0271998448030834E-2</v>
      </c>
      <c r="R90" s="64">
        <v>0</v>
      </c>
      <c r="S90" s="77">
        <v>2.0271998448030834E-2</v>
      </c>
      <c r="T90" s="64"/>
      <c r="U90" s="64"/>
      <c r="V90" s="64">
        <v>1.0186619956776438E-3</v>
      </c>
      <c r="W90" s="90">
        <v>2.1290660443708479E-2</v>
      </c>
      <c r="X90" s="78">
        <v>689.03238591873207</v>
      </c>
      <c r="Y90" s="111">
        <v>2</v>
      </c>
      <c r="Z90" s="64" t="s">
        <v>48</v>
      </c>
      <c r="AA90" s="1">
        <v>42</v>
      </c>
      <c r="AB90" s="1" t="s">
        <v>85</v>
      </c>
      <c r="AC90" s="1" t="s">
        <v>165</v>
      </c>
      <c r="AD90" s="50">
        <v>43861</v>
      </c>
      <c r="AE90" s="110"/>
      <c r="AF90" s="1">
        <v>2184.4</v>
      </c>
      <c r="AG90" s="1"/>
      <c r="AH90" s="1"/>
      <c r="AI90" s="1"/>
      <c r="AJ90" s="1">
        <v>770.43999999999994</v>
      </c>
      <c r="AK90" s="58">
        <f t="shared" si="7"/>
        <v>2184.4</v>
      </c>
      <c r="AL90" s="73">
        <f t="shared" si="10"/>
        <v>5.75</v>
      </c>
      <c r="AM90" s="75">
        <f t="shared" si="11"/>
        <v>-5.1120506726458883</v>
      </c>
      <c r="AN90" s="56">
        <f t="shared" si="12"/>
        <v>0.63794932735411169</v>
      </c>
      <c r="AO90" s="64">
        <f t="shared" si="13"/>
        <v>0.63794932735411169</v>
      </c>
      <c r="AP90" s="64">
        <f t="shared" si="14"/>
        <v>0</v>
      </c>
      <c r="AQ90" s="64">
        <f t="shared" si="15"/>
        <v>1.1546882825109421</v>
      </c>
      <c r="AR90" s="64"/>
      <c r="AS90" s="77">
        <f t="shared" si="16"/>
        <v>1.1546882825109421</v>
      </c>
      <c r="AT90" s="64">
        <f t="shared" si="17"/>
        <v>4.1385520797648407</v>
      </c>
      <c r="AU90" s="64">
        <f t="shared" si="8"/>
        <v>0.73576259230049224</v>
      </c>
      <c r="AV90" s="90">
        <f t="shared" si="18"/>
        <v>6.0290029545762751</v>
      </c>
      <c r="AW90" s="78">
        <f t="shared" si="19"/>
        <v>695.06138887330837</v>
      </c>
      <c r="AX90" s="111">
        <v>2</v>
      </c>
      <c r="AY90" s="64" t="s">
        <v>48</v>
      </c>
      <c r="AZ90" s="1">
        <v>42</v>
      </c>
      <c r="BA90" s="1" t="s">
        <v>85</v>
      </c>
      <c r="BB90" s="1" t="s">
        <v>165</v>
      </c>
      <c r="BC90" s="50">
        <v>43890</v>
      </c>
      <c r="BD90" s="83"/>
      <c r="BE90" s="1">
        <v>2272.3000000000002</v>
      </c>
      <c r="BF90" s="1"/>
      <c r="BG90" s="1"/>
      <c r="BH90" s="1"/>
      <c r="BI90" s="1">
        <v>770.43999999999994</v>
      </c>
      <c r="BJ90" s="58">
        <v>2272.3000000000002</v>
      </c>
      <c r="BK90" s="73">
        <f t="shared" si="20"/>
        <v>87.900000000000091</v>
      </c>
      <c r="BL90" s="75">
        <f t="shared" si="21"/>
        <v>1.6632608964754647</v>
      </c>
      <c r="BM90" s="56">
        <f t="shared" si="22"/>
        <v>89.563260896475555</v>
      </c>
      <c r="BN90" s="64">
        <f t="shared" si="23"/>
        <v>89.563260896475555</v>
      </c>
      <c r="BO90" s="64">
        <f t="shared" si="24"/>
        <v>0</v>
      </c>
      <c r="BP90" s="64">
        <f t="shared" si="25"/>
        <v>162.10950222262076</v>
      </c>
      <c r="BQ90" s="174">
        <f t="shared" si="26"/>
        <v>0</v>
      </c>
      <c r="BR90" s="77">
        <f t="shared" si="27"/>
        <v>162.10950222262076</v>
      </c>
      <c r="BS90" s="64">
        <f t="shared" si="28"/>
        <v>10.906939298956958</v>
      </c>
      <c r="BT90" s="90">
        <f t="shared" si="29"/>
        <v>173.01644152157772</v>
      </c>
      <c r="BU90" s="78">
        <f t="shared" si="30"/>
        <v>868.07783039488606</v>
      </c>
      <c r="BV90" s="111">
        <v>2</v>
      </c>
      <c r="BW90" s="64" t="s">
        <v>48</v>
      </c>
      <c r="BX90" s="1">
        <v>42</v>
      </c>
      <c r="BY90" s="1" t="s">
        <v>85</v>
      </c>
      <c r="BZ90" s="1" t="s">
        <v>165</v>
      </c>
      <c r="CA90" s="50">
        <v>43890</v>
      </c>
      <c r="CB90" s="83"/>
      <c r="CC90" s="72">
        <v>2272.3000000000002</v>
      </c>
      <c r="CD90" s="72"/>
      <c r="CE90" s="72"/>
      <c r="CF90" s="72"/>
      <c r="CG90" s="72">
        <v>770.43999999999994</v>
      </c>
      <c r="CH90" s="72">
        <v>2272.3000000000002</v>
      </c>
      <c r="CI90" s="72">
        <v>87.900000000000091</v>
      </c>
      <c r="CJ90" s="72">
        <v>1.6632608964754647</v>
      </c>
      <c r="CK90" s="72">
        <v>89.563260896475555</v>
      </c>
      <c r="CL90" s="72">
        <v>89.563260896475555</v>
      </c>
      <c r="CM90" s="72">
        <v>0</v>
      </c>
      <c r="CN90" s="72">
        <v>162.10950222262076</v>
      </c>
      <c r="CO90" s="72">
        <v>0</v>
      </c>
      <c r="CP90" s="77">
        <f t="shared" si="31"/>
        <v>180.15511116393446</v>
      </c>
      <c r="CQ90" s="64">
        <f t="shared" si="32"/>
        <v>10.906939298956958</v>
      </c>
      <c r="CR90" s="90">
        <f t="shared" si="33"/>
        <v>191.06205046289142</v>
      </c>
      <c r="CS90" s="78">
        <f t="shared" si="34"/>
        <v>1059.1398808577774</v>
      </c>
      <c r="CT90" s="74" t="s">
        <v>232</v>
      </c>
      <c r="CU90" s="1" t="s">
        <v>317</v>
      </c>
      <c r="CV90" s="1">
        <v>42</v>
      </c>
      <c r="CW90" s="1" t="s">
        <v>85</v>
      </c>
      <c r="CX90" s="1" t="s">
        <v>165</v>
      </c>
      <c r="CY90" s="50">
        <v>43951</v>
      </c>
      <c r="CZ90" s="83"/>
      <c r="DA90" s="64">
        <v>2731.39</v>
      </c>
      <c r="DB90" s="64"/>
      <c r="DC90" s="64"/>
      <c r="DD90" s="64"/>
      <c r="DE90" s="64">
        <v>770.43999999999994</v>
      </c>
      <c r="DF90" s="72">
        <v>2731.39</v>
      </c>
      <c r="DG90" s="73">
        <f t="shared" si="35"/>
        <v>459.08999999999969</v>
      </c>
      <c r="DH90" s="75">
        <f t="shared" si="36"/>
        <v>70.490718356085011</v>
      </c>
      <c r="DI90" s="76">
        <f t="shared" si="37"/>
        <v>529.58071835608473</v>
      </c>
      <c r="DJ90" s="64">
        <f t="shared" si="38"/>
        <v>110</v>
      </c>
      <c r="DK90" s="64">
        <f t="shared" si="39"/>
        <v>419.58071835608473</v>
      </c>
      <c r="DL90" s="64">
        <f t="shared" si="40"/>
        <v>199.1</v>
      </c>
      <c r="DM90" s="184">
        <f t="shared" si="41"/>
        <v>934.10221005312587</v>
      </c>
      <c r="DN90" s="185">
        <f t="shared" si="42"/>
        <v>1133.2022100531258</v>
      </c>
      <c r="DO90" s="186">
        <f t="shared" si="43"/>
        <v>953.04709888919137</v>
      </c>
      <c r="DP90" s="186">
        <f t="shared" si="44"/>
        <v>915.68449069225289</v>
      </c>
      <c r="DQ90" s="187">
        <f t="shared" si="45"/>
        <v>65.654177541433228</v>
      </c>
      <c r="DR90" s="29">
        <f t="shared" si="46"/>
        <v>1018.7012764306246</v>
      </c>
      <c r="DS90" s="188">
        <f t="shared" si="47"/>
        <v>2077.841157288402</v>
      </c>
      <c r="DT90" s="74">
        <v>2</v>
      </c>
      <c r="DU90" s="1" t="s">
        <v>48</v>
      </c>
      <c r="DV90" s="1">
        <v>42</v>
      </c>
      <c r="DW90" s="1" t="s">
        <v>85</v>
      </c>
      <c r="DX90" s="1" t="s">
        <v>165</v>
      </c>
      <c r="DY90" s="50">
        <v>43982</v>
      </c>
      <c r="DZ90" s="51"/>
      <c r="EA90" s="1">
        <v>2846.77</v>
      </c>
      <c r="EB90" s="1"/>
      <c r="EC90" s="1"/>
      <c r="ED90" s="1"/>
      <c r="EE90" s="1">
        <v>770.43999999999994</v>
      </c>
      <c r="EF90" s="58">
        <v>2846.77</v>
      </c>
      <c r="EG90" s="73">
        <f t="shared" si="48"/>
        <v>115.38000000000011</v>
      </c>
      <c r="EH90" s="75">
        <f t="shared" si="49"/>
        <v>4.7411483243735644</v>
      </c>
      <c r="EI90" s="56">
        <f t="shared" si="50"/>
        <v>120.12114832437368</v>
      </c>
      <c r="EJ90" s="64">
        <f t="shared" si="51"/>
        <v>110</v>
      </c>
      <c r="EK90" s="64">
        <f t="shared" si="52"/>
        <v>10.121148324373678</v>
      </c>
      <c r="EL90" s="64">
        <f t="shared" si="53"/>
        <v>199.1</v>
      </c>
      <c r="EM90" s="174">
        <f t="shared" si="54"/>
        <v>19.585962694074048</v>
      </c>
      <c r="EN90" s="77">
        <f t="shared" si="55"/>
        <v>218.68596269407405</v>
      </c>
      <c r="EO90" s="64">
        <f t="shared" si="56"/>
        <v>22.876045350291374</v>
      </c>
      <c r="EP90" s="199">
        <f t="shared" si="57"/>
        <v>241.56200804436543</v>
      </c>
      <c r="EQ90" s="200">
        <f t="shared" si="58"/>
        <v>2319.4031653327675</v>
      </c>
      <c r="ER90" s="111">
        <v>2</v>
      </c>
      <c r="ES90" s="64" t="s">
        <v>48</v>
      </c>
      <c r="ET90" s="1">
        <v>42</v>
      </c>
      <c r="EU90" s="1" t="s">
        <v>85</v>
      </c>
      <c r="EV90" s="1" t="s">
        <v>165</v>
      </c>
      <c r="EW90" s="218"/>
      <c r="EX90" s="50">
        <v>44013</v>
      </c>
      <c r="EY90" s="64">
        <v>2936.36</v>
      </c>
      <c r="EZ90" s="64"/>
      <c r="FA90" s="64"/>
      <c r="FB90" s="64"/>
      <c r="FC90" s="64">
        <v>770.43999999999994</v>
      </c>
      <c r="FD90" s="72">
        <f t="shared" si="59"/>
        <v>2936.36</v>
      </c>
      <c r="FE90" s="73">
        <f t="shared" si="88"/>
        <v>89.590000000000146</v>
      </c>
      <c r="FF90" s="75">
        <f t="shared" si="60"/>
        <v>4.2040772397475825</v>
      </c>
      <c r="FG90" s="56">
        <f t="shared" si="61"/>
        <v>93.794077239747722</v>
      </c>
      <c r="FH90" s="64">
        <f t="shared" si="62"/>
        <v>93.794077239747722</v>
      </c>
      <c r="FI90" s="64">
        <f t="shared" si="63"/>
        <v>0</v>
      </c>
      <c r="FJ90" s="64">
        <f t="shared" si="64"/>
        <v>169.76727980394338</v>
      </c>
      <c r="FK90" s="64"/>
      <c r="FL90" s="77">
        <f t="shared" si="65"/>
        <v>169.76727980394338</v>
      </c>
      <c r="FM90" s="64">
        <f t="shared" si="66"/>
        <v>19.452104233819913</v>
      </c>
      <c r="FN90" s="199">
        <f t="shared" si="67"/>
        <v>189.21938403776329</v>
      </c>
      <c r="FO90" s="93">
        <f t="shared" si="68"/>
        <v>2508.6225493705306</v>
      </c>
      <c r="FP90" s="74">
        <v>2</v>
      </c>
      <c r="FQ90" s="1" t="s">
        <v>48</v>
      </c>
      <c r="FR90" s="1">
        <v>42</v>
      </c>
      <c r="FS90" s="1" t="s">
        <v>85</v>
      </c>
      <c r="FT90" s="1" t="s">
        <v>165</v>
      </c>
      <c r="FU90" s="50">
        <v>44042</v>
      </c>
      <c r="FV90" s="51">
        <v>1000</v>
      </c>
      <c r="FW90" s="64">
        <v>2992.53</v>
      </c>
      <c r="FX90" s="64"/>
      <c r="FY90" s="64"/>
      <c r="FZ90" s="64"/>
      <c r="GA90" s="64">
        <v>770.43999999999994</v>
      </c>
      <c r="GB90" s="231">
        <f t="shared" si="69"/>
        <v>2992.53</v>
      </c>
      <c r="GC90" s="73">
        <f t="shared" si="9"/>
        <v>56.170000000000073</v>
      </c>
      <c r="GD90" s="75">
        <f t="shared" si="70"/>
        <v>17.502365950544306</v>
      </c>
      <c r="GE90" s="76">
        <f t="shared" si="71"/>
        <v>73.672365950544375</v>
      </c>
      <c r="GF90" s="64">
        <f t="shared" si="72"/>
        <v>73.672365950544375</v>
      </c>
      <c r="GG90" s="64">
        <v>0</v>
      </c>
      <c r="GH90" s="64">
        <f t="shared" si="73"/>
        <v>139.97749530603431</v>
      </c>
      <c r="GI90" s="64"/>
      <c r="GJ90" s="77">
        <f t="shared" si="74"/>
        <v>139.97749530603431</v>
      </c>
      <c r="GK90" s="63">
        <f t="shared" si="75"/>
        <v>0</v>
      </c>
      <c r="GL90" s="64">
        <f t="shared" si="76"/>
        <v>0</v>
      </c>
      <c r="GM90" s="51">
        <f t="shared" si="77"/>
        <v>139.97749530603431</v>
      </c>
      <c r="GN90" s="200">
        <f t="shared" si="78"/>
        <v>1648.6000446765649</v>
      </c>
      <c r="GO90" s="74">
        <v>2</v>
      </c>
      <c r="GP90" s="237" t="s">
        <v>48</v>
      </c>
      <c r="GQ90" s="1">
        <v>42</v>
      </c>
      <c r="GR90" s="1" t="s">
        <v>85</v>
      </c>
      <c r="GS90" s="1" t="s">
        <v>165</v>
      </c>
      <c r="GT90" s="50">
        <v>44081</v>
      </c>
      <c r="GU90" s="51"/>
      <c r="GV90" s="64">
        <v>3113.76</v>
      </c>
      <c r="GW90" s="64"/>
      <c r="GX90" s="64"/>
      <c r="GY90" s="64"/>
      <c r="GZ90" s="64">
        <v>770.43999999999994</v>
      </c>
      <c r="HA90" s="72">
        <v>3113.76</v>
      </c>
      <c r="HB90" s="73">
        <f t="shared" si="89"/>
        <v>121.23000000000002</v>
      </c>
      <c r="HC90" s="75">
        <f t="shared" si="79"/>
        <v>-43.878559803018319</v>
      </c>
      <c r="HD90" s="76">
        <f t="shared" si="80"/>
        <v>77.351440196981699</v>
      </c>
      <c r="HE90" s="64">
        <f t="shared" si="81"/>
        <v>77.351440196981699</v>
      </c>
      <c r="HF90" s="64">
        <v>0</v>
      </c>
      <c r="HG90" s="64">
        <f t="shared" si="82"/>
        <v>146.96773637426523</v>
      </c>
      <c r="HH90" s="64"/>
      <c r="HI90" s="77">
        <f t="shared" si="83"/>
        <v>146.96773637426523</v>
      </c>
      <c r="HJ90" s="64">
        <f t="shared" si="84"/>
        <v>0</v>
      </c>
      <c r="HK90" s="64">
        <f t="shared" si="85"/>
        <v>0</v>
      </c>
      <c r="HL90" s="51">
        <f t="shared" si="86"/>
        <v>146.96773637426523</v>
      </c>
      <c r="HM90" s="200">
        <f t="shared" si="87"/>
        <v>1795.5677810508303</v>
      </c>
      <c r="HN90" s="1">
        <v>2</v>
      </c>
      <c r="HO90" s="1" t="s">
        <v>48</v>
      </c>
    </row>
    <row r="91" spans="1:223" ht="30" customHeight="1" x14ac:dyDescent="0.25">
      <c r="A91" s="1">
        <v>43</v>
      </c>
      <c r="B91" s="1" t="s">
        <v>86</v>
      </c>
      <c r="C91" s="1" t="s">
        <v>37</v>
      </c>
      <c r="D91" s="50">
        <v>43830</v>
      </c>
      <c r="E91" s="83"/>
      <c r="F91" s="64">
        <v>26.7</v>
      </c>
      <c r="G91" s="64"/>
      <c r="H91" s="64"/>
      <c r="I91" s="64"/>
      <c r="J91" s="64"/>
      <c r="K91" s="72">
        <v>26.7</v>
      </c>
      <c r="L91" s="73">
        <v>0</v>
      </c>
      <c r="M91" s="75">
        <v>0</v>
      </c>
      <c r="N91" s="56">
        <v>0</v>
      </c>
      <c r="O91" s="64">
        <v>0</v>
      </c>
      <c r="P91" s="64">
        <v>0</v>
      </c>
      <c r="Q91" s="64">
        <v>0</v>
      </c>
      <c r="R91" s="64">
        <v>0</v>
      </c>
      <c r="S91" s="77">
        <v>0</v>
      </c>
      <c r="T91" s="64"/>
      <c r="U91" s="64"/>
      <c r="V91" s="64">
        <v>0</v>
      </c>
      <c r="W91" s="90">
        <v>0</v>
      </c>
      <c r="X91" s="78">
        <v>-252.31785317263092</v>
      </c>
      <c r="Y91" s="111">
        <v>1</v>
      </c>
      <c r="Z91" s="64" t="s">
        <v>48</v>
      </c>
      <c r="AA91" s="1">
        <v>43</v>
      </c>
      <c r="AB91" s="1" t="s">
        <v>86</v>
      </c>
      <c r="AC91" s="1" t="s">
        <v>37</v>
      </c>
      <c r="AD91" s="50">
        <v>43861</v>
      </c>
      <c r="AE91" s="110"/>
      <c r="AF91" s="1">
        <v>26.7</v>
      </c>
      <c r="AG91" s="1"/>
      <c r="AH91" s="1"/>
      <c r="AI91" s="1"/>
      <c r="AJ91" s="1"/>
      <c r="AK91" s="58">
        <f t="shared" si="7"/>
        <v>26.7</v>
      </c>
      <c r="AL91" s="73">
        <f t="shared" si="10"/>
        <v>0</v>
      </c>
      <c r="AM91" s="75">
        <f t="shared" si="11"/>
        <v>0</v>
      </c>
      <c r="AN91" s="56">
        <f t="shared" si="12"/>
        <v>0</v>
      </c>
      <c r="AO91" s="64">
        <f t="shared" si="13"/>
        <v>0</v>
      </c>
      <c r="AP91" s="64">
        <f t="shared" si="14"/>
        <v>0</v>
      </c>
      <c r="AQ91" s="64">
        <f t="shared" si="15"/>
        <v>0</v>
      </c>
      <c r="AR91" s="64"/>
      <c r="AS91" s="77">
        <f t="shared" si="16"/>
        <v>0</v>
      </c>
      <c r="AT91" s="64">
        <f t="shared" si="17"/>
        <v>0</v>
      </c>
      <c r="AU91" s="64">
        <f t="shared" si="8"/>
        <v>0</v>
      </c>
      <c r="AV91" s="90">
        <f t="shared" si="18"/>
        <v>0</v>
      </c>
      <c r="AW91" s="78">
        <f t="shared" si="19"/>
        <v>-252.31785317263092</v>
      </c>
      <c r="AX91" s="111">
        <v>1</v>
      </c>
      <c r="AY91" s="64" t="s">
        <v>48</v>
      </c>
      <c r="AZ91" s="1">
        <v>43</v>
      </c>
      <c r="BA91" s="1" t="s">
        <v>86</v>
      </c>
      <c r="BB91" s="1" t="s">
        <v>37</v>
      </c>
      <c r="BC91" s="50">
        <v>43890</v>
      </c>
      <c r="BD91" s="83"/>
      <c r="BE91" s="1">
        <v>26.7</v>
      </c>
      <c r="BF91" s="1"/>
      <c r="BG91" s="1"/>
      <c r="BH91" s="1"/>
      <c r="BI91" s="1"/>
      <c r="BJ91" s="58">
        <v>26.7</v>
      </c>
      <c r="BK91" s="73">
        <f t="shared" si="20"/>
        <v>0</v>
      </c>
      <c r="BL91" s="75">
        <f t="shared" si="21"/>
        <v>0</v>
      </c>
      <c r="BM91" s="56">
        <f t="shared" si="22"/>
        <v>0</v>
      </c>
      <c r="BN91" s="64">
        <f t="shared" si="23"/>
        <v>0</v>
      </c>
      <c r="BO91" s="64">
        <f t="shared" si="24"/>
        <v>0</v>
      </c>
      <c r="BP91" s="64">
        <f t="shared" si="25"/>
        <v>0</v>
      </c>
      <c r="BQ91" s="174">
        <f t="shared" si="26"/>
        <v>0</v>
      </c>
      <c r="BR91" s="77">
        <f t="shared" si="27"/>
        <v>0</v>
      </c>
      <c r="BS91" s="64">
        <f t="shared" si="28"/>
        <v>0</v>
      </c>
      <c r="BT91" s="90">
        <f t="shared" si="29"/>
        <v>0</v>
      </c>
      <c r="BU91" s="78">
        <f t="shared" si="30"/>
        <v>-252.31785317263092</v>
      </c>
      <c r="BV91" s="111">
        <v>1</v>
      </c>
      <c r="BW91" s="64" t="s">
        <v>48</v>
      </c>
      <c r="BX91" s="1">
        <v>43</v>
      </c>
      <c r="BY91" s="1" t="s">
        <v>86</v>
      </c>
      <c r="BZ91" s="1" t="s">
        <v>37</v>
      </c>
      <c r="CA91" s="50">
        <v>43890</v>
      </c>
      <c r="CB91" s="83"/>
      <c r="CC91" s="72">
        <v>26.7</v>
      </c>
      <c r="CD91" s="72"/>
      <c r="CE91" s="72"/>
      <c r="CF91" s="72"/>
      <c r="CG91" s="72"/>
      <c r="CH91" s="72">
        <v>26.7</v>
      </c>
      <c r="CI91" s="72">
        <v>0</v>
      </c>
      <c r="CJ91" s="72">
        <v>0</v>
      </c>
      <c r="CK91" s="72">
        <v>0</v>
      </c>
      <c r="CL91" s="72">
        <v>0</v>
      </c>
      <c r="CM91" s="72">
        <v>0</v>
      </c>
      <c r="CN91" s="72">
        <v>0</v>
      </c>
      <c r="CO91" s="72">
        <v>0</v>
      </c>
      <c r="CP91" s="77">
        <f t="shared" si="31"/>
        <v>0</v>
      </c>
      <c r="CQ91" s="64">
        <f t="shared" si="32"/>
        <v>0</v>
      </c>
      <c r="CR91" s="90">
        <f t="shared" si="33"/>
        <v>0</v>
      </c>
      <c r="CS91" s="78">
        <f t="shared" si="34"/>
        <v>-252.31785317263092</v>
      </c>
      <c r="CT91" s="74" t="s">
        <v>232</v>
      </c>
      <c r="CU91" s="1" t="s">
        <v>317</v>
      </c>
      <c r="CV91" s="1">
        <v>43</v>
      </c>
      <c r="CW91" s="1" t="s">
        <v>86</v>
      </c>
      <c r="CX91" s="1" t="s">
        <v>37</v>
      </c>
      <c r="CY91" s="50">
        <v>43951</v>
      </c>
      <c r="CZ91" s="83"/>
      <c r="DA91" s="64">
        <v>26.7</v>
      </c>
      <c r="DB91" s="64"/>
      <c r="DC91" s="64"/>
      <c r="DD91" s="64"/>
      <c r="DE91" s="64"/>
      <c r="DF91" s="72">
        <v>26.7</v>
      </c>
      <c r="DG91" s="73">
        <f t="shared" si="35"/>
        <v>0</v>
      </c>
      <c r="DH91" s="75">
        <f t="shared" si="36"/>
        <v>0</v>
      </c>
      <c r="DI91" s="76">
        <f t="shared" si="37"/>
        <v>0</v>
      </c>
      <c r="DJ91" s="64">
        <f t="shared" si="38"/>
        <v>0</v>
      </c>
      <c r="DK91" s="64">
        <f t="shared" si="39"/>
        <v>0</v>
      </c>
      <c r="DL91" s="64">
        <f t="shared" si="40"/>
        <v>0</v>
      </c>
      <c r="DM91" s="184">
        <f t="shared" si="41"/>
        <v>0</v>
      </c>
      <c r="DN91" s="185">
        <f t="shared" si="42"/>
        <v>0</v>
      </c>
      <c r="DO91" s="186">
        <f t="shared" si="43"/>
        <v>0</v>
      </c>
      <c r="DP91" s="186">
        <f t="shared" si="44"/>
        <v>0</v>
      </c>
      <c r="DQ91" s="187">
        <f t="shared" si="45"/>
        <v>0</v>
      </c>
      <c r="DR91" s="29">
        <f t="shared" si="46"/>
        <v>0</v>
      </c>
      <c r="DS91" s="188">
        <f t="shared" si="47"/>
        <v>-252.31785317263092</v>
      </c>
      <c r="DT91" s="74">
        <v>1</v>
      </c>
      <c r="DU91" s="1" t="s">
        <v>48</v>
      </c>
      <c r="DV91" s="1">
        <v>43</v>
      </c>
      <c r="DW91" s="1" t="s">
        <v>86</v>
      </c>
      <c r="DX91" s="1" t="s">
        <v>37</v>
      </c>
      <c r="DY91" s="50">
        <v>43982</v>
      </c>
      <c r="DZ91" s="51"/>
      <c r="EA91" s="1">
        <v>26.7</v>
      </c>
      <c r="EB91" s="1"/>
      <c r="EC91" s="1"/>
      <c r="ED91" s="1"/>
      <c r="EE91" s="1"/>
      <c r="EF91" s="58">
        <v>26.7</v>
      </c>
      <c r="EG91" s="73">
        <f t="shared" si="48"/>
        <v>0</v>
      </c>
      <c r="EH91" s="75">
        <f t="shared" si="49"/>
        <v>0</v>
      </c>
      <c r="EI91" s="56">
        <f t="shared" si="50"/>
        <v>0</v>
      </c>
      <c r="EJ91" s="64">
        <f t="shared" si="51"/>
        <v>0</v>
      </c>
      <c r="EK91" s="64">
        <f t="shared" si="52"/>
        <v>0</v>
      </c>
      <c r="EL91" s="64">
        <f t="shared" si="53"/>
        <v>0</v>
      </c>
      <c r="EM91" s="174">
        <f t="shared" si="54"/>
        <v>0</v>
      </c>
      <c r="EN91" s="77">
        <f t="shared" si="55"/>
        <v>0</v>
      </c>
      <c r="EO91" s="64">
        <f t="shared" si="56"/>
        <v>0</v>
      </c>
      <c r="EP91" s="199">
        <f t="shared" si="57"/>
        <v>0</v>
      </c>
      <c r="EQ91" s="200">
        <f t="shared" si="58"/>
        <v>-252.31785317263092</v>
      </c>
      <c r="ER91" s="111">
        <v>1</v>
      </c>
      <c r="ES91" s="64" t="s">
        <v>48</v>
      </c>
      <c r="ET91" s="1">
        <v>43</v>
      </c>
      <c r="EU91" s="1" t="s">
        <v>86</v>
      </c>
      <c r="EV91" s="1" t="s">
        <v>37</v>
      </c>
      <c r="EW91" s="218"/>
      <c r="EX91" s="50">
        <v>44013</v>
      </c>
      <c r="EY91" s="64">
        <v>26.7</v>
      </c>
      <c r="EZ91" s="64"/>
      <c r="FA91" s="64"/>
      <c r="FB91" s="64"/>
      <c r="FC91" s="64"/>
      <c r="FD91" s="72">
        <f t="shared" si="59"/>
        <v>26.7</v>
      </c>
      <c r="FE91" s="73">
        <f t="shared" si="88"/>
        <v>0</v>
      </c>
      <c r="FF91" s="75">
        <f t="shared" si="60"/>
        <v>0</v>
      </c>
      <c r="FG91" s="56">
        <f t="shared" si="61"/>
        <v>0</v>
      </c>
      <c r="FH91" s="64">
        <f t="shared" si="62"/>
        <v>0</v>
      </c>
      <c r="FI91" s="64">
        <f t="shared" si="63"/>
        <v>0</v>
      </c>
      <c r="FJ91" s="64">
        <f t="shared" si="64"/>
        <v>0</v>
      </c>
      <c r="FK91" s="64"/>
      <c r="FL91" s="77">
        <f t="shared" si="65"/>
        <v>0</v>
      </c>
      <c r="FM91" s="64">
        <f t="shared" si="66"/>
        <v>0</v>
      </c>
      <c r="FN91" s="199">
        <f t="shared" si="67"/>
        <v>0</v>
      </c>
      <c r="FO91" s="93">
        <f t="shared" si="68"/>
        <v>-252.31785317263092</v>
      </c>
      <c r="FP91" s="74">
        <v>1</v>
      </c>
      <c r="FQ91" s="1" t="s">
        <v>48</v>
      </c>
      <c r="FR91" s="1">
        <v>43</v>
      </c>
      <c r="FS91" s="1" t="s">
        <v>86</v>
      </c>
      <c r="FT91" s="1" t="s">
        <v>37</v>
      </c>
      <c r="FU91" s="50">
        <v>44042</v>
      </c>
      <c r="FV91" s="51"/>
      <c r="FW91" s="64">
        <v>26.7</v>
      </c>
      <c r="FX91" s="64"/>
      <c r="FY91" s="64"/>
      <c r="FZ91" s="64"/>
      <c r="GA91" s="64"/>
      <c r="GB91" s="231">
        <f t="shared" si="69"/>
        <v>26.7</v>
      </c>
      <c r="GC91" s="73">
        <f t="shared" si="9"/>
        <v>0</v>
      </c>
      <c r="GD91" s="75">
        <f t="shared" si="70"/>
        <v>0</v>
      </c>
      <c r="GE91" s="76">
        <f t="shared" si="71"/>
        <v>0</v>
      </c>
      <c r="GF91" s="64">
        <f t="shared" si="72"/>
        <v>0</v>
      </c>
      <c r="GG91" s="64">
        <v>0</v>
      </c>
      <c r="GH91" s="64">
        <f t="shared" si="73"/>
        <v>0</v>
      </c>
      <c r="GI91" s="64"/>
      <c r="GJ91" s="77">
        <f t="shared" si="74"/>
        <v>0</v>
      </c>
      <c r="GK91" s="63">
        <f t="shared" si="75"/>
        <v>0</v>
      </c>
      <c r="GL91" s="64">
        <f t="shared" si="76"/>
        <v>0</v>
      </c>
      <c r="GM91" s="51">
        <f t="shared" si="77"/>
        <v>0</v>
      </c>
      <c r="GN91" s="200">
        <f t="shared" si="78"/>
        <v>-252.31785317263092</v>
      </c>
      <c r="GO91" s="74">
        <v>1</v>
      </c>
      <c r="GP91" s="237" t="s">
        <v>48</v>
      </c>
      <c r="GQ91" s="1">
        <v>43</v>
      </c>
      <c r="GR91" s="1" t="s">
        <v>86</v>
      </c>
      <c r="GS91" s="1" t="s">
        <v>37</v>
      </c>
      <c r="GT91" s="50">
        <v>44081</v>
      </c>
      <c r="GU91" s="51"/>
      <c r="GV91" s="64">
        <v>26.7</v>
      </c>
      <c r="GW91" s="64"/>
      <c r="GX91" s="64"/>
      <c r="GY91" s="64"/>
      <c r="GZ91" s="64"/>
      <c r="HA91" s="72">
        <v>26.7</v>
      </c>
      <c r="HB91" s="73">
        <f t="shared" si="89"/>
        <v>0</v>
      </c>
      <c r="HC91" s="75">
        <f t="shared" si="79"/>
        <v>0</v>
      </c>
      <c r="HD91" s="76">
        <f t="shared" si="80"/>
        <v>0</v>
      </c>
      <c r="HE91" s="64">
        <f t="shared" si="81"/>
        <v>0</v>
      </c>
      <c r="HF91" s="64">
        <v>0</v>
      </c>
      <c r="HG91" s="64">
        <f t="shared" si="82"/>
        <v>0</v>
      </c>
      <c r="HH91" s="64"/>
      <c r="HI91" s="77">
        <f t="shared" si="83"/>
        <v>0</v>
      </c>
      <c r="HJ91" s="64">
        <f t="shared" si="84"/>
        <v>0</v>
      </c>
      <c r="HK91" s="64">
        <f t="shared" si="85"/>
        <v>0</v>
      </c>
      <c r="HL91" s="51">
        <f t="shared" si="86"/>
        <v>0</v>
      </c>
      <c r="HM91" s="200">
        <f t="shared" si="87"/>
        <v>-252.31785317263092</v>
      </c>
      <c r="HN91" s="1">
        <v>1</v>
      </c>
      <c r="HO91" s="1" t="s">
        <v>48</v>
      </c>
    </row>
    <row r="92" spans="1:223" ht="30" customHeight="1" x14ac:dyDescent="0.25">
      <c r="A92" s="1">
        <v>44</v>
      </c>
      <c r="B92" s="1" t="s">
        <v>87</v>
      </c>
      <c r="C92" s="1" t="s">
        <v>38</v>
      </c>
      <c r="D92" s="50">
        <v>43830</v>
      </c>
      <c r="E92" s="83"/>
      <c r="F92" s="64">
        <v>724.63</v>
      </c>
      <c r="G92" s="64"/>
      <c r="H92" s="64"/>
      <c r="I92" s="64"/>
      <c r="J92" s="64"/>
      <c r="K92" s="72">
        <v>724.63</v>
      </c>
      <c r="L92" s="73">
        <v>4.9999999999954525E-2</v>
      </c>
      <c r="M92" s="75">
        <v>5.9999957115645418E-3</v>
      </c>
      <c r="N92" s="56">
        <v>5.599999571151907E-2</v>
      </c>
      <c r="O92" s="64">
        <v>5.599999571151907E-2</v>
      </c>
      <c r="P92" s="64">
        <v>0</v>
      </c>
      <c r="Q92" s="64">
        <v>0.10135999223784951</v>
      </c>
      <c r="R92" s="64">
        <v>0</v>
      </c>
      <c r="S92" s="77">
        <v>0.10135999223784951</v>
      </c>
      <c r="T92" s="64"/>
      <c r="U92" s="64"/>
      <c r="V92" s="64">
        <v>5.09330997827241E-3</v>
      </c>
      <c r="W92" s="90">
        <v>0.10645330221612193</v>
      </c>
      <c r="X92" s="78">
        <v>-364.21856188128407</v>
      </c>
      <c r="Y92" s="111">
        <v>1</v>
      </c>
      <c r="Z92" s="64" t="s">
        <v>48</v>
      </c>
      <c r="AA92" s="1">
        <v>44</v>
      </c>
      <c r="AB92" s="1" t="s">
        <v>87</v>
      </c>
      <c r="AC92" s="1" t="s">
        <v>38</v>
      </c>
      <c r="AD92" s="50">
        <v>43861</v>
      </c>
      <c r="AE92" s="110"/>
      <c r="AF92" s="1">
        <v>724.63</v>
      </c>
      <c r="AG92" s="1"/>
      <c r="AH92" s="1"/>
      <c r="AI92" s="1"/>
      <c r="AJ92" s="1"/>
      <c r="AK92" s="58">
        <f t="shared" si="7"/>
        <v>724.63</v>
      </c>
      <c r="AL92" s="73">
        <f t="shared" si="10"/>
        <v>0</v>
      </c>
      <c r="AM92" s="75">
        <f t="shared" si="11"/>
        <v>0</v>
      </c>
      <c r="AN92" s="56">
        <f t="shared" si="12"/>
        <v>0</v>
      </c>
      <c r="AO92" s="64">
        <f t="shared" si="13"/>
        <v>0</v>
      </c>
      <c r="AP92" s="64">
        <f t="shared" si="14"/>
        <v>0</v>
      </c>
      <c r="AQ92" s="64">
        <f t="shared" si="15"/>
        <v>0</v>
      </c>
      <c r="AR92" s="64"/>
      <c r="AS92" s="77">
        <f t="shared" si="16"/>
        <v>0</v>
      </c>
      <c r="AT92" s="64">
        <f t="shared" si="17"/>
        <v>0</v>
      </c>
      <c r="AU92" s="64">
        <f t="shared" si="8"/>
        <v>0</v>
      </c>
      <c r="AV92" s="90">
        <f t="shared" si="18"/>
        <v>0</v>
      </c>
      <c r="AW92" s="78">
        <f t="shared" si="19"/>
        <v>-364.21856188128407</v>
      </c>
      <c r="AX92" s="111">
        <v>1</v>
      </c>
      <c r="AY92" s="64" t="s">
        <v>48</v>
      </c>
      <c r="AZ92" s="1">
        <v>44</v>
      </c>
      <c r="BA92" s="1" t="s">
        <v>87</v>
      </c>
      <c r="BB92" s="1" t="s">
        <v>38</v>
      </c>
      <c r="BC92" s="50">
        <v>43890</v>
      </c>
      <c r="BD92" s="83"/>
      <c r="BE92" s="1">
        <v>724.65</v>
      </c>
      <c r="BF92" s="1"/>
      <c r="BG92" s="1"/>
      <c r="BH92" s="1"/>
      <c r="BI92" s="1"/>
      <c r="BJ92" s="58">
        <v>724.65</v>
      </c>
      <c r="BK92" s="73">
        <f t="shared" si="20"/>
        <v>1.999999999998181E-2</v>
      </c>
      <c r="BL92" s="75">
        <f t="shared" si="21"/>
        <v>3.7844388998269633E-4</v>
      </c>
      <c r="BM92" s="56">
        <f t="shared" si="22"/>
        <v>2.0378443889964508E-2</v>
      </c>
      <c r="BN92" s="64">
        <f t="shared" si="23"/>
        <v>2.0378443889964508E-2</v>
      </c>
      <c r="BO92" s="64">
        <f t="shared" si="24"/>
        <v>0</v>
      </c>
      <c r="BP92" s="64">
        <f t="shared" si="25"/>
        <v>3.688498344083576E-2</v>
      </c>
      <c r="BQ92" s="174">
        <f t="shared" si="26"/>
        <v>0</v>
      </c>
      <c r="BR92" s="77">
        <f t="shared" si="27"/>
        <v>3.688498344083576E-2</v>
      </c>
      <c r="BS92" s="64">
        <f t="shared" si="28"/>
        <v>2.4816699201244659E-3</v>
      </c>
      <c r="BT92" s="90">
        <f t="shared" si="29"/>
        <v>3.9366653360960228E-2</v>
      </c>
      <c r="BU92" s="78">
        <f t="shared" si="30"/>
        <v>-364.17919522792312</v>
      </c>
      <c r="BV92" s="111">
        <v>1</v>
      </c>
      <c r="BW92" s="64" t="s">
        <v>48</v>
      </c>
      <c r="BX92" s="1">
        <v>44</v>
      </c>
      <c r="BY92" s="1" t="s">
        <v>87</v>
      </c>
      <c r="BZ92" s="1" t="s">
        <v>38</v>
      </c>
      <c r="CA92" s="50">
        <v>43890</v>
      </c>
      <c r="CB92" s="83"/>
      <c r="CC92" s="72">
        <v>724.65</v>
      </c>
      <c r="CD92" s="72"/>
      <c r="CE92" s="72"/>
      <c r="CF92" s="72"/>
      <c r="CG92" s="72"/>
      <c r="CH92" s="72">
        <v>724.65</v>
      </c>
      <c r="CI92" s="72">
        <v>1.999999999998181E-2</v>
      </c>
      <c r="CJ92" s="72">
        <v>3.7844388998269633E-4</v>
      </c>
      <c r="CK92" s="72">
        <v>2.0378443889964508E-2</v>
      </c>
      <c r="CL92" s="72">
        <v>2.0378443889964508E-2</v>
      </c>
      <c r="CM92" s="72">
        <v>0</v>
      </c>
      <c r="CN92" s="72">
        <v>3.688498344083576E-2</v>
      </c>
      <c r="CO92" s="72">
        <v>0</v>
      </c>
      <c r="CP92" s="77">
        <f t="shared" si="31"/>
        <v>4.0990924041813523E-2</v>
      </c>
      <c r="CQ92" s="64">
        <f t="shared" si="32"/>
        <v>2.4816699201244659E-3</v>
      </c>
      <c r="CR92" s="90">
        <f t="shared" si="33"/>
        <v>4.3472593961937991E-2</v>
      </c>
      <c r="CS92" s="78">
        <f t="shared" si="34"/>
        <v>-364.13572263396117</v>
      </c>
      <c r="CT92" s="74" t="s">
        <v>232</v>
      </c>
      <c r="CU92" s="1" t="s">
        <v>317</v>
      </c>
      <c r="CV92" s="1">
        <v>44</v>
      </c>
      <c r="CW92" s="1" t="s">
        <v>87</v>
      </c>
      <c r="CX92" s="1" t="s">
        <v>38</v>
      </c>
      <c r="CY92" s="50">
        <v>43951</v>
      </c>
      <c r="CZ92" s="83"/>
      <c r="DA92" s="64">
        <v>728.06000000000006</v>
      </c>
      <c r="DB92" s="64"/>
      <c r="DC92" s="64"/>
      <c r="DD92" s="64"/>
      <c r="DE92" s="64"/>
      <c r="DF92" s="72">
        <v>728.06000000000006</v>
      </c>
      <c r="DG92" s="73">
        <f t="shared" si="35"/>
        <v>3.4100000000000819</v>
      </c>
      <c r="DH92" s="75">
        <f t="shared" si="36"/>
        <v>0.52358655077273697</v>
      </c>
      <c r="DI92" s="76">
        <f t="shared" si="37"/>
        <v>3.9335865507728189</v>
      </c>
      <c r="DJ92" s="64">
        <f t="shared" si="38"/>
        <v>3.9335865507728189</v>
      </c>
      <c r="DK92" s="64">
        <f t="shared" si="39"/>
        <v>0</v>
      </c>
      <c r="DL92" s="64">
        <f t="shared" si="40"/>
        <v>7.1197916568988022</v>
      </c>
      <c r="DM92" s="184">
        <f t="shared" si="41"/>
        <v>0</v>
      </c>
      <c r="DN92" s="185">
        <f t="shared" si="42"/>
        <v>7.1197916568988022</v>
      </c>
      <c r="DO92" s="186">
        <f t="shared" si="43"/>
        <v>7.0788007328569886</v>
      </c>
      <c r="DP92" s="186">
        <f t="shared" si="44"/>
        <v>6.8012882588206063</v>
      </c>
      <c r="DQ92" s="187">
        <f t="shared" si="45"/>
        <v>0.48764939386217693</v>
      </c>
      <c r="DR92" s="29">
        <f t="shared" si="46"/>
        <v>7.5664501267191655</v>
      </c>
      <c r="DS92" s="188">
        <f t="shared" si="47"/>
        <v>-356.56927250724198</v>
      </c>
      <c r="DT92" s="74">
        <v>1</v>
      </c>
      <c r="DU92" s="1" t="s">
        <v>48</v>
      </c>
      <c r="DV92" s="1">
        <v>44</v>
      </c>
      <c r="DW92" s="1" t="s">
        <v>87</v>
      </c>
      <c r="DX92" s="1" t="s">
        <v>38</v>
      </c>
      <c r="DY92" s="50">
        <v>43982</v>
      </c>
      <c r="DZ92" s="51"/>
      <c r="EA92" s="1">
        <v>779.55000000000007</v>
      </c>
      <c r="EB92" s="1"/>
      <c r="EC92" s="1"/>
      <c r="ED92" s="1"/>
      <c r="EE92" s="1"/>
      <c r="EF92" s="58">
        <v>779.55000000000007</v>
      </c>
      <c r="EG92" s="73">
        <f t="shared" si="48"/>
        <v>51.490000000000009</v>
      </c>
      <c r="EH92" s="75">
        <f t="shared" si="49"/>
        <v>2.1158062681746803</v>
      </c>
      <c r="EI92" s="56">
        <f t="shared" si="50"/>
        <v>53.605806268174689</v>
      </c>
      <c r="EJ92" s="64">
        <f t="shared" si="51"/>
        <v>53.605806268174689</v>
      </c>
      <c r="EK92" s="64">
        <f t="shared" si="52"/>
        <v>0</v>
      </c>
      <c r="EL92" s="64">
        <f t="shared" si="53"/>
        <v>97.026509345396192</v>
      </c>
      <c r="EM92" s="174">
        <f t="shared" si="54"/>
        <v>0</v>
      </c>
      <c r="EN92" s="77">
        <f t="shared" si="55"/>
        <v>97.026509345396192</v>
      </c>
      <c r="EO92" s="64">
        <f t="shared" si="56"/>
        <v>10.14963558072902</v>
      </c>
      <c r="EP92" s="199">
        <f t="shared" si="57"/>
        <v>107.17614492612522</v>
      </c>
      <c r="EQ92" s="200">
        <f t="shared" si="58"/>
        <v>-249.39312758111674</v>
      </c>
      <c r="ER92" s="111">
        <v>1</v>
      </c>
      <c r="ES92" s="64" t="s">
        <v>48</v>
      </c>
      <c r="ET92" s="1">
        <v>44</v>
      </c>
      <c r="EU92" s="1" t="s">
        <v>87</v>
      </c>
      <c r="EV92" s="1" t="s">
        <v>38</v>
      </c>
      <c r="EW92" s="218"/>
      <c r="EX92" s="50">
        <v>44013</v>
      </c>
      <c r="EY92" s="64">
        <v>895.38</v>
      </c>
      <c r="EZ92" s="64"/>
      <c r="FA92" s="64"/>
      <c r="FB92" s="64"/>
      <c r="FC92" s="64"/>
      <c r="FD92" s="72">
        <f t="shared" si="59"/>
        <v>895.38</v>
      </c>
      <c r="FE92" s="73">
        <f t="shared" si="88"/>
        <v>115.82999999999993</v>
      </c>
      <c r="FF92" s="75">
        <f t="shared" si="60"/>
        <v>5.435408713918533</v>
      </c>
      <c r="FG92" s="56">
        <f t="shared" si="61"/>
        <v>121.26540871391846</v>
      </c>
      <c r="FH92" s="64">
        <f t="shared" si="62"/>
        <v>121.26540871391846</v>
      </c>
      <c r="FI92" s="64">
        <f t="shared" si="63"/>
        <v>0</v>
      </c>
      <c r="FJ92" s="64">
        <f t="shared" si="64"/>
        <v>219.49038977219243</v>
      </c>
      <c r="FK92" s="64"/>
      <c r="FL92" s="77">
        <f t="shared" si="65"/>
        <v>219.49038977219243</v>
      </c>
      <c r="FM92" s="64">
        <f t="shared" si="66"/>
        <v>25.14942776429686</v>
      </c>
      <c r="FN92" s="199">
        <f t="shared" si="67"/>
        <v>244.63981753648929</v>
      </c>
      <c r="FO92" s="93">
        <f t="shared" si="68"/>
        <v>-4.7533100446274545</v>
      </c>
      <c r="FP92" s="74">
        <v>1</v>
      </c>
      <c r="FQ92" s="1" t="s">
        <v>48</v>
      </c>
      <c r="FR92" s="1">
        <v>44</v>
      </c>
      <c r="FS92" s="1" t="s">
        <v>87</v>
      </c>
      <c r="FT92" s="1" t="s">
        <v>38</v>
      </c>
      <c r="FU92" s="50">
        <v>44042</v>
      </c>
      <c r="FV92" s="51"/>
      <c r="FW92" s="64">
        <v>997.49</v>
      </c>
      <c r="FX92" s="64"/>
      <c r="FY92" s="64"/>
      <c r="FZ92" s="64"/>
      <c r="GA92" s="64"/>
      <c r="GB92" s="231">
        <f t="shared" si="69"/>
        <v>997.49</v>
      </c>
      <c r="GC92" s="73">
        <f t="shared" si="9"/>
        <v>102.11000000000001</v>
      </c>
      <c r="GD92" s="75">
        <f t="shared" si="70"/>
        <v>31.817101427987836</v>
      </c>
      <c r="GE92" s="76">
        <f t="shared" si="71"/>
        <v>133.92710142798785</v>
      </c>
      <c r="GF92" s="64">
        <f t="shared" si="72"/>
        <v>133.92710142798785</v>
      </c>
      <c r="GG92" s="64">
        <v>0</v>
      </c>
      <c r="GH92" s="64">
        <f t="shared" si="73"/>
        <v>254.46149271317691</v>
      </c>
      <c r="GI92" s="64"/>
      <c r="GJ92" s="77">
        <f t="shared" si="74"/>
        <v>254.46149271317691</v>
      </c>
      <c r="GK92" s="63">
        <f t="shared" si="75"/>
        <v>133.92710142798785</v>
      </c>
      <c r="GL92" s="64">
        <f t="shared" si="76"/>
        <v>37.229760369850261</v>
      </c>
      <c r="GM92" s="51">
        <f t="shared" si="77"/>
        <v>291.69125308302716</v>
      </c>
      <c r="GN92" s="200">
        <f t="shared" si="78"/>
        <v>286.93794303839968</v>
      </c>
      <c r="GO92" s="74">
        <v>1</v>
      </c>
      <c r="GP92" s="237" t="s">
        <v>48</v>
      </c>
      <c r="GQ92" s="1">
        <v>44</v>
      </c>
      <c r="GR92" s="1" t="s">
        <v>87</v>
      </c>
      <c r="GS92" s="1" t="s">
        <v>38</v>
      </c>
      <c r="GT92" s="50">
        <v>44081</v>
      </c>
      <c r="GU92" s="51">
        <v>500</v>
      </c>
      <c r="GV92" s="64">
        <v>1116.1100000000001</v>
      </c>
      <c r="GW92" s="64"/>
      <c r="GX92" s="64"/>
      <c r="GY92" s="64"/>
      <c r="GZ92" s="64"/>
      <c r="HA92" s="72">
        <v>1116.1100000000001</v>
      </c>
      <c r="HB92" s="73">
        <f t="shared" si="89"/>
        <v>118.62000000000012</v>
      </c>
      <c r="HC92" s="75">
        <f t="shared" si="79"/>
        <v>-42.933884053732882</v>
      </c>
      <c r="HD92" s="76">
        <f t="shared" si="80"/>
        <v>75.686115946267236</v>
      </c>
      <c r="HE92" s="64">
        <f t="shared" si="81"/>
        <v>75.686115946267236</v>
      </c>
      <c r="HF92" s="64">
        <v>0</v>
      </c>
      <c r="HG92" s="64">
        <f t="shared" si="82"/>
        <v>143.80362029790774</v>
      </c>
      <c r="HH92" s="64"/>
      <c r="HI92" s="77">
        <f t="shared" si="83"/>
        <v>143.80362029790774</v>
      </c>
      <c r="HJ92" s="64">
        <f t="shared" si="84"/>
        <v>0</v>
      </c>
      <c r="HK92" s="64">
        <f t="shared" si="85"/>
        <v>0</v>
      </c>
      <c r="HL92" s="51">
        <f t="shared" si="86"/>
        <v>143.80362029790774</v>
      </c>
      <c r="HM92" s="200">
        <f t="shared" si="87"/>
        <v>-69.258436663692578</v>
      </c>
      <c r="HN92" s="1">
        <v>1</v>
      </c>
      <c r="HO92" s="1" t="s">
        <v>48</v>
      </c>
    </row>
    <row r="93" spans="1:223" ht="30" customHeight="1" x14ac:dyDescent="0.25">
      <c r="A93" s="1">
        <v>45</v>
      </c>
      <c r="B93" s="1" t="s">
        <v>88</v>
      </c>
      <c r="C93" s="1" t="s">
        <v>39</v>
      </c>
      <c r="D93" s="50">
        <v>43830</v>
      </c>
      <c r="E93" s="83"/>
      <c r="F93" s="64">
        <v>82.86</v>
      </c>
      <c r="G93" s="64"/>
      <c r="H93" s="64"/>
      <c r="I93" s="64"/>
      <c r="J93" s="64"/>
      <c r="K93" s="72">
        <v>82.86</v>
      </c>
      <c r="L93" s="73">
        <v>0</v>
      </c>
      <c r="M93" s="75">
        <v>0</v>
      </c>
      <c r="N93" s="56">
        <v>0</v>
      </c>
      <c r="O93" s="64">
        <v>0</v>
      </c>
      <c r="P93" s="64">
        <v>0</v>
      </c>
      <c r="Q93" s="64">
        <v>0</v>
      </c>
      <c r="R93" s="64">
        <v>0</v>
      </c>
      <c r="S93" s="77">
        <v>0</v>
      </c>
      <c r="T93" s="64"/>
      <c r="U93" s="64"/>
      <c r="V93" s="64">
        <v>0</v>
      </c>
      <c r="W93" s="90">
        <v>0</v>
      </c>
      <c r="X93" s="78">
        <v>-242.74692250914174</v>
      </c>
      <c r="Y93" s="111">
        <v>1</v>
      </c>
      <c r="Z93" s="64" t="s">
        <v>48</v>
      </c>
      <c r="AA93" s="1">
        <v>45</v>
      </c>
      <c r="AB93" s="1" t="s">
        <v>88</v>
      </c>
      <c r="AC93" s="1" t="s">
        <v>39</v>
      </c>
      <c r="AD93" s="50">
        <v>43861</v>
      </c>
      <c r="AE93" s="110"/>
      <c r="AF93" s="1">
        <v>83.820000000000007</v>
      </c>
      <c r="AG93" s="1"/>
      <c r="AH93" s="1"/>
      <c r="AI93" s="1"/>
      <c r="AJ93" s="1"/>
      <c r="AK93" s="58">
        <f t="shared" si="7"/>
        <v>83.820000000000007</v>
      </c>
      <c r="AL93" s="73">
        <f t="shared" si="10"/>
        <v>0.96000000000000796</v>
      </c>
      <c r="AM93" s="75">
        <f t="shared" si="11"/>
        <v>-0.85349019925914671</v>
      </c>
      <c r="AN93" s="56">
        <f t="shared" si="12"/>
        <v>0.10650980074086125</v>
      </c>
      <c r="AO93" s="64">
        <f t="shared" si="13"/>
        <v>0.10650980074086125</v>
      </c>
      <c r="AP93" s="64">
        <f t="shared" si="14"/>
        <v>0</v>
      </c>
      <c r="AQ93" s="64">
        <f t="shared" si="15"/>
        <v>0.19278273934095885</v>
      </c>
      <c r="AR93" s="64"/>
      <c r="AS93" s="77">
        <f t="shared" si="16"/>
        <v>0.19278273934095885</v>
      </c>
      <c r="AT93" s="64">
        <f t="shared" si="17"/>
        <v>0.69095826027378782</v>
      </c>
      <c r="AU93" s="64">
        <f t="shared" si="8"/>
        <v>0.12284036323625709</v>
      </c>
      <c r="AV93" s="90">
        <f t="shared" si="18"/>
        <v>1.0065813628510039</v>
      </c>
      <c r="AW93" s="78">
        <f t="shared" si="19"/>
        <v>-241.74034114629075</v>
      </c>
      <c r="AX93" s="111">
        <v>1</v>
      </c>
      <c r="AY93" s="64" t="s">
        <v>48</v>
      </c>
      <c r="AZ93" s="1">
        <v>45</v>
      </c>
      <c r="BA93" s="1" t="s">
        <v>88</v>
      </c>
      <c r="BB93" s="1" t="s">
        <v>39</v>
      </c>
      <c r="BC93" s="50">
        <v>43890</v>
      </c>
      <c r="BD93" s="83"/>
      <c r="BE93" s="1">
        <v>84.26</v>
      </c>
      <c r="BF93" s="1"/>
      <c r="BG93" s="1"/>
      <c r="BH93" s="1"/>
      <c r="BI93" s="1"/>
      <c r="BJ93" s="58">
        <v>84.26</v>
      </c>
      <c r="BK93" s="73">
        <f t="shared" si="20"/>
        <v>0.43999999999999773</v>
      </c>
      <c r="BL93" s="75">
        <f t="shared" si="21"/>
        <v>8.3257655796268489E-3</v>
      </c>
      <c r="BM93" s="56">
        <f t="shared" si="22"/>
        <v>0.44832576557962456</v>
      </c>
      <c r="BN93" s="64">
        <f t="shared" si="23"/>
        <v>0.44832576557962456</v>
      </c>
      <c r="BO93" s="64">
        <f t="shared" si="24"/>
        <v>0</v>
      </c>
      <c r="BP93" s="64">
        <f t="shared" si="25"/>
        <v>0.81146963569912045</v>
      </c>
      <c r="BQ93" s="174">
        <f t="shared" si="26"/>
        <v>0</v>
      </c>
      <c r="BR93" s="77">
        <f t="shared" si="27"/>
        <v>0.81146963569912045</v>
      </c>
      <c r="BS93" s="64">
        <f t="shared" si="28"/>
        <v>5.4596738242787622E-2</v>
      </c>
      <c r="BT93" s="90">
        <f t="shared" si="29"/>
        <v>0.86606637394190811</v>
      </c>
      <c r="BU93" s="78">
        <f t="shared" si="30"/>
        <v>-240.87427477234883</v>
      </c>
      <c r="BV93" s="111">
        <v>1</v>
      </c>
      <c r="BW93" s="64" t="s">
        <v>48</v>
      </c>
      <c r="BX93" s="1">
        <v>45</v>
      </c>
      <c r="BY93" s="1" t="s">
        <v>88</v>
      </c>
      <c r="BZ93" s="1" t="s">
        <v>39</v>
      </c>
      <c r="CA93" s="50">
        <v>43890</v>
      </c>
      <c r="CB93" s="83"/>
      <c r="CC93" s="72">
        <v>84.26</v>
      </c>
      <c r="CD93" s="72"/>
      <c r="CE93" s="72"/>
      <c r="CF93" s="72"/>
      <c r="CG93" s="72"/>
      <c r="CH93" s="72">
        <v>84.26</v>
      </c>
      <c r="CI93" s="72">
        <v>0.43999999999999773</v>
      </c>
      <c r="CJ93" s="72">
        <v>8.3257655796268489E-3</v>
      </c>
      <c r="CK93" s="72">
        <v>0.44832576557962456</v>
      </c>
      <c r="CL93" s="72">
        <v>0.44832576557962456</v>
      </c>
      <c r="CM93" s="72">
        <v>0</v>
      </c>
      <c r="CN93" s="72">
        <v>0.81146963569912045</v>
      </c>
      <c r="CO93" s="72">
        <v>0</v>
      </c>
      <c r="CP93" s="77">
        <f t="shared" si="31"/>
        <v>0.90180032892071293</v>
      </c>
      <c r="CQ93" s="64">
        <f t="shared" si="32"/>
        <v>5.4596738242787622E-2</v>
      </c>
      <c r="CR93" s="90">
        <f t="shared" si="33"/>
        <v>0.95639706716350059</v>
      </c>
      <c r="CS93" s="78">
        <f t="shared" si="34"/>
        <v>-239.91787770518533</v>
      </c>
      <c r="CT93" s="74" t="s">
        <v>232</v>
      </c>
      <c r="CU93" s="1" t="s">
        <v>317</v>
      </c>
      <c r="CV93" s="1">
        <v>45</v>
      </c>
      <c r="CW93" s="1" t="s">
        <v>88</v>
      </c>
      <c r="CX93" s="1" t="s">
        <v>39</v>
      </c>
      <c r="CY93" s="50">
        <v>43951</v>
      </c>
      <c r="CZ93" s="83"/>
      <c r="DA93" s="64">
        <v>88.460000000000008</v>
      </c>
      <c r="DB93" s="64"/>
      <c r="DC93" s="64"/>
      <c r="DD93" s="64"/>
      <c r="DE93" s="64"/>
      <c r="DF93" s="72">
        <v>88.460000000000008</v>
      </c>
      <c r="DG93" s="73">
        <f t="shared" si="35"/>
        <v>4.2000000000000028</v>
      </c>
      <c r="DH93" s="75">
        <f t="shared" si="36"/>
        <v>0.64488666077579004</v>
      </c>
      <c r="DI93" s="76">
        <f t="shared" si="37"/>
        <v>4.844886660775793</v>
      </c>
      <c r="DJ93" s="64">
        <f t="shared" si="38"/>
        <v>4.844886660775793</v>
      </c>
      <c r="DK93" s="64">
        <f t="shared" si="39"/>
        <v>0</v>
      </c>
      <c r="DL93" s="64">
        <f t="shared" si="40"/>
        <v>8.7692448560041854</v>
      </c>
      <c r="DM93" s="184">
        <f t="shared" si="41"/>
        <v>0</v>
      </c>
      <c r="DN93" s="185">
        <f t="shared" si="42"/>
        <v>8.7692448560041854</v>
      </c>
      <c r="DO93" s="186">
        <f t="shared" si="43"/>
        <v>7.8674445270834727</v>
      </c>
      <c r="DP93" s="186">
        <f t="shared" si="44"/>
        <v>7.5590145998331044</v>
      </c>
      <c r="DQ93" s="187">
        <f t="shared" si="45"/>
        <v>0.5419780411488051</v>
      </c>
      <c r="DR93" s="29">
        <f t="shared" si="46"/>
        <v>8.4094225682322783</v>
      </c>
      <c r="DS93" s="188">
        <f t="shared" si="47"/>
        <v>-231.50845513695305</v>
      </c>
      <c r="DT93" s="74">
        <v>1</v>
      </c>
      <c r="DU93" s="1" t="s">
        <v>48</v>
      </c>
      <c r="DV93" s="1">
        <v>45</v>
      </c>
      <c r="DW93" s="1" t="s">
        <v>88</v>
      </c>
      <c r="DX93" s="1" t="s">
        <v>39</v>
      </c>
      <c r="DY93" s="50">
        <v>43982</v>
      </c>
      <c r="DZ93" s="51"/>
      <c r="EA93" s="1">
        <v>96.570000000000007</v>
      </c>
      <c r="EB93" s="1"/>
      <c r="EC93" s="1"/>
      <c r="ED93" s="1"/>
      <c r="EE93" s="1"/>
      <c r="EF93" s="58">
        <v>96.570000000000007</v>
      </c>
      <c r="EG93" s="73">
        <f t="shared" si="48"/>
        <v>8.11</v>
      </c>
      <c r="EH93" s="75">
        <f t="shared" si="49"/>
        <v>0.3332528420061498</v>
      </c>
      <c r="EI93" s="56">
        <f t="shared" si="50"/>
        <v>8.4432528420061495</v>
      </c>
      <c r="EJ93" s="64">
        <f t="shared" si="51"/>
        <v>8.4432528420061495</v>
      </c>
      <c r="EK93" s="64">
        <f t="shared" si="52"/>
        <v>0</v>
      </c>
      <c r="EL93" s="64">
        <f t="shared" si="53"/>
        <v>15.282287644031131</v>
      </c>
      <c r="EM93" s="174">
        <f t="shared" si="54"/>
        <v>0</v>
      </c>
      <c r="EN93" s="77">
        <f t="shared" si="55"/>
        <v>15.282287644031131</v>
      </c>
      <c r="EO93" s="64">
        <f t="shared" si="56"/>
        <v>1.5986316675026673</v>
      </c>
      <c r="EP93" s="199">
        <f t="shared" si="57"/>
        <v>16.880919311533798</v>
      </c>
      <c r="EQ93" s="200">
        <f t="shared" si="58"/>
        <v>-214.62753582541924</v>
      </c>
      <c r="ER93" s="111">
        <v>1</v>
      </c>
      <c r="ES93" s="64" t="s">
        <v>48</v>
      </c>
      <c r="ET93" s="1">
        <v>45</v>
      </c>
      <c r="EU93" s="1" t="s">
        <v>88</v>
      </c>
      <c r="EV93" s="1" t="s">
        <v>39</v>
      </c>
      <c r="EW93" s="218"/>
      <c r="EX93" s="50">
        <v>44013</v>
      </c>
      <c r="EY93" s="64">
        <v>101.01</v>
      </c>
      <c r="EZ93" s="64"/>
      <c r="FA93" s="64"/>
      <c r="FB93" s="64"/>
      <c r="FC93" s="64"/>
      <c r="FD93" s="72">
        <f t="shared" si="59"/>
        <v>101.01</v>
      </c>
      <c r="FE93" s="73">
        <f t="shared" si="88"/>
        <v>4.4399999999999977</v>
      </c>
      <c r="FF93" s="75">
        <f t="shared" si="60"/>
        <v>0.2083502951722204</v>
      </c>
      <c r="FG93" s="56">
        <f t="shared" si="61"/>
        <v>4.648350295172218</v>
      </c>
      <c r="FH93" s="64">
        <f t="shared" si="62"/>
        <v>4.648350295172218</v>
      </c>
      <c r="FI93" s="64">
        <f t="shared" si="63"/>
        <v>0</v>
      </c>
      <c r="FJ93" s="64">
        <f t="shared" si="64"/>
        <v>8.4135140342617145</v>
      </c>
      <c r="FK93" s="64"/>
      <c r="FL93" s="77">
        <f t="shared" si="65"/>
        <v>8.4135140342617145</v>
      </c>
      <c r="FM93" s="64">
        <f t="shared" si="66"/>
        <v>0.96402882908985632</v>
      </c>
      <c r="FN93" s="199">
        <f t="shared" si="67"/>
        <v>9.3775428633515716</v>
      </c>
      <c r="FO93" s="93">
        <f t="shared" si="68"/>
        <v>-205.24999296206767</v>
      </c>
      <c r="FP93" s="74">
        <v>1</v>
      </c>
      <c r="FQ93" s="1" t="s">
        <v>48</v>
      </c>
      <c r="FR93" s="1">
        <v>45</v>
      </c>
      <c r="FS93" s="1" t="s">
        <v>88</v>
      </c>
      <c r="FT93" s="1" t="s">
        <v>39</v>
      </c>
      <c r="FU93" s="50">
        <v>44042</v>
      </c>
      <c r="FV93" s="51"/>
      <c r="FW93" s="64">
        <v>106.54</v>
      </c>
      <c r="FX93" s="64"/>
      <c r="FY93" s="64"/>
      <c r="FZ93" s="64"/>
      <c r="GA93" s="64"/>
      <c r="GB93" s="231">
        <f t="shared" si="69"/>
        <v>106.54</v>
      </c>
      <c r="GC93" s="73">
        <f t="shared" si="9"/>
        <v>5.5300000000000011</v>
      </c>
      <c r="GD93" s="75">
        <f t="shared" si="70"/>
        <v>1.7231277141981467</v>
      </c>
      <c r="GE93" s="76">
        <f t="shared" si="71"/>
        <v>7.2531277141981478</v>
      </c>
      <c r="GF93" s="64">
        <f t="shared" si="72"/>
        <v>7.2531277141981478</v>
      </c>
      <c r="GG93" s="64">
        <v>0</v>
      </c>
      <c r="GH93" s="64">
        <f t="shared" si="73"/>
        <v>13.78094265697648</v>
      </c>
      <c r="GI93" s="64"/>
      <c r="GJ93" s="77">
        <f t="shared" si="74"/>
        <v>13.78094265697648</v>
      </c>
      <c r="GK93" s="63">
        <f t="shared" si="75"/>
        <v>0</v>
      </c>
      <c r="GL93" s="64">
        <f t="shared" si="76"/>
        <v>0</v>
      </c>
      <c r="GM93" s="51">
        <f t="shared" si="77"/>
        <v>13.78094265697648</v>
      </c>
      <c r="GN93" s="200">
        <f t="shared" si="78"/>
        <v>-191.46905030509117</v>
      </c>
      <c r="GO93" s="74">
        <v>1</v>
      </c>
      <c r="GP93" s="237" t="s">
        <v>48</v>
      </c>
      <c r="GQ93" s="1">
        <v>45</v>
      </c>
      <c r="GR93" s="1" t="s">
        <v>88</v>
      </c>
      <c r="GS93" s="1" t="s">
        <v>39</v>
      </c>
      <c r="GT93" s="50">
        <v>44081</v>
      </c>
      <c r="GU93" s="51">
        <v>300</v>
      </c>
      <c r="GV93" s="64">
        <v>117.85000000000001</v>
      </c>
      <c r="GW93" s="64"/>
      <c r="GX93" s="64"/>
      <c r="GY93" s="64"/>
      <c r="GZ93" s="64"/>
      <c r="HA93" s="72">
        <v>117.85000000000001</v>
      </c>
      <c r="HB93" s="73">
        <f t="shared" si="89"/>
        <v>11.310000000000002</v>
      </c>
      <c r="HC93" s="75">
        <f t="shared" si="79"/>
        <v>-4.0935949135703806</v>
      </c>
      <c r="HD93" s="76">
        <f t="shared" si="80"/>
        <v>7.2164050864296216</v>
      </c>
      <c r="HE93" s="64">
        <f t="shared" si="81"/>
        <v>7.2164050864296216</v>
      </c>
      <c r="HF93" s="64">
        <v>0</v>
      </c>
      <c r="HG93" s="64">
        <f t="shared" si="82"/>
        <v>13.71116966421628</v>
      </c>
      <c r="HH93" s="64"/>
      <c r="HI93" s="77">
        <f t="shared" si="83"/>
        <v>13.71116966421628</v>
      </c>
      <c r="HJ93" s="64">
        <f t="shared" si="84"/>
        <v>0</v>
      </c>
      <c r="HK93" s="64">
        <f t="shared" si="85"/>
        <v>0</v>
      </c>
      <c r="HL93" s="51">
        <f t="shared" si="86"/>
        <v>13.71116966421628</v>
      </c>
      <c r="HM93" s="200">
        <f t="shared" si="87"/>
        <v>-477.75788064087487</v>
      </c>
      <c r="HN93" s="1">
        <v>1</v>
      </c>
      <c r="HO93" s="1" t="s">
        <v>48</v>
      </c>
    </row>
    <row r="94" spans="1:223" ht="30" customHeight="1" x14ac:dyDescent="0.25">
      <c r="A94" s="1">
        <v>46</v>
      </c>
      <c r="B94" s="1" t="s">
        <v>89</v>
      </c>
      <c r="C94" s="1" t="s">
        <v>233</v>
      </c>
      <c r="D94" s="50">
        <v>43830</v>
      </c>
      <c r="E94" s="83"/>
      <c r="F94" s="64">
        <v>26126.720000000001</v>
      </c>
      <c r="G94" s="64"/>
      <c r="H94" s="64"/>
      <c r="I94" s="64">
        <v>23314.47</v>
      </c>
      <c r="J94" s="64"/>
      <c r="K94" s="72">
        <v>49441.19</v>
      </c>
      <c r="L94" s="73">
        <v>2654.25</v>
      </c>
      <c r="M94" s="75">
        <v>318.50977234869339</v>
      </c>
      <c r="N94" s="56">
        <v>2972.7597723486933</v>
      </c>
      <c r="O94" s="64">
        <v>110</v>
      </c>
      <c r="P94" s="64">
        <v>2862.7597723486933</v>
      </c>
      <c r="Q94" s="64">
        <v>199.1</v>
      </c>
      <c r="R94" s="64">
        <v>6706.6119910156694</v>
      </c>
      <c r="S94" s="77">
        <v>6905.7119910156698</v>
      </c>
      <c r="T94" s="64"/>
      <c r="U94" s="64"/>
      <c r="V94" s="64">
        <v>347.01000872592198</v>
      </c>
      <c r="W94" s="90">
        <v>7252.7219997415914</v>
      </c>
      <c r="X94" s="78">
        <v>11633.664386126558</v>
      </c>
      <c r="Y94" s="111">
        <v>2</v>
      </c>
      <c r="Z94" s="64" t="s">
        <v>48</v>
      </c>
      <c r="AA94" s="1">
        <v>46</v>
      </c>
      <c r="AB94" s="1" t="s">
        <v>89</v>
      </c>
      <c r="AC94" s="1" t="s">
        <v>233</v>
      </c>
      <c r="AD94" s="50">
        <v>43861</v>
      </c>
      <c r="AE94" s="110">
        <v>8000</v>
      </c>
      <c r="AF94" s="1">
        <v>28564.41</v>
      </c>
      <c r="AG94" s="1"/>
      <c r="AH94" s="1"/>
      <c r="AI94" s="1">
        <v>23314.47</v>
      </c>
      <c r="AJ94" s="1"/>
      <c r="AK94" s="58">
        <f t="shared" si="7"/>
        <v>51878.880000000005</v>
      </c>
      <c r="AL94" s="73">
        <f t="shared" si="10"/>
        <v>2437.6900000000023</v>
      </c>
      <c r="AM94" s="75">
        <f t="shared" si="11"/>
        <v>-2167.2338789916812</v>
      </c>
      <c r="AN94" s="56">
        <f t="shared" si="12"/>
        <v>270.45612100832113</v>
      </c>
      <c r="AO94" s="64">
        <f t="shared" si="13"/>
        <v>270.45612100832113</v>
      </c>
      <c r="AP94" s="64">
        <f t="shared" si="14"/>
        <v>0</v>
      </c>
      <c r="AQ94" s="64">
        <f t="shared" si="15"/>
        <v>489.52557902506129</v>
      </c>
      <c r="AR94" s="64"/>
      <c r="AS94" s="77">
        <f t="shared" si="16"/>
        <v>489.52557902506129</v>
      </c>
      <c r="AT94" s="64">
        <f t="shared" si="17"/>
        <v>1754.5229598820815</v>
      </c>
      <c r="AU94" s="64">
        <f t="shared" si="8"/>
        <v>311.92367193478077</v>
      </c>
      <c r="AV94" s="90">
        <f t="shared" si="18"/>
        <v>2555.9722108419237</v>
      </c>
      <c r="AW94" s="78">
        <f t="shared" si="19"/>
        <v>6189.6365969684821</v>
      </c>
      <c r="AX94" s="111">
        <v>2</v>
      </c>
      <c r="AY94" s="64" t="s">
        <v>48</v>
      </c>
      <c r="AZ94" s="1">
        <v>46</v>
      </c>
      <c r="BA94" s="1" t="s">
        <v>89</v>
      </c>
      <c r="BB94" s="1" t="s">
        <v>233</v>
      </c>
      <c r="BC94" s="50">
        <v>43890</v>
      </c>
      <c r="BD94" s="83">
        <v>4700</v>
      </c>
      <c r="BE94" s="1">
        <v>30758.3</v>
      </c>
      <c r="BF94" s="1"/>
      <c r="BG94" s="1"/>
      <c r="BH94" s="1">
        <v>23314.47</v>
      </c>
      <c r="BI94" s="1"/>
      <c r="BJ94" s="58">
        <v>54072.770000000004</v>
      </c>
      <c r="BK94" s="73">
        <f t="shared" si="20"/>
        <v>2193.8899999999994</v>
      </c>
      <c r="BL94" s="75">
        <f t="shared" si="21"/>
        <v>41.513213289744627</v>
      </c>
      <c r="BM94" s="56">
        <f t="shared" si="22"/>
        <v>2235.4032132897441</v>
      </c>
      <c r="BN94" s="64">
        <f t="shared" si="23"/>
        <v>110</v>
      </c>
      <c r="BO94" s="64">
        <f t="shared" si="24"/>
        <v>2125.4032132897441</v>
      </c>
      <c r="BP94" s="64">
        <f t="shared" si="25"/>
        <v>199.1</v>
      </c>
      <c r="BQ94" s="174">
        <f t="shared" si="26"/>
        <v>4702.1929778487247</v>
      </c>
      <c r="BR94" s="77">
        <f t="shared" si="27"/>
        <v>4901.2929778487251</v>
      </c>
      <c r="BS94" s="64">
        <f t="shared" si="28"/>
        <v>329.76540093490274</v>
      </c>
      <c r="BT94" s="90">
        <f t="shared" si="29"/>
        <v>5231.0583787836276</v>
      </c>
      <c r="BU94" s="78">
        <f t="shared" si="30"/>
        <v>6720.6949757521097</v>
      </c>
      <c r="BV94" s="111">
        <v>2</v>
      </c>
      <c r="BW94" s="64" t="s">
        <v>48</v>
      </c>
      <c r="BX94" s="1">
        <v>46</v>
      </c>
      <c r="BY94" s="1" t="s">
        <v>89</v>
      </c>
      <c r="BZ94" s="1" t="s">
        <v>233</v>
      </c>
      <c r="CA94" s="50">
        <v>43890</v>
      </c>
      <c r="CB94" s="83">
        <v>6920</v>
      </c>
      <c r="CC94" s="72">
        <v>30758.3</v>
      </c>
      <c r="CD94" s="72"/>
      <c r="CE94" s="72"/>
      <c r="CF94" s="72">
        <v>23314.47</v>
      </c>
      <c r="CG94" s="72"/>
      <c r="CH94" s="72">
        <v>54072.770000000004</v>
      </c>
      <c r="CI94" s="72">
        <v>2193.8899999999994</v>
      </c>
      <c r="CJ94" s="72">
        <v>41.513213289744627</v>
      </c>
      <c r="CK94" s="72">
        <v>2235.4032132897441</v>
      </c>
      <c r="CL94" s="72">
        <v>110</v>
      </c>
      <c r="CM94" s="72">
        <v>2125.4032132897441</v>
      </c>
      <c r="CN94" s="72">
        <v>199.1</v>
      </c>
      <c r="CO94" s="72">
        <v>4702.1929778487247</v>
      </c>
      <c r="CP94" s="77">
        <f t="shared" si="31"/>
        <v>5446.8921880887474</v>
      </c>
      <c r="CQ94" s="64">
        <f t="shared" si="32"/>
        <v>329.76540093490269</v>
      </c>
      <c r="CR94" s="90">
        <f t="shared" si="33"/>
        <v>5776.65758902365</v>
      </c>
      <c r="CS94" s="78">
        <f t="shared" si="34"/>
        <v>5577.3525647757597</v>
      </c>
      <c r="CT94" s="74" t="s">
        <v>232</v>
      </c>
      <c r="CU94" s="1" t="s">
        <v>317</v>
      </c>
      <c r="CV94" s="1">
        <v>46</v>
      </c>
      <c r="CW94" s="1" t="s">
        <v>89</v>
      </c>
      <c r="CX94" s="1" t="s">
        <v>233</v>
      </c>
      <c r="CY94" s="50">
        <v>43951</v>
      </c>
      <c r="CZ94" s="83">
        <v>6000</v>
      </c>
      <c r="DA94" s="64">
        <v>34030.339999999997</v>
      </c>
      <c r="DB94" s="64"/>
      <c r="DC94" s="64"/>
      <c r="DD94" s="64">
        <v>23314.47</v>
      </c>
      <c r="DE94" s="64"/>
      <c r="DF94" s="72">
        <v>57344.81</v>
      </c>
      <c r="DG94" s="73">
        <f t="shared" si="35"/>
        <v>3272.0399999999936</v>
      </c>
      <c r="DH94" s="75">
        <f t="shared" si="36"/>
        <v>502.40355941066912</v>
      </c>
      <c r="DI94" s="76">
        <f t="shared" si="37"/>
        <v>3774.4435594106626</v>
      </c>
      <c r="DJ94" s="64">
        <f t="shared" si="38"/>
        <v>110</v>
      </c>
      <c r="DK94" s="64">
        <f t="shared" si="39"/>
        <v>3664.4435594106626</v>
      </c>
      <c r="DL94" s="64">
        <f t="shared" si="40"/>
        <v>199.1</v>
      </c>
      <c r="DM94" s="184">
        <f t="shared" si="41"/>
        <v>8158.0603629061006</v>
      </c>
      <c r="DN94" s="185">
        <f t="shared" si="42"/>
        <v>8357.160362906101</v>
      </c>
      <c r="DO94" s="186">
        <f t="shared" si="43"/>
        <v>2910.2681748173536</v>
      </c>
      <c r="DP94" s="186">
        <f t="shared" si="44"/>
        <v>2796.176006979631</v>
      </c>
      <c r="DQ94" s="187">
        <f t="shared" si="45"/>
        <v>200.48459689488735</v>
      </c>
      <c r="DR94" s="29">
        <f t="shared" si="46"/>
        <v>3110.7527717122412</v>
      </c>
      <c r="DS94" s="188">
        <f t="shared" si="47"/>
        <v>2688.1053364880008</v>
      </c>
      <c r="DT94" s="74">
        <v>2</v>
      </c>
      <c r="DU94" s="1" t="s">
        <v>48</v>
      </c>
      <c r="DV94" s="1">
        <v>46</v>
      </c>
      <c r="DW94" s="1" t="s">
        <v>89</v>
      </c>
      <c r="DX94" s="1" t="s">
        <v>233</v>
      </c>
      <c r="DY94" s="50">
        <v>43982</v>
      </c>
      <c r="DZ94" s="51">
        <v>3000</v>
      </c>
      <c r="EA94" s="1">
        <v>35037.21</v>
      </c>
      <c r="EB94" s="1"/>
      <c r="EC94" s="1"/>
      <c r="ED94" s="1">
        <v>23314.47</v>
      </c>
      <c r="EE94" s="1"/>
      <c r="EF94" s="58">
        <v>58351.68</v>
      </c>
      <c r="EG94" s="73">
        <f t="shared" si="48"/>
        <v>1006.8700000000026</v>
      </c>
      <c r="EH94" s="75">
        <f t="shared" si="49"/>
        <v>41.373895071607024</v>
      </c>
      <c r="EI94" s="56">
        <f t="shared" si="50"/>
        <v>1048.2438950716096</v>
      </c>
      <c r="EJ94" s="64">
        <f t="shared" si="51"/>
        <v>110</v>
      </c>
      <c r="EK94" s="64">
        <f t="shared" si="52"/>
        <v>938.24389507160959</v>
      </c>
      <c r="EL94" s="64">
        <f t="shared" si="53"/>
        <v>199.1</v>
      </c>
      <c r="EM94" s="174">
        <f t="shared" si="54"/>
        <v>1815.6447606405816</v>
      </c>
      <c r="EN94" s="77">
        <f t="shared" si="55"/>
        <v>2014.7447606405815</v>
      </c>
      <c r="EO94" s="64">
        <f t="shared" si="56"/>
        <v>210.7560629218421</v>
      </c>
      <c r="EP94" s="199">
        <f t="shared" si="57"/>
        <v>2225.5008235624236</v>
      </c>
      <c r="EQ94" s="200">
        <f t="shared" si="58"/>
        <v>1913.6061600504245</v>
      </c>
      <c r="ER94" s="111">
        <v>2</v>
      </c>
      <c r="ES94" s="64" t="s">
        <v>48</v>
      </c>
      <c r="ET94" s="1">
        <v>46</v>
      </c>
      <c r="EU94" s="1" t="s">
        <v>89</v>
      </c>
      <c r="EV94" s="1" t="s">
        <v>233</v>
      </c>
      <c r="EW94" s="218">
        <v>3580</v>
      </c>
      <c r="EX94" s="50">
        <v>44013</v>
      </c>
      <c r="EY94" s="64">
        <v>35826.550000000003</v>
      </c>
      <c r="EZ94" s="64"/>
      <c r="FA94" s="64"/>
      <c r="FB94" s="64">
        <v>23314.47</v>
      </c>
      <c r="FC94" s="64"/>
      <c r="FD94" s="72">
        <f t="shared" si="59"/>
        <v>59141.020000000004</v>
      </c>
      <c r="FE94" s="73">
        <f t="shared" si="88"/>
        <v>789.34000000000378</v>
      </c>
      <c r="FF94" s="75">
        <f t="shared" si="60"/>
        <v>37.04036531334264</v>
      </c>
      <c r="FG94" s="56">
        <f t="shared" si="61"/>
        <v>826.38036531334637</v>
      </c>
      <c r="FH94" s="64">
        <f t="shared" si="62"/>
        <v>826.38036531334637</v>
      </c>
      <c r="FI94" s="64">
        <f t="shared" si="63"/>
        <v>0</v>
      </c>
      <c r="FJ94" s="64">
        <f t="shared" si="64"/>
        <v>1495.748461217157</v>
      </c>
      <c r="FK94" s="64"/>
      <c r="FL94" s="77">
        <f t="shared" si="65"/>
        <v>1495.748461217157</v>
      </c>
      <c r="FM94" s="64">
        <f t="shared" si="66"/>
        <v>171.38435044004308</v>
      </c>
      <c r="FN94" s="199">
        <f t="shared" si="67"/>
        <v>1667.1328116572001</v>
      </c>
      <c r="FO94" s="93">
        <f t="shared" si="68"/>
        <v>0.73897170762461428</v>
      </c>
      <c r="FP94" s="74">
        <v>2</v>
      </c>
      <c r="FQ94" s="1" t="s">
        <v>48</v>
      </c>
      <c r="FR94" s="1">
        <v>46</v>
      </c>
      <c r="FS94" s="1" t="s">
        <v>89</v>
      </c>
      <c r="FT94" s="1" t="s">
        <v>233</v>
      </c>
      <c r="FU94" s="50">
        <v>44042</v>
      </c>
      <c r="FV94" s="51">
        <v>2000</v>
      </c>
      <c r="FW94" s="64">
        <v>36445.949999999997</v>
      </c>
      <c r="FX94" s="64"/>
      <c r="FY94" s="64"/>
      <c r="FZ94" s="64">
        <v>23314.47</v>
      </c>
      <c r="GA94" s="64"/>
      <c r="GB94" s="231">
        <f t="shared" si="69"/>
        <v>59760.42</v>
      </c>
      <c r="GC94" s="73">
        <f t="shared" si="9"/>
        <v>619.39999999999418</v>
      </c>
      <c r="GD94" s="75">
        <f t="shared" si="70"/>
        <v>193.00276784345783</v>
      </c>
      <c r="GE94" s="76">
        <f t="shared" si="71"/>
        <v>812.40276784345201</v>
      </c>
      <c r="GF94" s="64">
        <f t="shared" si="72"/>
        <v>812.40276784345201</v>
      </c>
      <c r="GG94" s="64">
        <v>0</v>
      </c>
      <c r="GH94" s="64">
        <f t="shared" si="73"/>
        <v>1543.5652589025588</v>
      </c>
      <c r="GI94" s="64"/>
      <c r="GJ94" s="77">
        <f t="shared" si="74"/>
        <v>1543.5652589025588</v>
      </c>
      <c r="GK94" s="63">
        <f t="shared" si="75"/>
        <v>812.40276784345201</v>
      </c>
      <c r="GL94" s="64">
        <f t="shared" si="76"/>
        <v>225.83599621080239</v>
      </c>
      <c r="GM94" s="51">
        <f t="shared" si="77"/>
        <v>1769.4012551133612</v>
      </c>
      <c r="GN94" s="200">
        <f t="shared" si="78"/>
        <v>-229.85977317901416</v>
      </c>
      <c r="GO94" s="74">
        <v>2</v>
      </c>
      <c r="GP94" s="237" t="s">
        <v>48</v>
      </c>
      <c r="GQ94" s="1">
        <v>46</v>
      </c>
      <c r="GR94" s="1" t="s">
        <v>89</v>
      </c>
      <c r="GS94" s="1" t="s">
        <v>233</v>
      </c>
      <c r="GT94" s="50">
        <v>44081</v>
      </c>
      <c r="GU94" s="51">
        <v>2000</v>
      </c>
      <c r="GV94" s="64">
        <v>37243.78</v>
      </c>
      <c r="GW94" s="64"/>
      <c r="GX94" s="64"/>
      <c r="GY94" s="64">
        <v>23314.47</v>
      </c>
      <c r="GZ94" s="64"/>
      <c r="HA94" s="72">
        <v>60558.25</v>
      </c>
      <c r="HB94" s="73">
        <f t="shared" si="89"/>
        <v>797.83000000000175</v>
      </c>
      <c r="HC94" s="75">
        <f t="shared" si="79"/>
        <v>-288.77036515418774</v>
      </c>
      <c r="HD94" s="76">
        <f t="shared" si="80"/>
        <v>509.059634845814</v>
      </c>
      <c r="HE94" s="64">
        <f t="shared" si="81"/>
        <v>509.059634845814</v>
      </c>
      <c r="HF94" s="64">
        <v>0</v>
      </c>
      <c r="HG94" s="64">
        <f t="shared" si="82"/>
        <v>967.21330620704657</v>
      </c>
      <c r="HH94" s="64"/>
      <c r="HI94" s="77">
        <f t="shared" si="83"/>
        <v>967.21330620704657</v>
      </c>
      <c r="HJ94" s="64">
        <f t="shared" si="84"/>
        <v>509.059634845814</v>
      </c>
      <c r="HK94" s="64">
        <f t="shared" si="85"/>
        <v>230.40821323997136</v>
      </c>
      <c r="HL94" s="51">
        <f t="shared" si="86"/>
        <v>1197.6215194470178</v>
      </c>
      <c r="HM94" s="200">
        <f t="shared" si="87"/>
        <v>-1032.2382537319963</v>
      </c>
      <c r="HN94" s="1">
        <v>2</v>
      </c>
      <c r="HO94" s="1" t="s">
        <v>48</v>
      </c>
    </row>
    <row r="95" spans="1:223" ht="30" customHeight="1" x14ac:dyDescent="0.25">
      <c r="A95" s="1">
        <v>47</v>
      </c>
      <c r="B95" s="1" t="s">
        <v>90</v>
      </c>
      <c r="C95" s="1" t="s">
        <v>40</v>
      </c>
      <c r="D95" s="50">
        <v>43830</v>
      </c>
      <c r="E95" s="83"/>
      <c r="F95" s="64">
        <v>1816.6000000000001</v>
      </c>
      <c r="G95" s="64"/>
      <c r="H95" s="64"/>
      <c r="I95" s="64"/>
      <c r="J95" s="64"/>
      <c r="K95" s="72">
        <v>1816.6000000000001</v>
      </c>
      <c r="L95" s="73">
        <v>0</v>
      </c>
      <c r="M95" s="75">
        <v>0</v>
      </c>
      <c r="N95" s="56">
        <v>0</v>
      </c>
      <c r="O95" s="64">
        <v>0</v>
      </c>
      <c r="P95" s="64">
        <v>0</v>
      </c>
      <c r="Q95" s="64">
        <v>0</v>
      </c>
      <c r="R95" s="64">
        <v>0</v>
      </c>
      <c r="S95" s="77">
        <v>0</v>
      </c>
      <c r="T95" s="64"/>
      <c r="U95" s="64"/>
      <c r="V95" s="64">
        <v>0</v>
      </c>
      <c r="W95" s="90">
        <v>0</v>
      </c>
      <c r="X95" s="78">
        <v>-143.89787054776386</v>
      </c>
      <c r="Y95" s="111">
        <v>1</v>
      </c>
      <c r="Z95" s="64" t="s">
        <v>48</v>
      </c>
      <c r="AA95" s="1">
        <v>47</v>
      </c>
      <c r="AB95" s="1" t="s">
        <v>90</v>
      </c>
      <c r="AC95" s="1" t="s">
        <v>40</v>
      </c>
      <c r="AD95" s="50">
        <v>43861</v>
      </c>
      <c r="AE95" s="110"/>
      <c r="AF95" s="1">
        <v>1816.6000000000001</v>
      </c>
      <c r="AG95" s="1"/>
      <c r="AH95" s="1"/>
      <c r="AI95" s="1"/>
      <c r="AJ95" s="1"/>
      <c r="AK95" s="58">
        <f t="shared" si="7"/>
        <v>1816.6000000000001</v>
      </c>
      <c r="AL95" s="73">
        <f t="shared" si="10"/>
        <v>0</v>
      </c>
      <c r="AM95" s="75">
        <f t="shared" si="11"/>
        <v>0</v>
      </c>
      <c r="AN95" s="56">
        <f t="shared" si="12"/>
        <v>0</v>
      </c>
      <c r="AO95" s="64">
        <f t="shared" si="13"/>
        <v>0</v>
      </c>
      <c r="AP95" s="64">
        <f t="shared" si="14"/>
        <v>0</v>
      </c>
      <c r="AQ95" s="64">
        <f t="shared" si="15"/>
        <v>0</v>
      </c>
      <c r="AR95" s="64"/>
      <c r="AS95" s="77">
        <f t="shared" si="16"/>
        <v>0</v>
      </c>
      <c r="AT95" s="64">
        <f t="shared" si="17"/>
        <v>0</v>
      </c>
      <c r="AU95" s="64">
        <f t="shared" si="8"/>
        <v>0</v>
      </c>
      <c r="AV95" s="90">
        <f t="shared" si="18"/>
        <v>0</v>
      </c>
      <c r="AW95" s="78">
        <f t="shared" si="19"/>
        <v>-143.89787054776386</v>
      </c>
      <c r="AX95" s="111">
        <v>1</v>
      </c>
      <c r="AY95" s="64" t="s">
        <v>48</v>
      </c>
      <c r="AZ95" s="1">
        <v>47</v>
      </c>
      <c r="BA95" s="1" t="s">
        <v>90</v>
      </c>
      <c r="BB95" s="1" t="s">
        <v>40</v>
      </c>
      <c r="BC95" s="50">
        <v>43890</v>
      </c>
      <c r="BD95" s="83"/>
      <c r="BE95" s="1">
        <v>1816.6100000000001</v>
      </c>
      <c r="BF95" s="1"/>
      <c r="BG95" s="1"/>
      <c r="BH95" s="1"/>
      <c r="BI95" s="1"/>
      <c r="BJ95" s="58">
        <v>1816.6100000000001</v>
      </c>
      <c r="BK95" s="73">
        <f t="shared" si="20"/>
        <v>9.9999999999909051E-3</v>
      </c>
      <c r="BL95" s="75">
        <f t="shared" si="21"/>
        <v>1.8922194499134816E-4</v>
      </c>
      <c r="BM95" s="56">
        <f t="shared" si="22"/>
        <v>1.0189221944982254E-2</v>
      </c>
      <c r="BN95" s="64">
        <f t="shared" si="23"/>
        <v>1.0189221944982254E-2</v>
      </c>
      <c r="BO95" s="64">
        <f t="shared" si="24"/>
        <v>0</v>
      </c>
      <c r="BP95" s="64">
        <f t="shared" si="25"/>
        <v>1.844249172041788E-2</v>
      </c>
      <c r="BQ95" s="174">
        <f t="shared" si="26"/>
        <v>0</v>
      </c>
      <c r="BR95" s="77">
        <f t="shared" si="27"/>
        <v>1.844249172041788E-2</v>
      </c>
      <c r="BS95" s="64">
        <f t="shared" si="28"/>
        <v>1.240834960062233E-3</v>
      </c>
      <c r="BT95" s="90">
        <f t="shared" si="29"/>
        <v>1.9683326680480114E-2</v>
      </c>
      <c r="BU95" s="78">
        <f t="shared" si="30"/>
        <v>-143.87818722108338</v>
      </c>
      <c r="BV95" s="111">
        <v>1</v>
      </c>
      <c r="BW95" s="64" t="s">
        <v>48</v>
      </c>
      <c r="BX95" s="1">
        <v>47</v>
      </c>
      <c r="BY95" s="1" t="s">
        <v>90</v>
      </c>
      <c r="BZ95" s="1" t="s">
        <v>40</v>
      </c>
      <c r="CA95" s="50">
        <v>43890</v>
      </c>
      <c r="CB95" s="83"/>
      <c r="CC95" s="72">
        <v>1816.6100000000001</v>
      </c>
      <c r="CD95" s="72"/>
      <c r="CE95" s="72"/>
      <c r="CF95" s="72"/>
      <c r="CG95" s="72"/>
      <c r="CH95" s="72">
        <v>1816.6100000000001</v>
      </c>
      <c r="CI95" s="72">
        <v>9.9999999999909051E-3</v>
      </c>
      <c r="CJ95" s="72">
        <v>1.8922194499134816E-4</v>
      </c>
      <c r="CK95" s="72">
        <v>1.0189221944982254E-2</v>
      </c>
      <c r="CL95" s="72">
        <v>1.0189221944982254E-2</v>
      </c>
      <c r="CM95" s="72">
        <v>0</v>
      </c>
      <c r="CN95" s="72">
        <v>1.844249172041788E-2</v>
      </c>
      <c r="CO95" s="72">
        <v>0</v>
      </c>
      <c r="CP95" s="77">
        <f t="shared" si="31"/>
        <v>2.0495462020906761E-2</v>
      </c>
      <c r="CQ95" s="64">
        <f t="shared" si="32"/>
        <v>1.240834960062233E-3</v>
      </c>
      <c r="CR95" s="90">
        <f t="shared" si="33"/>
        <v>2.1736296980968996E-2</v>
      </c>
      <c r="CS95" s="78">
        <f t="shared" si="34"/>
        <v>-143.8564509241024</v>
      </c>
      <c r="CT95" s="74" t="s">
        <v>232</v>
      </c>
      <c r="CU95" s="1" t="s">
        <v>317</v>
      </c>
      <c r="CV95" s="1">
        <v>47</v>
      </c>
      <c r="CW95" s="1" t="s">
        <v>90</v>
      </c>
      <c r="CX95" s="1" t="s">
        <v>40</v>
      </c>
      <c r="CY95" s="50">
        <v>43951</v>
      </c>
      <c r="CZ95" s="83"/>
      <c r="DA95" s="64">
        <v>1859.07</v>
      </c>
      <c r="DB95" s="64"/>
      <c r="DC95" s="64"/>
      <c r="DD95" s="64"/>
      <c r="DE95" s="64"/>
      <c r="DF95" s="72">
        <v>1859.07</v>
      </c>
      <c r="DG95" s="73">
        <f t="shared" si="35"/>
        <v>42.459999999999809</v>
      </c>
      <c r="DH95" s="75">
        <f t="shared" si="36"/>
        <v>6.5194970515571198</v>
      </c>
      <c r="DI95" s="76">
        <f t="shared" si="37"/>
        <v>48.979497051556926</v>
      </c>
      <c r="DJ95" s="64">
        <f t="shared" si="38"/>
        <v>48.979497051556926</v>
      </c>
      <c r="DK95" s="64">
        <f t="shared" si="39"/>
        <v>0</v>
      </c>
      <c r="DL95" s="64">
        <f t="shared" si="40"/>
        <v>88.652889663318035</v>
      </c>
      <c r="DM95" s="184">
        <f t="shared" si="41"/>
        <v>0</v>
      </c>
      <c r="DN95" s="185">
        <f t="shared" si="42"/>
        <v>88.652889663318035</v>
      </c>
      <c r="DO95" s="186">
        <f t="shared" si="43"/>
        <v>88.632394201297132</v>
      </c>
      <c r="DP95" s="186">
        <f t="shared" si="44"/>
        <v>85.157710293272672</v>
      </c>
      <c r="DQ95" s="187">
        <f t="shared" si="45"/>
        <v>6.1057705874102144</v>
      </c>
      <c r="DR95" s="29">
        <f t="shared" si="46"/>
        <v>94.738164788707351</v>
      </c>
      <c r="DS95" s="188">
        <f t="shared" si="47"/>
        <v>-49.118286135395053</v>
      </c>
      <c r="DT95" s="74">
        <v>1</v>
      </c>
      <c r="DU95" s="1" t="s">
        <v>48</v>
      </c>
      <c r="DV95" s="1">
        <v>47</v>
      </c>
      <c r="DW95" s="1" t="s">
        <v>90</v>
      </c>
      <c r="DX95" s="1" t="s">
        <v>40</v>
      </c>
      <c r="DY95" s="50">
        <v>43982</v>
      </c>
      <c r="DZ95" s="51"/>
      <c r="EA95" s="1">
        <v>1926.74</v>
      </c>
      <c r="EB95" s="1"/>
      <c r="EC95" s="1"/>
      <c r="ED95" s="1"/>
      <c r="EE95" s="1"/>
      <c r="EF95" s="58">
        <v>1926.74</v>
      </c>
      <c r="EG95" s="73">
        <f t="shared" si="48"/>
        <v>67.670000000000073</v>
      </c>
      <c r="EH95" s="75">
        <f t="shared" si="49"/>
        <v>2.7806682883546467</v>
      </c>
      <c r="EI95" s="56">
        <f t="shared" si="50"/>
        <v>70.45066828835472</v>
      </c>
      <c r="EJ95" s="64">
        <f t="shared" si="51"/>
        <v>70.45066828835472</v>
      </c>
      <c r="EK95" s="64">
        <f t="shared" si="52"/>
        <v>0</v>
      </c>
      <c r="EL95" s="64">
        <f t="shared" si="53"/>
        <v>127.51570960192204</v>
      </c>
      <c r="EM95" s="174">
        <f t="shared" si="54"/>
        <v>0</v>
      </c>
      <c r="EN95" s="77">
        <f t="shared" si="55"/>
        <v>127.51570960192204</v>
      </c>
      <c r="EO95" s="64">
        <f t="shared" si="56"/>
        <v>13.339014172614748</v>
      </c>
      <c r="EP95" s="199">
        <f t="shared" si="57"/>
        <v>140.85472377453678</v>
      </c>
      <c r="EQ95" s="200">
        <f t="shared" si="58"/>
        <v>91.736437639141727</v>
      </c>
      <c r="ER95" s="111">
        <v>1</v>
      </c>
      <c r="ES95" s="64" t="s">
        <v>48</v>
      </c>
      <c r="ET95" s="1">
        <v>47</v>
      </c>
      <c r="EU95" s="1" t="s">
        <v>90</v>
      </c>
      <c r="EV95" s="1" t="s">
        <v>40</v>
      </c>
      <c r="EW95" s="218"/>
      <c r="EX95" s="50">
        <v>44013</v>
      </c>
      <c r="EY95" s="64">
        <v>1978.78</v>
      </c>
      <c r="EZ95" s="64"/>
      <c r="FA95" s="64"/>
      <c r="FB95" s="64"/>
      <c r="FC95" s="64"/>
      <c r="FD95" s="72">
        <f t="shared" si="59"/>
        <v>1978.78</v>
      </c>
      <c r="FE95" s="73">
        <f t="shared" si="88"/>
        <v>52.039999999999964</v>
      </c>
      <c r="FF95" s="75">
        <f t="shared" si="60"/>
        <v>2.4420156217933213</v>
      </c>
      <c r="FG95" s="56">
        <f t="shared" si="61"/>
        <v>54.482015621793288</v>
      </c>
      <c r="FH95" s="64">
        <f t="shared" si="62"/>
        <v>54.482015621793288</v>
      </c>
      <c r="FI95" s="64">
        <f t="shared" si="63"/>
        <v>0</v>
      </c>
      <c r="FJ95" s="64">
        <f t="shared" si="64"/>
        <v>98.612448275445857</v>
      </c>
      <c r="FK95" s="64"/>
      <c r="FL95" s="77">
        <f t="shared" si="65"/>
        <v>98.612448275445857</v>
      </c>
      <c r="FM95" s="64">
        <f t="shared" si="66"/>
        <v>11.299112672485613</v>
      </c>
      <c r="FN95" s="199">
        <f t="shared" si="67"/>
        <v>109.91156094793146</v>
      </c>
      <c r="FO95" s="93">
        <f t="shared" si="68"/>
        <v>201.64799858707318</v>
      </c>
      <c r="FP95" s="74">
        <v>1</v>
      </c>
      <c r="FQ95" s="1" t="s">
        <v>48</v>
      </c>
      <c r="FR95" s="1">
        <v>47</v>
      </c>
      <c r="FS95" s="1" t="s">
        <v>90</v>
      </c>
      <c r="FT95" s="1" t="s">
        <v>40</v>
      </c>
      <c r="FU95" s="50">
        <v>44042</v>
      </c>
      <c r="FV95" s="51">
        <v>250</v>
      </c>
      <c r="FW95" s="64">
        <v>2042.9</v>
      </c>
      <c r="FX95" s="64"/>
      <c r="FY95" s="64"/>
      <c r="FZ95" s="64"/>
      <c r="GA95" s="64"/>
      <c r="GB95" s="231">
        <f t="shared" si="69"/>
        <v>2042.9</v>
      </c>
      <c r="GC95" s="73">
        <f t="shared" si="9"/>
        <v>64.120000000000118</v>
      </c>
      <c r="GD95" s="75">
        <f t="shared" si="70"/>
        <v>19.979556787411454</v>
      </c>
      <c r="GE95" s="76">
        <f t="shared" si="71"/>
        <v>84.099556787411572</v>
      </c>
      <c r="GF95" s="64">
        <f t="shared" si="72"/>
        <v>84.099556787411572</v>
      </c>
      <c r="GG95" s="64">
        <v>0</v>
      </c>
      <c r="GH95" s="64">
        <f t="shared" si="73"/>
        <v>159.78915789608197</v>
      </c>
      <c r="GI95" s="64"/>
      <c r="GJ95" s="77">
        <f t="shared" si="74"/>
        <v>159.78915789608197</v>
      </c>
      <c r="GK95" s="63">
        <f t="shared" si="75"/>
        <v>0</v>
      </c>
      <c r="GL95" s="64">
        <f t="shared" si="76"/>
        <v>0</v>
      </c>
      <c r="GM95" s="51">
        <f t="shared" si="77"/>
        <v>159.78915789608197</v>
      </c>
      <c r="GN95" s="200">
        <f t="shared" si="78"/>
        <v>111.43715648315515</v>
      </c>
      <c r="GO95" s="74">
        <v>1</v>
      </c>
      <c r="GP95" s="237" t="s">
        <v>48</v>
      </c>
      <c r="GQ95" s="1">
        <v>47</v>
      </c>
      <c r="GR95" s="1" t="s">
        <v>90</v>
      </c>
      <c r="GS95" s="1" t="s">
        <v>40</v>
      </c>
      <c r="GT95" s="50">
        <v>44081</v>
      </c>
      <c r="GU95" s="51">
        <v>520</v>
      </c>
      <c r="GV95" s="64">
        <v>2100.6799999999998</v>
      </c>
      <c r="GW95" s="64"/>
      <c r="GX95" s="64"/>
      <c r="GY95" s="64"/>
      <c r="GZ95" s="64"/>
      <c r="HA95" s="72">
        <v>2100.6799999999998</v>
      </c>
      <c r="HB95" s="73">
        <f t="shared" si="89"/>
        <v>57.779999999999745</v>
      </c>
      <c r="HC95" s="75">
        <f t="shared" si="79"/>
        <v>-20.913166587630016</v>
      </c>
      <c r="HD95" s="76">
        <f t="shared" si="80"/>
        <v>36.866833412369729</v>
      </c>
      <c r="HE95" s="64">
        <f t="shared" si="81"/>
        <v>36.866833412369729</v>
      </c>
      <c r="HF95" s="64">
        <v>0</v>
      </c>
      <c r="HG95" s="64">
        <f t="shared" si="82"/>
        <v>70.046983483502487</v>
      </c>
      <c r="HH95" s="64"/>
      <c r="HI95" s="77">
        <f t="shared" si="83"/>
        <v>70.046983483502487</v>
      </c>
      <c r="HJ95" s="64">
        <f t="shared" si="84"/>
        <v>0</v>
      </c>
      <c r="HK95" s="64">
        <f t="shared" si="85"/>
        <v>0</v>
      </c>
      <c r="HL95" s="51">
        <f t="shared" si="86"/>
        <v>70.046983483502487</v>
      </c>
      <c r="HM95" s="200">
        <f t="shared" si="87"/>
        <v>-338.51586003334239</v>
      </c>
      <c r="HN95" s="1">
        <v>1</v>
      </c>
      <c r="HO95" s="1" t="s">
        <v>48</v>
      </c>
    </row>
    <row r="96" spans="1:223" ht="30" customHeight="1" x14ac:dyDescent="0.25">
      <c r="A96" s="1">
        <v>48</v>
      </c>
      <c r="B96" s="1" t="s">
        <v>91</v>
      </c>
      <c r="C96" s="1" t="s">
        <v>45</v>
      </c>
      <c r="D96" s="50">
        <v>43830</v>
      </c>
      <c r="E96" s="83"/>
      <c r="F96" s="64">
        <v>1244.01</v>
      </c>
      <c r="G96" s="64"/>
      <c r="H96" s="64"/>
      <c r="I96" s="64"/>
      <c r="J96" s="64"/>
      <c r="K96" s="72">
        <v>1244.01</v>
      </c>
      <c r="L96" s="73">
        <v>0</v>
      </c>
      <c r="M96" s="75">
        <v>0</v>
      </c>
      <c r="N96" s="56">
        <v>0</v>
      </c>
      <c r="O96" s="64">
        <v>0</v>
      </c>
      <c r="P96" s="64">
        <v>0</v>
      </c>
      <c r="Q96" s="64">
        <v>0</v>
      </c>
      <c r="R96" s="64">
        <v>0</v>
      </c>
      <c r="S96" s="77">
        <v>0</v>
      </c>
      <c r="T96" s="64"/>
      <c r="U96" s="64"/>
      <c r="V96" s="64">
        <v>0</v>
      </c>
      <c r="W96" s="90">
        <v>0</v>
      </c>
      <c r="X96" s="78">
        <v>230.18524032259768</v>
      </c>
      <c r="Y96" s="111">
        <v>1</v>
      </c>
      <c r="Z96" s="64" t="s">
        <v>48</v>
      </c>
      <c r="AA96" s="1">
        <v>48</v>
      </c>
      <c r="AB96" s="1" t="s">
        <v>91</v>
      </c>
      <c r="AC96" s="1" t="s">
        <v>45</v>
      </c>
      <c r="AD96" s="50">
        <v>43861</v>
      </c>
      <c r="AE96" s="110"/>
      <c r="AF96" s="1">
        <v>1244.01</v>
      </c>
      <c r="AG96" s="1"/>
      <c r="AH96" s="1"/>
      <c r="AI96" s="1"/>
      <c r="AJ96" s="1"/>
      <c r="AK96" s="58">
        <f t="shared" si="7"/>
        <v>1244.01</v>
      </c>
      <c r="AL96" s="73">
        <f t="shared" si="10"/>
        <v>0</v>
      </c>
      <c r="AM96" s="75">
        <f t="shared" si="11"/>
        <v>0</v>
      </c>
      <c r="AN96" s="56">
        <f t="shared" si="12"/>
        <v>0</v>
      </c>
      <c r="AO96" s="64">
        <f t="shared" si="13"/>
        <v>0</v>
      </c>
      <c r="AP96" s="64">
        <f t="shared" si="14"/>
        <v>0</v>
      </c>
      <c r="AQ96" s="64">
        <f t="shared" si="15"/>
        <v>0</v>
      </c>
      <c r="AR96" s="64"/>
      <c r="AS96" s="77">
        <f t="shared" si="16"/>
        <v>0</v>
      </c>
      <c r="AT96" s="64">
        <f t="shared" si="17"/>
        <v>0</v>
      </c>
      <c r="AU96" s="64">
        <f t="shared" si="8"/>
        <v>0</v>
      </c>
      <c r="AV96" s="90">
        <f t="shared" si="18"/>
        <v>0</v>
      </c>
      <c r="AW96" s="78">
        <f t="shared" si="19"/>
        <v>230.18524032259768</v>
      </c>
      <c r="AX96" s="111">
        <v>1</v>
      </c>
      <c r="AY96" s="64" t="s">
        <v>48</v>
      </c>
      <c r="AZ96" s="1">
        <v>48</v>
      </c>
      <c r="BA96" s="1" t="s">
        <v>91</v>
      </c>
      <c r="BB96" s="1" t="s">
        <v>45</v>
      </c>
      <c r="BC96" s="50">
        <v>43890</v>
      </c>
      <c r="BD96" s="83"/>
      <c r="BE96" s="1">
        <v>1244.02</v>
      </c>
      <c r="BF96" s="1"/>
      <c r="BG96" s="1"/>
      <c r="BH96" s="1"/>
      <c r="BI96" s="1"/>
      <c r="BJ96" s="58">
        <v>1244.02</v>
      </c>
      <c r="BK96" s="73">
        <f t="shared" si="20"/>
        <v>9.9999999999909051E-3</v>
      </c>
      <c r="BL96" s="75">
        <f t="shared" si="21"/>
        <v>1.8922194499134816E-4</v>
      </c>
      <c r="BM96" s="56">
        <f t="shared" si="22"/>
        <v>1.0189221944982254E-2</v>
      </c>
      <c r="BN96" s="64">
        <f t="shared" si="23"/>
        <v>1.0189221944982254E-2</v>
      </c>
      <c r="BO96" s="64">
        <f t="shared" si="24"/>
        <v>0</v>
      </c>
      <c r="BP96" s="64">
        <f t="shared" si="25"/>
        <v>1.844249172041788E-2</v>
      </c>
      <c r="BQ96" s="174">
        <f t="shared" si="26"/>
        <v>0</v>
      </c>
      <c r="BR96" s="77">
        <f t="shared" si="27"/>
        <v>1.844249172041788E-2</v>
      </c>
      <c r="BS96" s="64">
        <f t="shared" si="28"/>
        <v>1.240834960062233E-3</v>
      </c>
      <c r="BT96" s="90">
        <f t="shared" si="29"/>
        <v>1.9683326680480114E-2</v>
      </c>
      <c r="BU96" s="78">
        <f t="shared" si="30"/>
        <v>230.20492364927816</v>
      </c>
      <c r="BV96" s="111">
        <v>1</v>
      </c>
      <c r="BW96" s="64" t="s">
        <v>48</v>
      </c>
      <c r="BX96" s="1">
        <v>48</v>
      </c>
      <c r="BY96" s="1" t="s">
        <v>91</v>
      </c>
      <c r="BZ96" s="1" t="s">
        <v>45</v>
      </c>
      <c r="CA96" s="50">
        <v>43890</v>
      </c>
      <c r="CB96" s="83"/>
      <c r="CC96" s="72">
        <v>1244.02</v>
      </c>
      <c r="CD96" s="72"/>
      <c r="CE96" s="72"/>
      <c r="CF96" s="72"/>
      <c r="CG96" s="72"/>
      <c r="CH96" s="72">
        <v>1244.02</v>
      </c>
      <c r="CI96" s="72">
        <v>9.9999999999909051E-3</v>
      </c>
      <c r="CJ96" s="72">
        <v>1.8922194499134816E-4</v>
      </c>
      <c r="CK96" s="72">
        <v>1.0189221944982254E-2</v>
      </c>
      <c r="CL96" s="72">
        <v>1.0189221944982254E-2</v>
      </c>
      <c r="CM96" s="72">
        <v>0</v>
      </c>
      <c r="CN96" s="72">
        <v>1.844249172041788E-2</v>
      </c>
      <c r="CO96" s="72">
        <v>0</v>
      </c>
      <c r="CP96" s="77">
        <f t="shared" si="31"/>
        <v>2.0495462020906761E-2</v>
      </c>
      <c r="CQ96" s="64">
        <f t="shared" si="32"/>
        <v>1.240834960062233E-3</v>
      </c>
      <c r="CR96" s="90">
        <f t="shared" si="33"/>
        <v>2.1736296980968996E-2</v>
      </c>
      <c r="CS96" s="78">
        <f t="shared" si="34"/>
        <v>230.22665994625913</v>
      </c>
      <c r="CT96" s="74" t="s">
        <v>232</v>
      </c>
      <c r="CU96" s="1" t="s">
        <v>317</v>
      </c>
      <c r="CV96" s="1">
        <v>48</v>
      </c>
      <c r="CW96" s="1" t="s">
        <v>91</v>
      </c>
      <c r="CX96" s="1" t="s">
        <v>45</v>
      </c>
      <c r="CY96" s="50">
        <v>43951</v>
      </c>
      <c r="CZ96" s="83"/>
      <c r="DA96" s="64">
        <v>1277.6600000000001</v>
      </c>
      <c r="DB96" s="64"/>
      <c r="DC96" s="64"/>
      <c r="DD96" s="64"/>
      <c r="DE96" s="64"/>
      <c r="DF96" s="72">
        <v>1277.6600000000001</v>
      </c>
      <c r="DG96" s="73">
        <f t="shared" si="35"/>
        <v>33.6400000000001</v>
      </c>
      <c r="DH96" s="75">
        <f t="shared" si="36"/>
        <v>5.165235063928006</v>
      </c>
      <c r="DI96" s="76">
        <f t="shared" si="37"/>
        <v>38.805235063928109</v>
      </c>
      <c r="DJ96" s="64">
        <f t="shared" si="38"/>
        <v>38.805235063928109</v>
      </c>
      <c r="DK96" s="64">
        <f t="shared" si="39"/>
        <v>0</v>
      </c>
      <c r="DL96" s="64">
        <f t="shared" si="40"/>
        <v>70.237475465709878</v>
      </c>
      <c r="DM96" s="184">
        <f t="shared" si="41"/>
        <v>0</v>
      </c>
      <c r="DN96" s="185">
        <f t="shared" si="42"/>
        <v>70.237475465709878</v>
      </c>
      <c r="DO96" s="186">
        <f t="shared" si="43"/>
        <v>70.216980003688974</v>
      </c>
      <c r="DP96" s="186">
        <f t="shared" si="44"/>
        <v>67.464241428955518</v>
      </c>
      <c r="DQ96" s="187">
        <f t="shared" si="45"/>
        <v>4.8371566074316981</v>
      </c>
      <c r="DR96" s="29">
        <f t="shared" si="46"/>
        <v>75.054136611120668</v>
      </c>
      <c r="DS96" s="188">
        <f t="shared" si="47"/>
        <v>305.2807965573798</v>
      </c>
      <c r="DT96" s="74">
        <v>1</v>
      </c>
      <c r="DU96" s="1" t="s">
        <v>48</v>
      </c>
      <c r="DV96" s="1">
        <v>48</v>
      </c>
      <c r="DW96" s="1" t="s">
        <v>91</v>
      </c>
      <c r="DX96" s="1" t="s">
        <v>45</v>
      </c>
      <c r="DY96" s="50">
        <v>43982</v>
      </c>
      <c r="DZ96" s="51"/>
      <c r="EA96" s="1">
        <v>1537.01</v>
      </c>
      <c r="EB96" s="1"/>
      <c r="EC96" s="1"/>
      <c r="ED96" s="1"/>
      <c r="EE96" s="1"/>
      <c r="EF96" s="58">
        <v>1537.01</v>
      </c>
      <c r="EG96" s="73">
        <f t="shared" si="48"/>
        <v>259.34999999999991</v>
      </c>
      <c r="EH96" s="75">
        <f t="shared" si="49"/>
        <v>10.657105372909363</v>
      </c>
      <c r="EI96" s="56">
        <f t="shared" si="50"/>
        <v>270.00710537290928</v>
      </c>
      <c r="EJ96" s="64">
        <f t="shared" si="51"/>
        <v>110</v>
      </c>
      <c r="EK96" s="64">
        <f t="shared" si="52"/>
        <v>160.00710537290928</v>
      </c>
      <c r="EL96" s="64">
        <f t="shared" si="53"/>
        <v>199.1</v>
      </c>
      <c r="EM96" s="174">
        <f t="shared" si="54"/>
        <v>309.6381058929407</v>
      </c>
      <c r="EN96" s="77">
        <f t="shared" si="55"/>
        <v>508.73810589294067</v>
      </c>
      <c r="EO96" s="64">
        <f t="shared" si="56"/>
        <v>53.217480621327553</v>
      </c>
      <c r="EP96" s="199">
        <f t="shared" si="57"/>
        <v>561.95558651426825</v>
      </c>
      <c r="EQ96" s="200">
        <f t="shared" si="58"/>
        <v>867.23638307164811</v>
      </c>
      <c r="ER96" s="111">
        <v>1</v>
      </c>
      <c r="ES96" s="64" t="s">
        <v>48</v>
      </c>
      <c r="ET96" s="1">
        <v>48</v>
      </c>
      <c r="EU96" s="1" t="s">
        <v>91</v>
      </c>
      <c r="EV96" s="1" t="s">
        <v>45</v>
      </c>
      <c r="EW96" s="218">
        <v>2000</v>
      </c>
      <c r="EX96" s="50">
        <v>44013</v>
      </c>
      <c r="EY96" s="64">
        <v>1692.72</v>
      </c>
      <c r="EZ96" s="64"/>
      <c r="FA96" s="64"/>
      <c r="FB96" s="64"/>
      <c r="FC96" s="64"/>
      <c r="FD96" s="72">
        <f t="shared" si="59"/>
        <v>1692.72</v>
      </c>
      <c r="FE96" s="73">
        <f t="shared" si="88"/>
        <v>155.71000000000004</v>
      </c>
      <c r="FF96" s="75">
        <f t="shared" si="60"/>
        <v>7.3068073110960494</v>
      </c>
      <c r="FG96" s="56">
        <f t="shared" si="61"/>
        <v>163.01680731109607</v>
      </c>
      <c r="FH96" s="64">
        <f t="shared" si="62"/>
        <v>163.01680731109607</v>
      </c>
      <c r="FI96" s="64">
        <f t="shared" si="63"/>
        <v>0</v>
      </c>
      <c r="FJ96" s="64">
        <f t="shared" si="64"/>
        <v>295.0604212330839</v>
      </c>
      <c r="FK96" s="64"/>
      <c r="FL96" s="77">
        <f t="shared" si="65"/>
        <v>295.0604212330839</v>
      </c>
      <c r="FM96" s="64">
        <f t="shared" si="66"/>
        <v>33.808317337293161</v>
      </c>
      <c r="FN96" s="199">
        <f t="shared" si="67"/>
        <v>328.86873857037705</v>
      </c>
      <c r="FO96" s="93">
        <f t="shared" si="68"/>
        <v>-803.8948783579749</v>
      </c>
      <c r="FP96" s="74">
        <v>1</v>
      </c>
      <c r="FQ96" s="1" t="s">
        <v>48</v>
      </c>
      <c r="FR96" s="1">
        <v>48</v>
      </c>
      <c r="FS96" s="1" t="s">
        <v>91</v>
      </c>
      <c r="FT96" s="1" t="s">
        <v>45</v>
      </c>
      <c r="FU96" s="50">
        <v>44042</v>
      </c>
      <c r="FV96" s="51"/>
      <c r="FW96" s="64">
        <v>1815.74</v>
      </c>
      <c r="FX96" s="64"/>
      <c r="FY96" s="64"/>
      <c r="FZ96" s="64"/>
      <c r="GA96" s="64"/>
      <c r="GB96" s="231">
        <f t="shared" si="69"/>
        <v>1815.74</v>
      </c>
      <c r="GC96" s="73">
        <f t="shared" si="9"/>
        <v>123.01999999999998</v>
      </c>
      <c r="GD96" s="75">
        <f t="shared" si="70"/>
        <v>38.332580723445915</v>
      </c>
      <c r="GE96" s="76">
        <f t="shared" si="71"/>
        <v>161.3525807234459</v>
      </c>
      <c r="GF96" s="64">
        <f t="shared" si="72"/>
        <v>161.3525807234459</v>
      </c>
      <c r="GG96" s="64">
        <v>0</v>
      </c>
      <c r="GH96" s="64">
        <f t="shared" si="73"/>
        <v>306.56990337454721</v>
      </c>
      <c r="GI96" s="64"/>
      <c r="GJ96" s="77">
        <f t="shared" si="74"/>
        <v>306.56990337454721</v>
      </c>
      <c r="GK96" s="63">
        <f t="shared" si="75"/>
        <v>161.3525807234459</v>
      </c>
      <c r="GL96" s="64">
        <f t="shared" si="76"/>
        <v>44.853639415326384</v>
      </c>
      <c r="GM96" s="51">
        <f t="shared" si="77"/>
        <v>351.42354278987358</v>
      </c>
      <c r="GN96" s="200">
        <f t="shared" si="78"/>
        <v>-452.47133556810132</v>
      </c>
      <c r="GO96" s="74">
        <v>1</v>
      </c>
      <c r="GP96" s="237" t="s">
        <v>48</v>
      </c>
      <c r="GQ96" s="1">
        <v>48</v>
      </c>
      <c r="GR96" s="1" t="s">
        <v>91</v>
      </c>
      <c r="GS96" s="1" t="s">
        <v>45</v>
      </c>
      <c r="GT96" s="50">
        <v>44081</v>
      </c>
      <c r="GU96" s="51"/>
      <c r="GV96" s="64">
        <v>2062.17</v>
      </c>
      <c r="GW96" s="64"/>
      <c r="GX96" s="64"/>
      <c r="GY96" s="64"/>
      <c r="GZ96" s="64"/>
      <c r="HA96" s="72">
        <v>2062.17</v>
      </c>
      <c r="HB96" s="73">
        <f t="shared" si="89"/>
        <v>246.43000000000006</v>
      </c>
      <c r="HC96" s="75">
        <f t="shared" si="79"/>
        <v>-89.194040190198848</v>
      </c>
      <c r="HD96" s="76">
        <f t="shared" si="80"/>
        <v>157.23595980980122</v>
      </c>
      <c r="HE96" s="64">
        <f t="shared" si="81"/>
        <v>157.23595980980122</v>
      </c>
      <c r="HF96" s="64">
        <v>0</v>
      </c>
      <c r="HG96" s="64">
        <f t="shared" si="82"/>
        <v>298.74832363862231</v>
      </c>
      <c r="HH96" s="64"/>
      <c r="HI96" s="77">
        <f t="shared" si="83"/>
        <v>298.74832363862231</v>
      </c>
      <c r="HJ96" s="64">
        <f t="shared" si="84"/>
        <v>157.23595980980122</v>
      </c>
      <c r="HK96" s="64">
        <f t="shared" si="85"/>
        <v>71.167411589845003</v>
      </c>
      <c r="HL96" s="51">
        <f t="shared" si="86"/>
        <v>369.91573522846733</v>
      </c>
      <c r="HM96" s="200">
        <f t="shared" si="87"/>
        <v>-82.555600339633997</v>
      </c>
      <c r="HN96" s="1">
        <v>1</v>
      </c>
      <c r="HO96" s="1" t="s">
        <v>48</v>
      </c>
    </row>
    <row r="97" spans="1:223" ht="30" customHeight="1" x14ac:dyDescent="0.25">
      <c r="A97" s="1">
        <v>49</v>
      </c>
      <c r="B97" s="1" t="s">
        <v>92</v>
      </c>
      <c r="C97" s="1" t="s">
        <v>41</v>
      </c>
      <c r="D97" s="50">
        <v>43830</v>
      </c>
      <c r="E97" s="83"/>
      <c r="F97" s="64">
        <v>9942.31</v>
      </c>
      <c r="G97" s="64"/>
      <c r="H97" s="64"/>
      <c r="I97" s="64"/>
      <c r="J97" s="64"/>
      <c r="K97" s="72">
        <v>9942.31</v>
      </c>
      <c r="L97" s="73">
        <v>773.72999999999956</v>
      </c>
      <c r="M97" s="75">
        <v>92.847533638261055</v>
      </c>
      <c r="N97" s="56">
        <v>866.57753363826066</v>
      </c>
      <c r="O97" s="64">
        <v>110</v>
      </c>
      <c r="P97" s="64">
        <v>756.57753363826066</v>
      </c>
      <c r="Q97" s="64">
        <v>199.1</v>
      </c>
      <c r="R97" s="64">
        <v>1772.4407085224968</v>
      </c>
      <c r="S97" s="77">
        <v>1971.5407085224967</v>
      </c>
      <c r="T97" s="64"/>
      <c r="U97" s="64"/>
      <c r="V97" s="64">
        <v>99.069344241111367</v>
      </c>
      <c r="W97" s="90">
        <v>2070.6100527636081</v>
      </c>
      <c r="X97" s="78">
        <v>879.24007844965035</v>
      </c>
      <c r="Y97" s="111">
        <v>1</v>
      </c>
      <c r="Z97" s="64" t="s">
        <v>48</v>
      </c>
      <c r="AA97" s="1">
        <v>49</v>
      </c>
      <c r="AB97" s="1" t="s">
        <v>92</v>
      </c>
      <c r="AC97" s="1" t="s">
        <v>41</v>
      </c>
      <c r="AD97" s="50">
        <v>43861</v>
      </c>
      <c r="AE97" s="110"/>
      <c r="AF97" s="1">
        <v>10788.74</v>
      </c>
      <c r="AG97" s="1"/>
      <c r="AH97" s="1"/>
      <c r="AI97" s="1"/>
      <c r="AJ97" s="1"/>
      <c r="AK97" s="58">
        <f t="shared" si="7"/>
        <v>10788.74</v>
      </c>
      <c r="AL97" s="73">
        <f t="shared" si="10"/>
        <v>846.43000000000029</v>
      </c>
      <c r="AM97" s="75">
        <f t="shared" si="11"/>
        <v>-752.5205305822019</v>
      </c>
      <c r="AN97" s="56">
        <f t="shared" si="12"/>
        <v>93.909469417798391</v>
      </c>
      <c r="AO97" s="64">
        <f t="shared" si="13"/>
        <v>93.909469417798391</v>
      </c>
      <c r="AP97" s="64">
        <f t="shared" si="14"/>
        <v>0</v>
      </c>
      <c r="AQ97" s="64">
        <f t="shared" si="15"/>
        <v>169.9761396462151</v>
      </c>
      <c r="AR97" s="64"/>
      <c r="AS97" s="77">
        <f t="shared" si="16"/>
        <v>169.9761396462151</v>
      </c>
      <c r="AT97" s="64">
        <f t="shared" si="17"/>
        <v>609.21645858701822</v>
      </c>
      <c r="AU97" s="64">
        <f t="shared" si="8"/>
        <v>108.3080923479836</v>
      </c>
      <c r="AV97" s="90">
        <f t="shared" si="18"/>
        <v>887.50069058121687</v>
      </c>
      <c r="AW97" s="78">
        <f t="shared" si="19"/>
        <v>1766.7407690308673</v>
      </c>
      <c r="AX97" s="111">
        <v>1</v>
      </c>
      <c r="AY97" s="64" t="s">
        <v>48</v>
      </c>
      <c r="AZ97" s="1">
        <v>49</v>
      </c>
      <c r="BA97" s="1" t="s">
        <v>92</v>
      </c>
      <c r="BB97" s="1" t="s">
        <v>41</v>
      </c>
      <c r="BC97" s="50">
        <v>43890</v>
      </c>
      <c r="BD97" s="83"/>
      <c r="BE97" s="1">
        <v>11575.76</v>
      </c>
      <c r="BF97" s="1"/>
      <c r="BG97" s="1"/>
      <c r="BH97" s="1"/>
      <c r="BI97" s="1"/>
      <c r="BJ97" s="58">
        <v>11575.76</v>
      </c>
      <c r="BK97" s="73">
        <f t="shared" si="20"/>
        <v>787.02000000000044</v>
      </c>
      <c r="BL97" s="75">
        <f t="shared" si="21"/>
        <v>14.892145514722635</v>
      </c>
      <c r="BM97" s="56">
        <f t="shared" si="22"/>
        <v>801.91214551472308</v>
      </c>
      <c r="BN97" s="64">
        <f t="shared" si="23"/>
        <v>110</v>
      </c>
      <c r="BO97" s="64">
        <f t="shared" si="24"/>
        <v>691.91214551472308</v>
      </c>
      <c r="BP97" s="64">
        <f t="shared" si="25"/>
        <v>199.1</v>
      </c>
      <c r="BQ97" s="174">
        <f t="shared" si="26"/>
        <v>1530.7704493829822</v>
      </c>
      <c r="BR97" s="77">
        <f t="shared" si="27"/>
        <v>1729.8704493829821</v>
      </c>
      <c r="BS97" s="64">
        <f t="shared" si="28"/>
        <v>116.38794597351368</v>
      </c>
      <c r="BT97" s="90">
        <f t="shared" si="29"/>
        <v>1846.2583953564958</v>
      </c>
      <c r="BU97" s="78">
        <f t="shared" si="30"/>
        <v>3612.9991643873632</v>
      </c>
      <c r="BV97" s="111">
        <v>1</v>
      </c>
      <c r="BW97" s="64" t="s">
        <v>48</v>
      </c>
      <c r="BX97" s="1">
        <v>49</v>
      </c>
      <c r="BY97" s="1" t="s">
        <v>92</v>
      </c>
      <c r="BZ97" s="1" t="s">
        <v>41</v>
      </c>
      <c r="CA97" s="50">
        <v>43890</v>
      </c>
      <c r="CB97" s="83"/>
      <c r="CC97" s="72">
        <v>11575.76</v>
      </c>
      <c r="CD97" s="72"/>
      <c r="CE97" s="72"/>
      <c r="CF97" s="72"/>
      <c r="CG97" s="72"/>
      <c r="CH97" s="72">
        <v>11575.76</v>
      </c>
      <c r="CI97" s="72">
        <v>787.02000000000044</v>
      </c>
      <c r="CJ97" s="72">
        <v>14.892145514722635</v>
      </c>
      <c r="CK97" s="72">
        <v>801.91214551472308</v>
      </c>
      <c r="CL97" s="72">
        <v>110</v>
      </c>
      <c r="CM97" s="72">
        <v>691.91214551472308</v>
      </c>
      <c r="CN97" s="72">
        <v>199.1</v>
      </c>
      <c r="CO97" s="72">
        <v>1530.7704493829822</v>
      </c>
      <c r="CP97" s="77">
        <f t="shared" si="31"/>
        <v>1922.4351369595993</v>
      </c>
      <c r="CQ97" s="64">
        <f t="shared" si="32"/>
        <v>116.38794597351369</v>
      </c>
      <c r="CR97" s="90">
        <f t="shared" si="33"/>
        <v>2038.823082933113</v>
      </c>
      <c r="CS97" s="78">
        <f t="shared" si="34"/>
        <v>5651.822247320476</v>
      </c>
      <c r="CT97" s="74" t="s">
        <v>232</v>
      </c>
      <c r="CU97" s="1" t="s">
        <v>317</v>
      </c>
      <c r="CV97" s="1">
        <v>49</v>
      </c>
      <c r="CW97" s="1" t="s">
        <v>92</v>
      </c>
      <c r="CX97" s="1" t="s">
        <v>41</v>
      </c>
      <c r="CY97" s="50">
        <v>43951</v>
      </c>
      <c r="CZ97" s="83">
        <v>5000</v>
      </c>
      <c r="DA97" s="64">
        <v>13099.08</v>
      </c>
      <c r="DB97" s="64"/>
      <c r="DC97" s="64"/>
      <c r="DD97" s="64"/>
      <c r="DE97" s="64"/>
      <c r="DF97" s="72">
        <v>13099.08</v>
      </c>
      <c r="DG97" s="73">
        <f t="shared" si="35"/>
        <v>1523.3199999999997</v>
      </c>
      <c r="DH97" s="75">
        <f t="shared" si="36"/>
        <v>233.89732097451801</v>
      </c>
      <c r="DI97" s="76">
        <f t="shared" si="37"/>
        <v>1757.2173209745176</v>
      </c>
      <c r="DJ97" s="64">
        <f t="shared" si="38"/>
        <v>110</v>
      </c>
      <c r="DK97" s="64">
        <f t="shared" si="39"/>
        <v>1647.2173209745176</v>
      </c>
      <c r="DL97" s="64">
        <f t="shared" si="40"/>
        <v>199.1</v>
      </c>
      <c r="DM97" s="184">
        <f t="shared" si="41"/>
        <v>3667.1593155867254</v>
      </c>
      <c r="DN97" s="185">
        <f t="shared" si="42"/>
        <v>3866.2593155867253</v>
      </c>
      <c r="DO97" s="186">
        <f t="shared" si="43"/>
        <v>1943.824178627126</v>
      </c>
      <c r="DP97" s="186">
        <f t="shared" si="44"/>
        <v>1867.6198218073744</v>
      </c>
      <c r="DQ97" s="187">
        <f t="shared" si="45"/>
        <v>133.90752448820376</v>
      </c>
      <c r="DR97" s="29">
        <f t="shared" si="46"/>
        <v>2077.7317031153298</v>
      </c>
      <c r="DS97" s="188">
        <f t="shared" si="47"/>
        <v>2729.5539504358057</v>
      </c>
      <c r="DT97" s="74">
        <v>1</v>
      </c>
      <c r="DU97" s="1" t="s">
        <v>48</v>
      </c>
      <c r="DV97" s="1">
        <v>49</v>
      </c>
      <c r="DW97" s="1" t="s">
        <v>92</v>
      </c>
      <c r="DX97" s="1" t="s">
        <v>41</v>
      </c>
      <c r="DY97" s="50">
        <v>43982</v>
      </c>
      <c r="DZ97" s="51"/>
      <c r="EA97" s="1">
        <v>13476</v>
      </c>
      <c r="EB97" s="1"/>
      <c r="EC97" s="1"/>
      <c r="ED97" s="1"/>
      <c r="EE97" s="1"/>
      <c r="EF97" s="58">
        <v>13476</v>
      </c>
      <c r="EG97" s="73">
        <f t="shared" si="48"/>
        <v>376.92000000000007</v>
      </c>
      <c r="EH97" s="75">
        <f t="shared" si="49"/>
        <v>15.488244292103332</v>
      </c>
      <c r="EI97" s="56">
        <f t="shared" si="50"/>
        <v>392.4082442921034</v>
      </c>
      <c r="EJ97" s="64">
        <f t="shared" si="51"/>
        <v>110</v>
      </c>
      <c r="EK97" s="64">
        <f t="shared" si="52"/>
        <v>282.4082442921034</v>
      </c>
      <c r="EL97" s="64">
        <f t="shared" si="53"/>
        <v>199.1</v>
      </c>
      <c r="EM97" s="174">
        <f t="shared" si="54"/>
        <v>546.50294214973621</v>
      </c>
      <c r="EN97" s="77">
        <f t="shared" si="55"/>
        <v>745.60294214973624</v>
      </c>
      <c r="EO97" s="64">
        <f t="shared" si="56"/>
        <v>77.995160310260914</v>
      </c>
      <c r="EP97" s="199">
        <f t="shared" si="57"/>
        <v>823.59810245999711</v>
      </c>
      <c r="EQ97" s="200">
        <f t="shared" si="58"/>
        <v>3553.1520528958026</v>
      </c>
      <c r="ER97" s="111">
        <v>1</v>
      </c>
      <c r="ES97" s="64" t="s">
        <v>48</v>
      </c>
      <c r="ET97" s="1">
        <v>49</v>
      </c>
      <c r="EU97" s="1" t="s">
        <v>92</v>
      </c>
      <c r="EV97" s="1" t="s">
        <v>41</v>
      </c>
      <c r="EW97" s="218"/>
      <c r="EX97" s="50">
        <v>44013</v>
      </c>
      <c r="EY97" s="64">
        <v>13811.33</v>
      </c>
      <c r="EZ97" s="64"/>
      <c r="FA97" s="64"/>
      <c r="FB97" s="64"/>
      <c r="FC97" s="64"/>
      <c r="FD97" s="72">
        <f t="shared" si="59"/>
        <v>13811.33</v>
      </c>
      <c r="FE97" s="73">
        <f t="shared" si="88"/>
        <v>335.32999999999993</v>
      </c>
      <c r="FF97" s="75">
        <f t="shared" si="60"/>
        <v>15.735609117139793</v>
      </c>
      <c r="FG97" s="56">
        <f t="shared" si="61"/>
        <v>351.06560911713973</v>
      </c>
      <c r="FH97" s="64">
        <f t="shared" si="62"/>
        <v>351.06560911713973</v>
      </c>
      <c r="FI97" s="64">
        <f t="shared" si="63"/>
        <v>0</v>
      </c>
      <c r="FJ97" s="64">
        <f t="shared" si="64"/>
        <v>635.42875250202292</v>
      </c>
      <c r="FK97" s="64"/>
      <c r="FL97" s="77">
        <f t="shared" si="65"/>
        <v>635.42875250202292</v>
      </c>
      <c r="FM97" s="64">
        <f t="shared" si="66"/>
        <v>72.808060193401261</v>
      </c>
      <c r="FN97" s="199">
        <f t="shared" si="67"/>
        <v>708.23681269542419</v>
      </c>
      <c r="FO97" s="93">
        <f t="shared" si="68"/>
        <v>4261.3888655912269</v>
      </c>
      <c r="FP97" s="74">
        <v>1</v>
      </c>
      <c r="FQ97" s="1" t="s">
        <v>48</v>
      </c>
      <c r="FR97" s="1">
        <v>49</v>
      </c>
      <c r="FS97" s="1" t="s">
        <v>92</v>
      </c>
      <c r="FT97" s="1" t="s">
        <v>41</v>
      </c>
      <c r="FU97" s="50">
        <v>44042</v>
      </c>
      <c r="FV97" s="51">
        <v>2220</v>
      </c>
      <c r="FW97" s="64">
        <v>14161.51</v>
      </c>
      <c r="FX97" s="64"/>
      <c r="FY97" s="64"/>
      <c r="FZ97" s="64"/>
      <c r="GA97" s="64"/>
      <c r="GB97" s="231">
        <f t="shared" si="69"/>
        <v>14161.51</v>
      </c>
      <c r="GC97" s="73">
        <f t="shared" si="9"/>
        <v>350.18000000000029</v>
      </c>
      <c r="GD97" s="75">
        <f t="shared" si="70"/>
        <v>109.11480342819301</v>
      </c>
      <c r="GE97" s="76">
        <f t="shared" si="71"/>
        <v>459.29480342819329</v>
      </c>
      <c r="GF97" s="64">
        <f t="shared" si="72"/>
        <v>459.29480342819329</v>
      </c>
      <c r="GG97" s="64">
        <v>0</v>
      </c>
      <c r="GH97" s="64">
        <f t="shared" si="73"/>
        <v>872.66012651356721</v>
      </c>
      <c r="GI97" s="64"/>
      <c r="GJ97" s="77">
        <f t="shared" si="74"/>
        <v>872.66012651356721</v>
      </c>
      <c r="GK97" s="63">
        <f t="shared" si="75"/>
        <v>459.29480342819329</v>
      </c>
      <c r="GL97" s="64">
        <f t="shared" si="76"/>
        <v>127.6771862336125</v>
      </c>
      <c r="GM97" s="51">
        <f t="shared" si="77"/>
        <v>1000.3373127471797</v>
      </c>
      <c r="GN97" s="200">
        <f t="shared" si="78"/>
        <v>3041.7261783384065</v>
      </c>
      <c r="GO97" s="74">
        <v>1</v>
      </c>
      <c r="GP97" s="237" t="s">
        <v>48</v>
      </c>
      <c r="GQ97" s="1">
        <v>49</v>
      </c>
      <c r="GR97" s="1" t="s">
        <v>92</v>
      </c>
      <c r="GS97" s="1" t="s">
        <v>41</v>
      </c>
      <c r="GT97" s="50">
        <v>44081</v>
      </c>
      <c r="GU97" s="51"/>
      <c r="GV97" s="64">
        <v>14660.32</v>
      </c>
      <c r="GW97" s="64"/>
      <c r="GX97" s="64"/>
      <c r="GY97" s="64"/>
      <c r="GZ97" s="64"/>
      <c r="HA97" s="72">
        <v>14660.32</v>
      </c>
      <c r="HB97" s="73">
        <f t="shared" si="89"/>
        <v>498.80999999999949</v>
      </c>
      <c r="HC97" s="75">
        <f t="shared" si="79"/>
        <v>-180.54165153298311</v>
      </c>
      <c r="HD97" s="76">
        <f t="shared" si="80"/>
        <v>318.26834846701638</v>
      </c>
      <c r="HE97" s="64">
        <f t="shared" si="81"/>
        <v>318.26834846701638</v>
      </c>
      <c r="HF97" s="64">
        <v>0</v>
      </c>
      <c r="HG97" s="64">
        <f t="shared" si="82"/>
        <v>604.70986208733109</v>
      </c>
      <c r="HH97" s="64"/>
      <c r="HI97" s="77">
        <f t="shared" si="83"/>
        <v>604.70986208733109</v>
      </c>
      <c r="HJ97" s="64">
        <f t="shared" si="84"/>
        <v>318.26834846701638</v>
      </c>
      <c r="HK97" s="64">
        <f t="shared" si="85"/>
        <v>144.05314521418066</v>
      </c>
      <c r="HL97" s="51">
        <f t="shared" si="86"/>
        <v>748.76300730151172</v>
      </c>
      <c r="HM97" s="200">
        <f t="shared" si="87"/>
        <v>3790.4891856399181</v>
      </c>
      <c r="HN97" s="1">
        <v>1</v>
      </c>
      <c r="HO97" s="1" t="s">
        <v>48</v>
      </c>
    </row>
    <row r="98" spans="1:223" ht="30" customHeight="1" x14ac:dyDescent="0.25">
      <c r="A98" s="1">
        <v>50</v>
      </c>
      <c r="B98" s="1" t="s">
        <v>267</v>
      </c>
      <c r="C98" s="1" t="s">
        <v>276</v>
      </c>
      <c r="D98" s="50">
        <v>43830</v>
      </c>
      <c r="E98" s="83">
        <v>3000</v>
      </c>
      <c r="F98" s="64">
        <v>2900.02</v>
      </c>
      <c r="G98" s="64">
        <v>39.519999999999996</v>
      </c>
      <c r="H98" s="64">
        <v>5749.63</v>
      </c>
      <c r="I98" s="64"/>
      <c r="J98" s="64"/>
      <c r="K98" s="72">
        <v>8689.17</v>
      </c>
      <c r="L98" s="73">
        <v>1287.8899999999994</v>
      </c>
      <c r="M98" s="75">
        <v>154.54668953947765</v>
      </c>
      <c r="N98" s="56">
        <v>1442.4366895394771</v>
      </c>
      <c r="O98" s="64">
        <v>110</v>
      </c>
      <c r="P98" s="64">
        <v>1332.4366895394771</v>
      </c>
      <c r="Q98" s="64">
        <v>199.1</v>
      </c>
      <c r="R98" s="64">
        <v>3121.5109160218526</v>
      </c>
      <c r="S98" s="77">
        <v>3320.6109160218525</v>
      </c>
      <c r="T98" s="64"/>
      <c r="U98" s="64"/>
      <c r="V98" s="64">
        <v>166.85972777944659</v>
      </c>
      <c r="W98" s="90">
        <v>3487.470643801299</v>
      </c>
      <c r="X98" s="78">
        <v>2505.8417392841952</v>
      </c>
      <c r="Y98" s="111">
        <v>2</v>
      </c>
      <c r="Z98" s="64" t="s">
        <v>48</v>
      </c>
      <c r="AA98" s="1">
        <v>50</v>
      </c>
      <c r="AB98" s="1" t="s">
        <v>267</v>
      </c>
      <c r="AC98" s="1" t="s">
        <v>276</v>
      </c>
      <c r="AD98" s="50">
        <v>43861</v>
      </c>
      <c r="AE98" s="110">
        <v>2200</v>
      </c>
      <c r="AF98" s="1">
        <v>4058.54</v>
      </c>
      <c r="AG98" s="1">
        <v>39.519999999999996</v>
      </c>
      <c r="AH98" s="1">
        <v>5749.63</v>
      </c>
      <c r="AI98" s="1"/>
      <c r="AJ98" s="1"/>
      <c r="AK98" s="58">
        <f t="shared" si="7"/>
        <v>9847.69</v>
      </c>
      <c r="AL98" s="73">
        <f t="shared" si="10"/>
        <v>1158.5200000000004</v>
      </c>
      <c r="AM98" s="75">
        <f t="shared" si="11"/>
        <v>-1029.984860047603</v>
      </c>
      <c r="AN98" s="56">
        <f t="shared" si="12"/>
        <v>128.53513995239746</v>
      </c>
      <c r="AO98" s="64">
        <f t="shared" si="13"/>
        <v>128.53513995239746</v>
      </c>
      <c r="AP98" s="64">
        <f t="shared" si="14"/>
        <v>0</v>
      </c>
      <c r="AQ98" s="64">
        <f t="shared" si="15"/>
        <v>232.6486033138394</v>
      </c>
      <c r="AR98" s="64"/>
      <c r="AS98" s="77">
        <f t="shared" si="16"/>
        <v>232.6486033138394</v>
      </c>
      <c r="AT98" s="64">
        <f t="shared" si="17"/>
        <v>833.84267051289794</v>
      </c>
      <c r="AU98" s="64">
        <f t="shared" si="8"/>
        <v>148.24272668382022</v>
      </c>
      <c r="AV98" s="90">
        <f t="shared" si="18"/>
        <v>1214.7340005105575</v>
      </c>
      <c r="AW98" s="78">
        <f t="shared" si="19"/>
        <v>1520.5757397947527</v>
      </c>
      <c r="AX98" s="111">
        <v>2</v>
      </c>
      <c r="AY98" s="64" t="s">
        <v>48</v>
      </c>
      <c r="AZ98" s="1">
        <v>50</v>
      </c>
      <c r="BA98" s="1" t="s">
        <v>267</v>
      </c>
      <c r="BB98" s="1" t="s">
        <v>276</v>
      </c>
      <c r="BC98" s="50">
        <v>43890</v>
      </c>
      <c r="BD98" s="83">
        <v>2000</v>
      </c>
      <c r="BE98" s="1">
        <v>5068.46</v>
      </c>
      <c r="BF98" s="1">
        <v>39.519999999999996</v>
      </c>
      <c r="BG98" s="1">
        <v>5749.63</v>
      </c>
      <c r="BH98" s="1"/>
      <c r="BI98" s="1"/>
      <c r="BJ98" s="58">
        <v>10857.61</v>
      </c>
      <c r="BK98" s="73">
        <f t="shared" si="20"/>
        <v>1009.9200000000001</v>
      </c>
      <c r="BL98" s="75">
        <f t="shared" si="21"/>
        <v>19.109902668583615</v>
      </c>
      <c r="BM98" s="56">
        <f t="shared" si="22"/>
        <v>1029.0299026685836</v>
      </c>
      <c r="BN98" s="64">
        <f t="shared" si="23"/>
        <v>110</v>
      </c>
      <c r="BO98" s="64">
        <f t="shared" si="24"/>
        <v>919.02990266858365</v>
      </c>
      <c r="BP98" s="64">
        <f t="shared" si="25"/>
        <v>199.1</v>
      </c>
      <c r="BQ98" s="174">
        <f t="shared" si="26"/>
        <v>2033.2405294863415</v>
      </c>
      <c r="BR98" s="77">
        <f t="shared" si="27"/>
        <v>2232.3405294863414</v>
      </c>
      <c r="BS98" s="64">
        <f t="shared" si="28"/>
        <v>150.19479003934319</v>
      </c>
      <c r="BT98" s="90">
        <f t="shared" si="29"/>
        <v>2382.5353195256848</v>
      </c>
      <c r="BU98" s="78">
        <f t="shared" si="30"/>
        <v>1903.1110593204376</v>
      </c>
      <c r="BV98" s="111">
        <v>2</v>
      </c>
      <c r="BW98" s="64" t="s">
        <v>48</v>
      </c>
      <c r="BX98" s="1">
        <v>50</v>
      </c>
      <c r="BY98" s="1" t="s">
        <v>267</v>
      </c>
      <c r="BZ98" s="1" t="s">
        <v>276</v>
      </c>
      <c r="CA98" s="50">
        <v>43890</v>
      </c>
      <c r="CB98" s="83">
        <v>5000</v>
      </c>
      <c r="CC98" s="72">
        <v>5068.46</v>
      </c>
      <c r="CD98" s="72">
        <v>39.519999999999996</v>
      </c>
      <c r="CE98" s="72">
        <v>5749.63</v>
      </c>
      <c r="CF98" s="72"/>
      <c r="CG98" s="72"/>
      <c r="CH98" s="72">
        <v>10857.61</v>
      </c>
      <c r="CI98" s="72">
        <v>1009.9200000000001</v>
      </c>
      <c r="CJ98" s="72">
        <v>19.109902668583615</v>
      </c>
      <c r="CK98" s="72">
        <v>1029.0299026685836</v>
      </c>
      <c r="CL98" s="72">
        <v>110</v>
      </c>
      <c r="CM98" s="72">
        <v>919.02990266858365</v>
      </c>
      <c r="CN98" s="72">
        <v>199.1</v>
      </c>
      <c r="CO98" s="72">
        <v>2033.2405294863415</v>
      </c>
      <c r="CP98" s="77">
        <f t="shared" si="31"/>
        <v>2480.8388819372349</v>
      </c>
      <c r="CQ98" s="64">
        <f t="shared" si="32"/>
        <v>150.19479003934322</v>
      </c>
      <c r="CR98" s="90">
        <f t="shared" si="33"/>
        <v>2631.0336719765783</v>
      </c>
      <c r="CS98" s="78">
        <f t="shared" si="34"/>
        <v>-465.85526870298418</v>
      </c>
      <c r="CT98" s="74" t="s">
        <v>232</v>
      </c>
      <c r="CU98" s="1" t="s">
        <v>317</v>
      </c>
      <c r="CV98" s="1">
        <v>50</v>
      </c>
      <c r="CW98" s="1" t="s">
        <v>267</v>
      </c>
      <c r="CX98" s="1" t="s">
        <v>276</v>
      </c>
      <c r="CY98" s="50">
        <v>43951</v>
      </c>
      <c r="CZ98" s="83">
        <v>850</v>
      </c>
      <c r="DA98" s="64">
        <v>6265.96</v>
      </c>
      <c r="DB98" s="64">
        <v>39.519999999999996</v>
      </c>
      <c r="DC98" s="64">
        <v>5749.63</v>
      </c>
      <c r="DD98" s="64"/>
      <c r="DE98" s="64"/>
      <c r="DF98" s="72">
        <v>12055.11</v>
      </c>
      <c r="DG98" s="73">
        <f t="shared" si="35"/>
        <v>1197.5</v>
      </c>
      <c r="DH98" s="75">
        <f t="shared" si="36"/>
        <v>183.86947054262095</v>
      </c>
      <c r="DI98" s="76">
        <f t="shared" si="37"/>
        <v>1381.369470542621</v>
      </c>
      <c r="DJ98" s="64">
        <f t="shared" si="38"/>
        <v>110</v>
      </c>
      <c r="DK98" s="64">
        <f t="shared" si="39"/>
        <v>1271.369470542621</v>
      </c>
      <c r="DL98" s="64">
        <f t="shared" si="40"/>
        <v>199.1</v>
      </c>
      <c r="DM98" s="184">
        <f t="shared" si="41"/>
        <v>2830.4185113198314</v>
      </c>
      <c r="DN98" s="185">
        <f t="shared" si="42"/>
        <v>3029.5185113198313</v>
      </c>
      <c r="DO98" s="186">
        <f t="shared" si="43"/>
        <v>548.67962938259643</v>
      </c>
      <c r="DP98" s="186">
        <f t="shared" si="44"/>
        <v>527.16956755862475</v>
      </c>
      <c r="DQ98" s="187">
        <f t="shared" si="45"/>
        <v>37.797827455577931</v>
      </c>
      <c r="DR98" s="29">
        <f t="shared" si="46"/>
        <v>586.47745683817436</v>
      </c>
      <c r="DS98" s="188">
        <f t="shared" si="47"/>
        <v>-729.37781186480981</v>
      </c>
      <c r="DT98" s="74">
        <v>2</v>
      </c>
      <c r="DU98" s="1" t="s">
        <v>48</v>
      </c>
      <c r="DV98" s="1">
        <v>50</v>
      </c>
      <c r="DW98" s="1" t="s">
        <v>267</v>
      </c>
      <c r="DX98" s="1" t="s">
        <v>276</v>
      </c>
      <c r="DY98" s="50">
        <v>43982</v>
      </c>
      <c r="DZ98" s="51"/>
      <c r="EA98" s="1">
        <v>6535.91</v>
      </c>
      <c r="EB98" s="1">
        <v>39.519999999999996</v>
      </c>
      <c r="EC98" s="1">
        <v>5749.63</v>
      </c>
      <c r="ED98" s="1"/>
      <c r="EE98" s="1"/>
      <c r="EF98" s="58">
        <v>12325.060000000001</v>
      </c>
      <c r="EG98" s="73">
        <f t="shared" si="48"/>
        <v>269.95000000000073</v>
      </c>
      <c r="EH98" s="75">
        <f t="shared" si="49"/>
        <v>11.09267628847847</v>
      </c>
      <c r="EI98" s="56">
        <f t="shared" si="50"/>
        <v>281.04267628847919</v>
      </c>
      <c r="EJ98" s="64">
        <f t="shared" si="51"/>
        <v>110</v>
      </c>
      <c r="EK98" s="64">
        <f t="shared" si="52"/>
        <v>171.04267628847919</v>
      </c>
      <c r="EL98" s="64">
        <f t="shared" si="53"/>
        <v>199.1</v>
      </c>
      <c r="EM98" s="174">
        <f t="shared" si="54"/>
        <v>330.99361549847117</v>
      </c>
      <c r="EN98" s="77">
        <f t="shared" si="55"/>
        <v>530.09361549847119</v>
      </c>
      <c r="EO98" s="64">
        <f t="shared" si="56"/>
        <v>55.451412786869049</v>
      </c>
      <c r="EP98" s="199">
        <f t="shared" si="57"/>
        <v>585.54502828534021</v>
      </c>
      <c r="EQ98" s="200">
        <f t="shared" si="58"/>
        <v>-143.83278357946961</v>
      </c>
      <c r="ER98" s="111">
        <v>2</v>
      </c>
      <c r="ES98" s="64" t="s">
        <v>48</v>
      </c>
      <c r="ET98" s="1">
        <v>50</v>
      </c>
      <c r="EU98" s="1" t="s">
        <v>267</v>
      </c>
      <c r="EV98" s="1" t="s">
        <v>276</v>
      </c>
      <c r="EW98" s="218">
        <v>500</v>
      </c>
      <c r="EX98" s="50">
        <v>44013</v>
      </c>
      <c r="EY98" s="64">
        <v>6687.67</v>
      </c>
      <c r="EZ98" s="64">
        <v>39.519999999999996</v>
      </c>
      <c r="FA98" s="64">
        <v>5749.63</v>
      </c>
      <c r="FB98" s="64"/>
      <c r="FC98" s="64"/>
      <c r="FD98" s="72">
        <f t="shared" si="59"/>
        <v>12476.82</v>
      </c>
      <c r="FE98" s="73">
        <f t="shared" si="88"/>
        <v>151.7599999999984</v>
      </c>
      <c r="FF98" s="75">
        <f t="shared" si="60"/>
        <v>7.1214506295801465</v>
      </c>
      <c r="FG98" s="56">
        <f t="shared" si="61"/>
        <v>158.88145062957855</v>
      </c>
      <c r="FH98" s="64">
        <f t="shared" si="62"/>
        <v>158.88145062957855</v>
      </c>
      <c r="FI98" s="64">
        <f t="shared" si="63"/>
        <v>0</v>
      </c>
      <c r="FJ98" s="64">
        <f t="shared" si="64"/>
        <v>287.57542563953717</v>
      </c>
      <c r="FK98" s="64"/>
      <c r="FL98" s="77">
        <f t="shared" si="65"/>
        <v>287.57542563953717</v>
      </c>
      <c r="FM98" s="64">
        <f t="shared" si="66"/>
        <v>32.950679077179082</v>
      </c>
      <c r="FN98" s="199">
        <f t="shared" si="67"/>
        <v>320.52610471671625</v>
      </c>
      <c r="FO98" s="93">
        <f t="shared" si="68"/>
        <v>-323.30667886275336</v>
      </c>
      <c r="FP98" s="74">
        <v>2</v>
      </c>
      <c r="FQ98" s="1" t="s">
        <v>48</v>
      </c>
      <c r="FR98" s="1">
        <v>50</v>
      </c>
      <c r="FS98" s="1" t="s">
        <v>267</v>
      </c>
      <c r="FT98" s="1" t="s">
        <v>276</v>
      </c>
      <c r="FU98" s="50">
        <v>44042</v>
      </c>
      <c r="FV98" s="51"/>
      <c r="FW98" s="64">
        <v>6766.14</v>
      </c>
      <c r="FX98" s="64">
        <v>39.519999999999996</v>
      </c>
      <c r="FY98" s="64">
        <v>5749.63</v>
      </c>
      <c r="FZ98" s="64"/>
      <c r="GA98" s="64"/>
      <c r="GB98" s="231">
        <f t="shared" si="69"/>
        <v>12555.29</v>
      </c>
      <c r="GC98" s="73">
        <f t="shared" si="9"/>
        <v>78.470000000001164</v>
      </c>
      <c r="GD98" s="75">
        <f t="shared" si="70"/>
        <v>24.45096414703988</v>
      </c>
      <c r="GE98" s="76">
        <f t="shared" si="71"/>
        <v>102.92096414704105</v>
      </c>
      <c r="GF98" s="64">
        <f t="shared" si="72"/>
        <v>102.92096414704105</v>
      </c>
      <c r="GG98" s="64">
        <v>0</v>
      </c>
      <c r="GH98" s="64">
        <f t="shared" si="73"/>
        <v>195.54983187937799</v>
      </c>
      <c r="GI98" s="64"/>
      <c r="GJ98" s="77">
        <f t="shared" si="74"/>
        <v>195.54983187937799</v>
      </c>
      <c r="GK98" s="63">
        <f t="shared" si="75"/>
        <v>0</v>
      </c>
      <c r="GL98" s="64">
        <f t="shared" si="76"/>
        <v>0</v>
      </c>
      <c r="GM98" s="51">
        <f t="shared" si="77"/>
        <v>195.54983187937799</v>
      </c>
      <c r="GN98" s="200">
        <f t="shared" si="78"/>
        <v>-127.75684698337537</v>
      </c>
      <c r="GO98" s="74">
        <v>2</v>
      </c>
      <c r="GP98" s="237" t="s">
        <v>48</v>
      </c>
      <c r="GQ98" s="1">
        <v>50</v>
      </c>
      <c r="GR98" s="1" t="s">
        <v>267</v>
      </c>
      <c r="GS98" s="1" t="s">
        <v>276</v>
      </c>
      <c r="GT98" s="50">
        <v>44081</v>
      </c>
      <c r="GU98" s="51"/>
      <c r="GV98" s="64">
        <v>6883.83</v>
      </c>
      <c r="GW98" s="64">
        <v>39.519999999999996</v>
      </c>
      <c r="GX98" s="64">
        <v>5749.63</v>
      </c>
      <c r="GY98" s="64"/>
      <c r="GZ98" s="64"/>
      <c r="HA98" s="72">
        <v>12672.98</v>
      </c>
      <c r="HB98" s="73">
        <f t="shared" si="89"/>
        <v>117.68999999999869</v>
      </c>
      <c r="HC98" s="75">
        <f t="shared" si="79"/>
        <v>-42.597275453412259</v>
      </c>
      <c r="HD98" s="76">
        <f t="shared" si="80"/>
        <v>75.092724546586425</v>
      </c>
      <c r="HE98" s="64">
        <f t="shared" si="81"/>
        <v>75.092724546586425</v>
      </c>
      <c r="HF98" s="64">
        <v>0</v>
      </c>
      <c r="HG98" s="64">
        <f t="shared" si="82"/>
        <v>142.67617663851419</v>
      </c>
      <c r="HH98" s="64"/>
      <c r="HI98" s="77">
        <f t="shared" si="83"/>
        <v>142.67617663851419</v>
      </c>
      <c r="HJ98" s="64">
        <f t="shared" si="84"/>
        <v>0</v>
      </c>
      <c r="HK98" s="64">
        <f t="shared" si="85"/>
        <v>0</v>
      </c>
      <c r="HL98" s="51">
        <f t="shared" si="86"/>
        <v>142.67617663851419</v>
      </c>
      <c r="HM98" s="200">
        <f t="shared" si="87"/>
        <v>14.919329655138824</v>
      </c>
      <c r="HN98" s="1">
        <v>2</v>
      </c>
      <c r="HO98" s="1" t="s">
        <v>48</v>
      </c>
    </row>
    <row r="99" spans="1:223" ht="30" customHeight="1" x14ac:dyDescent="0.25">
      <c r="A99" s="1">
        <v>51</v>
      </c>
      <c r="B99" s="1" t="s">
        <v>42</v>
      </c>
      <c r="C99" s="1" t="s">
        <v>43</v>
      </c>
      <c r="D99" s="50">
        <v>43830</v>
      </c>
      <c r="E99" s="83"/>
      <c r="F99" s="64">
        <v>35052.15</v>
      </c>
      <c r="G99" s="64"/>
      <c r="H99" s="64"/>
      <c r="I99" s="64"/>
      <c r="J99" s="64"/>
      <c r="K99" s="72">
        <v>35052.15</v>
      </c>
      <c r="L99" s="73">
        <v>800.77000000000407</v>
      </c>
      <c r="M99" s="75">
        <v>96.092331319078653</v>
      </c>
      <c r="N99" s="56">
        <v>896.86233131908273</v>
      </c>
      <c r="O99" s="64">
        <v>110</v>
      </c>
      <c r="P99" s="64">
        <v>786.86233131908273</v>
      </c>
      <c r="Q99" s="64">
        <v>199.1</v>
      </c>
      <c r="R99" s="64">
        <v>1843.3891650550715</v>
      </c>
      <c r="S99" s="77">
        <v>2042.4891650550715</v>
      </c>
      <c r="T99" s="64"/>
      <c r="U99" s="64"/>
      <c r="V99" s="64">
        <v>102.63448344073188</v>
      </c>
      <c r="W99" s="90">
        <v>2145.1236484958035</v>
      </c>
      <c r="X99" s="78">
        <v>11109.978142463755</v>
      </c>
      <c r="Y99" s="111">
        <v>1</v>
      </c>
      <c r="Z99" s="64" t="s">
        <v>48</v>
      </c>
      <c r="AA99" s="1">
        <v>51</v>
      </c>
      <c r="AB99" s="1" t="s">
        <v>42</v>
      </c>
      <c r="AC99" s="1" t="s">
        <v>43</v>
      </c>
      <c r="AD99" s="50">
        <v>43861</v>
      </c>
      <c r="AE99" s="110"/>
      <c r="AF99" s="1">
        <v>35949.660000000003</v>
      </c>
      <c r="AG99" s="1"/>
      <c r="AH99" s="1"/>
      <c r="AI99" s="1"/>
      <c r="AJ99" s="1"/>
      <c r="AK99" s="58">
        <f t="shared" si="7"/>
        <v>35949.660000000003</v>
      </c>
      <c r="AL99" s="73">
        <f t="shared" si="10"/>
        <v>897.51000000000204</v>
      </c>
      <c r="AM99" s="75">
        <f t="shared" si="11"/>
        <v>-797.93332160111675</v>
      </c>
      <c r="AN99" s="56">
        <f t="shared" si="12"/>
        <v>99.576678398885292</v>
      </c>
      <c r="AO99" s="64">
        <f t="shared" si="13"/>
        <v>99.576678398885292</v>
      </c>
      <c r="AP99" s="64">
        <f t="shared" si="14"/>
        <v>0</v>
      </c>
      <c r="AQ99" s="64">
        <f t="shared" si="15"/>
        <v>180.2337879019824</v>
      </c>
      <c r="AR99" s="64"/>
      <c r="AS99" s="77">
        <f t="shared" si="16"/>
        <v>180.2337879019824</v>
      </c>
      <c r="AT99" s="64">
        <f t="shared" si="17"/>
        <v>645.98119601908752</v>
      </c>
      <c r="AU99" s="64">
        <f t="shared" si="8"/>
        <v>114.8442233418464</v>
      </c>
      <c r="AV99" s="90">
        <f t="shared" si="18"/>
        <v>941.05920726291629</v>
      </c>
      <c r="AW99" s="78">
        <f t="shared" si="19"/>
        <v>12051.037349726672</v>
      </c>
      <c r="AX99" s="111">
        <v>1</v>
      </c>
      <c r="AY99" s="64" t="s">
        <v>48</v>
      </c>
      <c r="AZ99" s="1">
        <v>51</v>
      </c>
      <c r="BA99" s="1" t="s">
        <v>42</v>
      </c>
      <c r="BB99" s="1" t="s">
        <v>43</v>
      </c>
      <c r="BC99" s="50">
        <v>43890</v>
      </c>
      <c r="BD99" s="83"/>
      <c r="BE99" s="1">
        <v>36653.25</v>
      </c>
      <c r="BF99" s="1"/>
      <c r="BG99" s="1"/>
      <c r="BH99" s="1"/>
      <c r="BI99" s="1"/>
      <c r="BJ99" s="58">
        <v>36653.25</v>
      </c>
      <c r="BK99" s="73">
        <f t="shared" si="20"/>
        <v>703.58999999999651</v>
      </c>
      <c r="BL99" s="75">
        <f t="shared" si="21"/>
        <v>13.313466827658308</v>
      </c>
      <c r="BM99" s="56">
        <f t="shared" si="22"/>
        <v>716.90346682765482</v>
      </c>
      <c r="BN99" s="64">
        <f t="shared" si="23"/>
        <v>110</v>
      </c>
      <c r="BO99" s="64">
        <f t="shared" si="24"/>
        <v>606.90346682765482</v>
      </c>
      <c r="BP99" s="64">
        <f t="shared" si="25"/>
        <v>199.1</v>
      </c>
      <c r="BQ99" s="174">
        <f t="shared" si="26"/>
        <v>1342.6992121329806</v>
      </c>
      <c r="BR99" s="77">
        <f t="shared" si="27"/>
        <v>1541.7992121329805</v>
      </c>
      <c r="BS99" s="64">
        <f t="shared" si="28"/>
        <v>103.73426719194215</v>
      </c>
      <c r="BT99" s="90">
        <f t="shared" si="29"/>
        <v>1645.5334793249226</v>
      </c>
      <c r="BU99" s="78">
        <f t="shared" si="30"/>
        <v>13696.570829051594</v>
      </c>
      <c r="BV99" s="111">
        <v>1</v>
      </c>
      <c r="BW99" s="64" t="s">
        <v>48</v>
      </c>
      <c r="BX99" s="1">
        <v>51</v>
      </c>
      <c r="BY99" s="1" t="s">
        <v>42</v>
      </c>
      <c r="BZ99" s="1" t="s">
        <v>43</v>
      </c>
      <c r="CA99" s="50">
        <v>43890</v>
      </c>
      <c r="CB99" s="83"/>
      <c r="CC99" s="72">
        <v>36653.25</v>
      </c>
      <c r="CD99" s="72"/>
      <c r="CE99" s="72"/>
      <c r="CF99" s="72"/>
      <c r="CG99" s="72"/>
      <c r="CH99" s="72">
        <v>36653.25</v>
      </c>
      <c r="CI99" s="72">
        <v>703.58999999999651</v>
      </c>
      <c r="CJ99" s="72">
        <v>13.313466827658308</v>
      </c>
      <c r="CK99" s="72">
        <v>716.90346682765482</v>
      </c>
      <c r="CL99" s="72">
        <v>110</v>
      </c>
      <c r="CM99" s="72">
        <v>606.90346682765482</v>
      </c>
      <c r="CN99" s="72">
        <v>199.1</v>
      </c>
      <c r="CO99" s="72">
        <v>1342.6992121329806</v>
      </c>
      <c r="CP99" s="77">
        <f t="shared" si="31"/>
        <v>1713.4282978232761</v>
      </c>
      <c r="CQ99" s="64">
        <f t="shared" si="32"/>
        <v>103.73426719194215</v>
      </c>
      <c r="CR99" s="90">
        <f t="shared" si="33"/>
        <v>1817.1625650152182</v>
      </c>
      <c r="CS99" s="78">
        <f t="shared" si="34"/>
        <v>15513.733394066812</v>
      </c>
      <c r="CT99" s="74" t="s">
        <v>232</v>
      </c>
      <c r="CU99" s="1" t="s">
        <v>317</v>
      </c>
      <c r="CV99" s="1">
        <v>51</v>
      </c>
      <c r="CW99" s="1" t="s">
        <v>42</v>
      </c>
      <c r="CX99" s="1" t="s">
        <v>43</v>
      </c>
      <c r="CY99" s="50">
        <v>43951</v>
      </c>
      <c r="CZ99" s="83"/>
      <c r="DA99" s="64">
        <v>38277.46</v>
      </c>
      <c r="DB99" s="64"/>
      <c r="DC99" s="64"/>
      <c r="DD99" s="64"/>
      <c r="DE99" s="64"/>
      <c r="DF99" s="72">
        <v>38277.46</v>
      </c>
      <c r="DG99" s="73">
        <f t="shared" si="35"/>
        <v>1624.2099999999991</v>
      </c>
      <c r="DH99" s="75">
        <f t="shared" si="36"/>
        <v>249.38841983301063</v>
      </c>
      <c r="DI99" s="76">
        <f t="shared" si="37"/>
        <v>1873.5984198330098</v>
      </c>
      <c r="DJ99" s="64">
        <f t="shared" si="38"/>
        <v>110</v>
      </c>
      <c r="DK99" s="64">
        <f t="shared" si="39"/>
        <v>1763.5984198330098</v>
      </c>
      <c r="DL99" s="64">
        <f t="shared" si="40"/>
        <v>199.1</v>
      </c>
      <c r="DM99" s="184">
        <f t="shared" si="41"/>
        <v>3926.2556870264361</v>
      </c>
      <c r="DN99" s="185">
        <f t="shared" si="42"/>
        <v>4125.3556870264365</v>
      </c>
      <c r="DO99" s="186">
        <f t="shared" si="43"/>
        <v>2411.9273892031606</v>
      </c>
      <c r="DP99" s="186">
        <f t="shared" si="44"/>
        <v>2317.3718335047115</v>
      </c>
      <c r="DQ99" s="187">
        <f t="shared" si="45"/>
        <v>166.15454704427066</v>
      </c>
      <c r="DR99" s="29">
        <f t="shared" si="46"/>
        <v>2578.0819362474313</v>
      </c>
      <c r="DS99" s="188">
        <f t="shared" si="47"/>
        <v>18091.815330314243</v>
      </c>
      <c r="DT99" s="74">
        <v>1</v>
      </c>
      <c r="DU99" s="1" t="s">
        <v>48</v>
      </c>
      <c r="DV99" s="1">
        <v>51</v>
      </c>
      <c r="DW99" s="1" t="s">
        <v>42</v>
      </c>
      <c r="DX99" s="1" t="s">
        <v>43</v>
      </c>
      <c r="DY99" s="50">
        <v>43982</v>
      </c>
      <c r="DZ99" s="51">
        <v>18091.82</v>
      </c>
      <c r="EA99" s="1">
        <v>38666.450000000004</v>
      </c>
      <c r="EB99" s="1"/>
      <c r="EC99" s="1"/>
      <c r="ED99" s="1"/>
      <c r="EE99" s="1"/>
      <c r="EF99" s="58">
        <v>38666.450000000004</v>
      </c>
      <c r="EG99" s="73">
        <f t="shared" si="48"/>
        <v>388.99000000000524</v>
      </c>
      <c r="EH99" s="75">
        <f t="shared" si="49"/>
        <v>15.98421985351097</v>
      </c>
      <c r="EI99" s="56">
        <f t="shared" si="50"/>
        <v>404.97421985351622</v>
      </c>
      <c r="EJ99" s="64">
        <f t="shared" si="51"/>
        <v>110</v>
      </c>
      <c r="EK99" s="64">
        <f t="shared" si="52"/>
        <v>294.97421985351622</v>
      </c>
      <c r="EL99" s="64">
        <f t="shared" si="53"/>
        <v>199.1</v>
      </c>
      <c r="EM99" s="174">
        <f t="shared" si="54"/>
        <v>570.82001771000444</v>
      </c>
      <c r="EN99" s="77">
        <f t="shared" si="55"/>
        <v>769.92001771000446</v>
      </c>
      <c r="EO99" s="64">
        <f t="shared" si="56"/>
        <v>80.538892502534054</v>
      </c>
      <c r="EP99" s="199">
        <f t="shared" si="57"/>
        <v>850.45891021253851</v>
      </c>
      <c r="EQ99" s="200">
        <f t="shared" si="58"/>
        <v>850.4542405267814</v>
      </c>
      <c r="ER99" s="111">
        <v>1</v>
      </c>
      <c r="ES99" s="64" t="s">
        <v>48</v>
      </c>
      <c r="ET99" s="1">
        <v>51</v>
      </c>
      <c r="EU99" s="1" t="s">
        <v>42</v>
      </c>
      <c r="EV99" s="1" t="s">
        <v>43</v>
      </c>
      <c r="EW99" s="218"/>
      <c r="EX99" s="50">
        <v>44013</v>
      </c>
      <c r="EY99" s="64">
        <v>38973.5</v>
      </c>
      <c r="EZ99" s="64"/>
      <c r="FA99" s="64"/>
      <c r="FB99" s="64"/>
      <c r="FC99" s="64"/>
      <c r="FD99" s="72">
        <f t="shared" si="59"/>
        <v>38973.5</v>
      </c>
      <c r="FE99" s="73">
        <f t="shared" si="88"/>
        <v>307.04999999999563</v>
      </c>
      <c r="FF99" s="75">
        <f t="shared" si="60"/>
        <v>14.408549128970584</v>
      </c>
      <c r="FG99" s="56">
        <f t="shared" si="61"/>
        <v>321.45854912896624</v>
      </c>
      <c r="FH99" s="64">
        <f t="shared" si="62"/>
        <v>321.45854912896624</v>
      </c>
      <c r="FI99" s="64">
        <f t="shared" si="63"/>
        <v>0</v>
      </c>
      <c r="FJ99" s="64">
        <f t="shared" si="64"/>
        <v>581.83997392342894</v>
      </c>
      <c r="FK99" s="64"/>
      <c r="FL99" s="77">
        <f t="shared" si="65"/>
        <v>581.83997392342894</v>
      </c>
      <c r="FM99" s="64">
        <f t="shared" si="66"/>
        <v>66.667804498206394</v>
      </c>
      <c r="FN99" s="199">
        <f t="shared" si="67"/>
        <v>648.50777842163529</v>
      </c>
      <c r="FO99" s="93">
        <f t="shared" si="68"/>
        <v>1498.9620189484167</v>
      </c>
      <c r="FP99" s="74">
        <v>1</v>
      </c>
      <c r="FQ99" s="1" t="s">
        <v>48</v>
      </c>
      <c r="FR99" s="1">
        <v>51</v>
      </c>
      <c r="FS99" s="1" t="s">
        <v>42</v>
      </c>
      <c r="FT99" s="1" t="s">
        <v>43</v>
      </c>
      <c r="FU99" s="50">
        <v>44042</v>
      </c>
      <c r="FV99" s="51"/>
      <c r="FW99" s="64">
        <v>39121.78</v>
      </c>
      <c r="FX99" s="64"/>
      <c r="FY99" s="64"/>
      <c r="FZ99" s="64"/>
      <c r="GA99" s="64"/>
      <c r="GB99" s="231">
        <f t="shared" si="69"/>
        <v>39121.78</v>
      </c>
      <c r="GC99" s="73">
        <f t="shared" si="9"/>
        <v>148.27999999999884</v>
      </c>
      <c r="GD99" s="75">
        <f t="shared" si="70"/>
        <v>46.203504061717744</v>
      </c>
      <c r="GE99" s="76">
        <f t="shared" si="71"/>
        <v>194.48350406171659</v>
      </c>
      <c r="GF99" s="64">
        <f t="shared" si="72"/>
        <v>194.48350406171659</v>
      </c>
      <c r="GG99" s="64">
        <v>0</v>
      </c>
      <c r="GH99" s="64">
        <f t="shared" si="73"/>
        <v>369.51865771726148</v>
      </c>
      <c r="GI99" s="64"/>
      <c r="GJ99" s="77">
        <f t="shared" si="74"/>
        <v>369.51865771726148</v>
      </c>
      <c r="GK99" s="63">
        <f t="shared" si="75"/>
        <v>194.48350406171659</v>
      </c>
      <c r="GL99" s="64">
        <f t="shared" si="76"/>
        <v>54.063547817465015</v>
      </c>
      <c r="GM99" s="51">
        <f t="shared" si="77"/>
        <v>423.58220553472648</v>
      </c>
      <c r="GN99" s="200">
        <f t="shared" si="78"/>
        <v>1922.5442244831431</v>
      </c>
      <c r="GO99" s="74">
        <v>1</v>
      </c>
      <c r="GP99" s="237" t="s">
        <v>48</v>
      </c>
      <c r="GQ99" s="1">
        <v>51</v>
      </c>
      <c r="GR99" s="1" t="s">
        <v>42</v>
      </c>
      <c r="GS99" s="1" t="s">
        <v>43</v>
      </c>
      <c r="GT99" s="50">
        <v>44081</v>
      </c>
      <c r="GU99" s="51"/>
      <c r="GV99" s="64">
        <v>39388.730000000003</v>
      </c>
      <c r="GW99" s="64"/>
      <c r="GX99" s="64"/>
      <c r="GY99" s="64"/>
      <c r="GZ99" s="64"/>
      <c r="HA99" s="72">
        <v>39388.730000000003</v>
      </c>
      <c r="HB99" s="73">
        <f t="shared" si="89"/>
        <v>266.95000000000437</v>
      </c>
      <c r="HC99" s="75">
        <f t="shared" si="79"/>
        <v>-96.621146081134455</v>
      </c>
      <c r="HD99" s="76">
        <f t="shared" si="80"/>
        <v>170.32885391886992</v>
      </c>
      <c r="HE99" s="64">
        <f t="shared" si="81"/>
        <v>170.32885391886992</v>
      </c>
      <c r="HF99" s="64">
        <v>0</v>
      </c>
      <c r="HG99" s="64">
        <f t="shared" si="82"/>
        <v>323.62482244585283</v>
      </c>
      <c r="HH99" s="64"/>
      <c r="HI99" s="77">
        <f t="shared" si="83"/>
        <v>323.62482244585283</v>
      </c>
      <c r="HJ99" s="64">
        <f t="shared" si="84"/>
        <v>170.32885391886992</v>
      </c>
      <c r="HK99" s="64">
        <f t="shared" si="85"/>
        <v>77.093456656695324</v>
      </c>
      <c r="HL99" s="51">
        <f t="shared" si="86"/>
        <v>400.71827910254814</v>
      </c>
      <c r="HM99" s="200">
        <f t="shared" si="87"/>
        <v>2323.2625035856913</v>
      </c>
      <c r="HN99" s="1">
        <v>1</v>
      </c>
      <c r="HO99" s="1" t="s">
        <v>48</v>
      </c>
    </row>
    <row r="100" spans="1:223" ht="30" customHeight="1" x14ac:dyDescent="0.25">
      <c r="A100" s="1">
        <v>52</v>
      </c>
      <c r="B100" s="1" t="s">
        <v>93</v>
      </c>
      <c r="C100" s="1" t="s">
        <v>94</v>
      </c>
      <c r="D100" s="50">
        <v>43830</v>
      </c>
      <c r="E100" s="83"/>
      <c r="F100" s="64">
        <v>1553.66</v>
      </c>
      <c r="G100" s="64"/>
      <c r="H100" s="64"/>
      <c r="I100" s="64"/>
      <c r="J100" s="64"/>
      <c r="K100" s="72">
        <v>1553.66</v>
      </c>
      <c r="L100" s="73">
        <v>45.759999999999991</v>
      </c>
      <c r="M100" s="75">
        <v>5.4911960752288618</v>
      </c>
      <c r="N100" s="56">
        <v>51.251196075228854</v>
      </c>
      <c r="O100" s="64">
        <v>51.251196075228854</v>
      </c>
      <c r="P100" s="64">
        <v>0</v>
      </c>
      <c r="Q100" s="64">
        <v>92.764664896164234</v>
      </c>
      <c r="R100" s="64">
        <v>0</v>
      </c>
      <c r="S100" s="77">
        <v>92.764664896164234</v>
      </c>
      <c r="T100" s="64"/>
      <c r="U100" s="64"/>
      <c r="V100" s="64">
        <v>4.6613972921191484</v>
      </c>
      <c r="W100" s="90">
        <v>97.426062188283382</v>
      </c>
      <c r="X100" s="78">
        <v>-128.67100331022726</v>
      </c>
      <c r="Y100" s="111">
        <v>1</v>
      </c>
      <c r="Z100" s="64" t="s">
        <v>48</v>
      </c>
      <c r="AA100" s="1">
        <v>52</v>
      </c>
      <c r="AB100" s="1" t="s">
        <v>93</v>
      </c>
      <c r="AC100" s="1" t="s">
        <v>94</v>
      </c>
      <c r="AD100" s="50">
        <v>43861</v>
      </c>
      <c r="AE100" s="110"/>
      <c r="AF100" s="1">
        <v>1605.8</v>
      </c>
      <c r="AG100" s="1"/>
      <c r="AH100" s="1"/>
      <c r="AI100" s="1"/>
      <c r="AJ100" s="1"/>
      <c r="AK100" s="58">
        <f t="shared" si="7"/>
        <v>1605.8</v>
      </c>
      <c r="AL100" s="73">
        <f t="shared" si="10"/>
        <v>52.139999999999873</v>
      </c>
      <c r="AM100" s="75">
        <f t="shared" si="11"/>
        <v>-46.355186447261907</v>
      </c>
      <c r="AN100" s="56">
        <f t="shared" si="12"/>
        <v>5.7848135527379654</v>
      </c>
      <c r="AO100" s="64">
        <f t="shared" si="13"/>
        <v>5.7848135527379654</v>
      </c>
      <c r="AP100" s="64">
        <f t="shared" si="14"/>
        <v>0</v>
      </c>
      <c r="AQ100" s="64">
        <f t="shared" si="15"/>
        <v>10.470512530455718</v>
      </c>
      <c r="AR100" s="64"/>
      <c r="AS100" s="77">
        <f t="shared" si="16"/>
        <v>10.470512530455718</v>
      </c>
      <c r="AT100" s="64">
        <f t="shared" si="17"/>
        <v>37.527670511119702</v>
      </c>
      <c r="AU100" s="64">
        <f t="shared" si="8"/>
        <v>6.6717672282691431</v>
      </c>
      <c r="AV100" s="90">
        <f t="shared" si="18"/>
        <v>54.669950269844563</v>
      </c>
      <c r="AW100" s="78">
        <f t="shared" si="19"/>
        <v>-74.0010530403827</v>
      </c>
      <c r="AX100" s="111">
        <v>1</v>
      </c>
      <c r="AY100" s="64" t="s">
        <v>48</v>
      </c>
      <c r="AZ100" s="1">
        <v>52</v>
      </c>
      <c r="BA100" s="1" t="s">
        <v>93</v>
      </c>
      <c r="BB100" s="1" t="s">
        <v>94</v>
      </c>
      <c r="BC100" s="50">
        <v>43890</v>
      </c>
      <c r="BD100" s="83"/>
      <c r="BE100" s="1">
        <v>1683.29</v>
      </c>
      <c r="BF100" s="1"/>
      <c r="BG100" s="1"/>
      <c r="BH100" s="1"/>
      <c r="BI100" s="1"/>
      <c r="BJ100" s="58">
        <v>1683.29</v>
      </c>
      <c r="BK100" s="73">
        <f t="shared" si="20"/>
        <v>77.490000000000009</v>
      </c>
      <c r="BL100" s="75">
        <f t="shared" si="21"/>
        <v>1.4662808517392907</v>
      </c>
      <c r="BM100" s="56">
        <f t="shared" si="22"/>
        <v>78.956280851739294</v>
      </c>
      <c r="BN100" s="64">
        <f t="shared" si="23"/>
        <v>78.956280851739294</v>
      </c>
      <c r="BO100" s="64">
        <f t="shared" si="24"/>
        <v>0</v>
      </c>
      <c r="BP100" s="64">
        <f t="shared" si="25"/>
        <v>142.91086834164813</v>
      </c>
      <c r="BQ100" s="174">
        <f t="shared" si="26"/>
        <v>0</v>
      </c>
      <c r="BR100" s="77">
        <f t="shared" si="27"/>
        <v>142.91086834164813</v>
      </c>
      <c r="BS100" s="64">
        <f t="shared" si="28"/>
        <v>9.6152301055309888</v>
      </c>
      <c r="BT100" s="90">
        <f t="shared" si="29"/>
        <v>152.52609844717912</v>
      </c>
      <c r="BU100" s="78">
        <f t="shared" si="30"/>
        <v>78.525045406796423</v>
      </c>
      <c r="BV100" s="111">
        <v>1</v>
      </c>
      <c r="BW100" s="64" t="s">
        <v>48</v>
      </c>
      <c r="BX100" s="1">
        <v>52</v>
      </c>
      <c r="BY100" s="1" t="s">
        <v>93</v>
      </c>
      <c r="BZ100" s="1" t="s">
        <v>94</v>
      </c>
      <c r="CA100" s="50">
        <v>43890</v>
      </c>
      <c r="CB100" s="83"/>
      <c r="CC100" s="72">
        <v>1683.29</v>
      </c>
      <c r="CD100" s="72"/>
      <c r="CE100" s="72"/>
      <c r="CF100" s="72"/>
      <c r="CG100" s="72"/>
      <c r="CH100" s="72">
        <v>1683.29</v>
      </c>
      <c r="CI100" s="72">
        <v>77.490000000000009</v>
      </c>
      <c r="CJ100" s="72">
        <v>1.4662808517392907</v>
      </c>
      <c r="CK100" s="72">
        <v>78.956280851739294</v>
      </c>
      <c r="CL100" s="72">
        <v>78.956280851739294</v>
      </c>
      <c r="CM100" s="72">
        <v>0</v>
      </c>
      <c r="CN100" s="72">
        <v>142.91086834164813</v>
      </c>
      <c r="CO100" s="72">
        <v>0</v>
      </c>
      <c r="CP100" s="77">
        <f t="shared" si="31"/>
        <v>158.81933520015093</v>
      </c>
      <c r="CQ100" s="64">
        <f t="shared" si="32"/>
        <v>9.6152301055309888</v>
      </c>
      <c r="CR100" s="90">
        <f t="shared" si="33"/>
        <v>168.43456530568193</v>
      </c>
      <c r="CS100" s="78">
        <f t="shared" si="34"/>
        <v>246.95961071247837</v>
      </c>
      <c r="CT100" s="74" t="s">
        <v>232</v>
      </c>
      <c r="CU100" s="1" t="s">
        <v>317</v>
      </c>
      <c r="CV100" s="1">
        <v>52</v>
      </c>
      <c r="CW100" s="1" t="s">
        <v>93</v>
      </c>
      <c r="CX100" s="1" t="s">
        <v>94</v>
      </c>
      <c r="CY100" s="50">
        <v>43951</v>
      </c>
      <c r="CZ100" s="83"/>
      <c r="DA100" s="64">
        <v>2217.09</v>
      </c>
      <c r="DB100" s="64"/>
      <c r="DC100" s="64"/>
      <c r="DD100" s="64"/>
      <c r="DE100" s="64"/>
      <c r="DF100" s="72">
        <v>2217.09</v>
      </c>
      <c r="DG100" s="73">
        <f t="shared" si="35"/>
        <v>533.80000000000018</v>
      </c>
      <c r="DH100" s="75">
        <f t="shared" si="36"/>
        <v>81.962023695742047</v>
      </c>
      <c r="DI100" s="76">
        <f t="shared" si="37"/>
        <v>615.76202369574219</v>
      </c>
      <c r="DJ100" s="64">
        <f t="shared" si="38"/>
        <v>110</v>
      </c>
      <c r="DK100" s="64">
        <f t="shared" si="39"/>
        <v>505.76202369574219</v>
      </c>
      <c r="DL100" s="64">
        <f t="shared" si="40"/>
        <v>199.1</v>
      </c>
      <c r="DM100" s="184">
        <f t="shared" si="41"/>
        <v>1125.9655256469509</v>
      </c>
      <c r="DN100" s="185">
        <f t="shared" si="42"/>
        <v>1325.0655256469508</v>
      </c>
      <c r="DO100" s="186">
        <f t="shared" si="43"/>
        <v>1166.2461904468</v>
      </c>
      <c r="DP100" s="186">
        <f t="shared" si="44"/>
        <v>1120.5254705310447</v>
      </c>
      <c r="DQ100" s="187">
        <f t="shared" si="45"/>
        <v>80.341186216146127</v>
      </c>
      <c r="DR100" s="29">
        <f t="shared" si="46"/>
        <v>1246.5873766629461</v>
      </c>
      <c r="DS100" s="188">
        <f t="shared" si="47"/>
        <v>1493.5469873754246</v>
      </c>
      <c r="DT100" s="74">
        <v>1</v>
      </c>
      <c r="DU100" s="1" t="s">
        <v>48</v>
      </c>
      <c r="DV100" s="1">
        <v>52</v>
      </c>
      <c r="DW100" s="1" t="s">
        <v>93</v>
      </c>
      <c r="DX100" s="1" t="s">
        <v>94</v>
      </c>
      <c r="DY100" s="50">
        <v>43982</v>
      </c>
      <c r="DZ100" s="51"/>
      <c r="EA100" s="1">
        <v>2418.85</v>
      </c>
      <c r="EB100" s="1"/>
      <c r="EC100" s="1"/>
      <c r="ED100" s="1"/>
      <c r="EE100" s="1"/>
      <c r="EF100" s="58">
        <v>2418.85</v>
      </c>
      <c r="EG100" s="73">
        <f t="shared" si="48"/>
        <v>201.75999999999976</v>
      </c>
      <c r="EH100" s="75">
        <f t="shared" si="49"/>
        <v>8.2906403703034179</v>
      </c>
      <c r="EI100" s="56">
        <f t="shared" si="50"/>
        <v>210.05064037030317</v>
      </c>
      <c r="EJ100" s="64">
        <f t="shared" si="51"/>
        <v>110</v>
      </c>
      <c r="EK100" s="64">
        <f t="shared" si="52"/>
        <v>100.05064037030317</v>
      </c>
      <c r="EL100" s="64">
        <f t="shared" si="53"/>
        <v>199.1</v>
      </c>
      <c r="EM100" s="174">
        <f t="shared" si="54"/>
        <v>193.61321927195854</v>
      </c>
      <c r="EN100" s="77">
        <f t="shared" si="55"/>
        <v>392.71321927195856</v>
      </c>
      <c r="EO100" s="64">
        <f t="shared" si="56"/>
        <v>41.080485016278026</v>
      </c>
      <c r="EP100" s="199">
        <f t="shared" si="57"/>
        <v>433.7937042882366</v>
      </c>
      <c r="EQ100" s="200">
        <f t="shared" si="58"/>
        <v>1927.3406916636611</v>
      </c>
      <c r="ER100" s="111">
        <v>1</v>
      </c>
      <c r="ES100" s="64" t="s">
        <v>48</v>
      </c>
      <c r="ET100" s="1">
        <v>52</v>
      </c>
      <c r="EU100" s="1" t="s">
        <v>93</v>
      </c>
      <c r="EV100" s="1" t="s">
        <v>94</v>
      </c>
      <c r="EW100" s="218">
        <v>2000</v>
      </c>
      <c r="EX100" s="50">
        <v>44013</v>
      </c>
      <c r="EY100" s="64">
        <v>2586.7600000000002</v>
      </c>
      <c r="EZ100" s="64"/>
      <c r="FA100" s="64"/>
      <c r="FB100" s="64"/>
      <c r="FC100" s="64"/>
      <c r="FD100" s="72">
        <f t="shared" si="59"/>
        <v>2586.7600000000002</v>
      </c>
      <c r="FE100" s="73">
        <f t="shared" si="88"/>
        <v>167.91000000000031</v>
      </c>
      <c r="FF100" s="75">
        <f t="shared" si="60"/>
        <v>7.8793013653981099</v>
      </c>
      <c r="FG100" s="56">
        <f t="shared" si="61"/>
        <v>175.78930136539842</v>
      </c>
      <c r="FH100" s="64">
        <f t="shared" si="62"/>
        <v>175.78930136539842</v>
      </c>
      <c r="FI100" s="64">
        <f t="shared" si="63"/>
        <v>0</v>
      </c>
      <c r="FJ100" s="64">
        <f t="shared" si="64"/>
        <v>318.17863547137114</v>
      </c>
      <c r="FK100" s="64"/>
      <c r="FL100" s="77">
        <f t="shared" si="65"/>
        <v>318.17863547137114</v>
      </c>
      <c r="FM100" s="64">
        <f t="shared" si="66"/>
        <v>36.457225381188771</v>
      </c>
      <c r="FN100" s="199">
        <f t="shared" si="67"/>
        <v>354.63586085255992</v>
      </c>
      <c r="FO100" s="93">
        <f t="shared" si="68"/>
        <v>281.97655251622103</v>
      </c>
      <c r="FP100" s="74">
        <v>1</v>
      </c>
      <c r="FQ100" s="1" t="s">
        <v>48</v>
      </c>
      <c r="FR100" s="1">
        <v>52</v>
      </c>
      <c r="FS100" s="1" t="s">
        <v>93</v>
      </c>
      <c r="FT100" s="1" t="s">
        <v>94</v>
      </c>
      <c r="FU100" s="50">
        <v>44042</v>
      </c>
      <c r="FV100" s="51"/>
      <c r="FW100" s="64">
        <v>2719.43</v>
      </c>
      <c r="FX100" s="64"/>
      <c r="FY100" s="64"/>
      <c r="FZ100" s="64"/>
      <c r="GA100" s="64"/>
      <c r="GB100" s="231">
        <f t="shared" si="69"/>
        <v>2719.43</v>
      </c>
      <c r="GC100" s="73">
        <f t="shared" si="9"/>
        <v>132.66999999999962</v>
      </c>
      <c r="GD100" s="75">
        <f t="shared" si="70"/>
        <v>41.339485324171321</v>
      </c>
      <c r="GE100" s="76">
        <f t="shared" si="71"/>
        <v>174.00948532417095</v>
      </c>
      <c r="GF100" s="64">
        <f t="shared" si="72"/>
        <v>174.00948532417095</v>
      </c>
      <c r="GG100" s="64">
        <v>0</v>
      </c>
      <c r="GH100" s="64">
        <f t="shared" si="73"/>
        <v>330.61802211592482</v>
      </c>
      <c r="GI100" s="64"/>
      <c r="GJ100" s="77">
        <f t="shared" si="74"/>
        <v>330.61802211592482</v>
      </c>
      <c r="GK100" s="63">
        <f t="shared" si="75"/>
        <v>174.00948532417095</v>
      </c>
      <c r="GL100" s="64">
        <f t="shared" si="76"/>
        <v>48.372072355969244</v>
      </c>
      <c r="GM100" s="51">
        <f t="shared" si="77"/>
        <v>378.99009447189405</v>
      </c>
      <c r="GN100" s="200">
        <f t="shared" si="78"/>
        <v>660.96664698811514</v>
      </c>
      <c r="GO100" s="74">
        <v>1</v>
      </c>
      <c r="GP100" s="237" t="s">
        <v>48</v>
      </c>
      <c r="GQ100" s="1">
        <v>52</v>
      </c>
      <c r="GR100" s="1" t="s">
        <v>93</v>
      </c>
      <c r="GS100" s="1" t="s">
        <v>94</v>
      </c>
      <c r="GT100" s="50">
        <v>44081</v>
      </c>
      <c r="GU100" s="51"/>
      <c r="GV100" s="64">
        <v>2845.91</v>
      </c>
      <c r="GW100" s="64"/>
      <c r="GX100" s="64"/>
      <c r="GY100" s="64"/>
      <c r="GZ100" s="64"/>
      <c r="HA100" s="72">
        <v>2845.91</v>
      </c>
      <c r="HB100" s="73">
        <f t="shared" si="89"/>
        <v>126.48000000000002</v>
      </c>
      <c r="HC100" s="75">
        <f t="shared" si="79"/>
        <v>-45.778769643535071</v>
      </c>
      <c r="HD100" s="76">
        <f t="shared" si="80"/>
        <v>80.701230356464947</v>
      </c>
      <c r="HE100" s="64">
        <f t="shared" si="81"/>
        <v>80.701230356464947</v>
      </c>
      <c r="HF100" s="64">
        <v>0</v>
      </c>
      <c r="HG100" s="64">
        <f t="shared" si="82"/>
        <v>153.33233767728339</v>
      </c>
      <c r="HH100" s="64"/>
      <c r="HI100" s="77">
        <f t="shared" si="83"/>
        <v>153.33233767728339</v>
      </c>
      <c r="HJ100" s="64">
        <f t="shared" si="84"/>
        <v>0</v>
      </c>
      <c r="HK100" s="64">
        <f t="shared" si="85"/>
        <v>0</v>
      </c>
      <c r="HL100" s="51">
        <f t="shared" si="86"/>
        <v>153.33233767728339</v>
      </c>
      <c r="HM100" s="200">
        <f t="shared" si="87"/>
        <v>814.29898466539851</v>
      </c>
      <c r="HN100" s="1">
        <v>1</v>
      </c>
      <c r="HO100" s="1" t="s">
        <v>48</v>
      </c>
    </row>
    <row r="101" spans="1:223" ht="30" customHeight="1" x14ac:dyDescent="0.25">
      <c r="A101" s="1">
        <v>53</v>
      </c>
      <c r="B101" s="1" t="s">
        <v>95</v>
      </c>
      <c r="C101" s="1" t="s">
        <v>96</v>
      </c>
      <c r="D101" s="50">
        <v>43830</v>
      </c>
      <c r="E101" s="83"/>
      <c r="F101" s="64">
        <v>517.87</v>
      </c>
      <c r="G101" s="64"/>
      <c r="H101" s="64"/>
      <c r="I101" s="64"/>
      <c r="J101" s="64"/>
      <c r="K101" s="72">
        <v>517.87</v>
      </c>
      <c r="L101" s="73">
        <v>0</v>
      </c>
      <c r="M101" s="75">
        <v>0</v>
      </c>
      <c r="N101" s="56">
        <v>0</v>
      </c>
      <c r="O101" s="64">
        <v>0</v>
      </c>
      <c r="P101" s="64">
        <v>0</v>
      </c>
      <c r="Q101" s="64">
        <v>0</v>
      </c>
      <c r="R101" s="64">
        <v>0</v>
      </c>
      <c r="S101" s="77">
        <v>0</v>
      </c>
      <c r="T101" s="64"/>
      <c r="U101" s="64"/>
      <c r="V101" s="64">
        <v>0</v>
      </c>
      <c r="W101" s="90">
        <v>0</v>
      </c>
      <c r="X101" s="78">
        <v>-1065.7596867902648</v>
      </c>
      <c r="Y101" s="111">
        <v>1</v>
      </c>
      <c r="Z101" s="64" t="s">
        <v>48</v>
      </c>
      <c r="AA101" s="1">
        <v>53</v>
      </c>
      <c r="AB101" s="1" t="s">
        <v>95</v>
      </c>
      <c r="AC101" s="1" t="s">
        <v>96</v>
      </c>
      <c r="AD101" s="50">
        <v>43861</v>
      </c>
      <c r="AE101" s="110"/>
      <c r="AF101" s="1">
        <v>517.87</v>
      </c>
      <c r="AG101" s="1"/>
      <c r="AH101" s="1"/>
      <c r="AI101" s="1"/>
      <c r="AJ101" s="1"/>
      <c r="AK101" s="58">
        <f t="shared" si="7"/>
        <v>517.87</v>
      </c>
      <c r="AL101" s="73">
        <f t="shared" si="10"/>
        <v>0</v>
      </c>
      <c r="AM101" s="75">
        <f t="shared" si="11"/>
        <v>0</v>
      </c>
      <c r="AN101" s="56">
        <f t="shared" si="12"/>
        <v>0</v>
      </c>
      <c r="AO101" s="64">
        <f t="shared" si="13"/>
        <v>0</v>
      </c>
      <c r="AP101" s="64">
        <f t="shared" si="14"/>
        <v>0</v>
      </c>
      <c r="AQ101" s="64">
        <f t="shared" si="15"/>
        <v>0</v>
      </c>
      <c r="AR101" s="64"/>
      <c r="AS101" s="77">
        <f t="shared" si="16"/>
        <v>0</v>
      </c>
      <c r="AT101" s="64">
        <f t="shared" si="17"/>
        <v>0</v>
      </c>
      <c r="AU101" s="64">
        <f t="shared" si="8"/>
        <v>0</v>
      </c>
      <c r="AV101" s="90">
        <f t="shared" si="18"/>
        <v>0</v>
      </c>
      <c r="AW101" s="78">
        <f t="shared" si="19"/>
        <v>-1065.7596867902648</v>
      </c>
      <c r="AX101" s="111">
        <v>1</v>
      </c>
      <c r="AY101" s="64" t="s">
        <v>48</v>
      </c>
      <c r="AZ101" s="1">
        <v>53</v>
      </c>
      <c r="BA101" s="1" t="s">
        <v>95</v>
      </c>
      <c r="BB101" s="1" t="s">
        <v>96</v>
      </c>
      <c r="BC101" s="50">
        <v>43890</v>
      </c>
      <c r="BD101" s="83"/>
      <c r="BE101" s="1">
        <v>517.88</v>
      </c>
      <c r="BF101" s="1"/>
      <c r="BG101" s="1"/>
      <c r="BH101" s="1"/>
      <c r="BI101" s="1"/>
      <c r="BJ101" s="58">
        <v>517.88</v>
      </c>
      <c r="BK101" s="73">
        <f t="shared" si="20"/>
        <v>9.9999999999909051E-3</v>
      </c>
      <c r="BL101" s="75">
        <f t="shared" si="21"/>
        <v>1.8922194499134816E-4</v>
      </c>
      <c r="BM101" s="56">
        <f t="shared" si="22"/>
        <v>1.0189221944982254E-2</v>
      </c>
      <c r="BN101" s="64">
        <f t="shared" si="23"/>
        <v>1.0189221944982254E-2</v>
      </c>
      <c r="BO101" s="64">
        <f t="shared" si="24"/>
        <v>0</v>
      </c>
      <c r="BP101" s="64">
        <f t="shared" si="25"/>
        <v>1.844249172041788E-2</v>
      </c>
      <c r="BQ101" s="174">
        <f t="shared" si="26"/>
        <v>0</v>
      </c>
      <c r="BR101" s="77">
        <f t="shared" si="27"/>
        <v>1.844249172041788E-2</v>
      </c>
      <c r="BS101" s="64">
        <f t="shared" si="28"/>
        <v>1.240834960062233E-3</v>
      </c>
      <c r="BT101" s="90">
        <f t="shared" si="29"/>
        <v>1.9683326680480114E-2</v>
      </c>
      <c r="BU101" s="78">
        <f t="shared" si="30"/>
        <v>-1065.7400034635843</v>
      </c>
      <c r="BV101" s="111">
        <v>1</v>
      </c>
      <c r="BW101" s="64" t="s">
        <v>48</v>
      </c>
      <c r="BX101" s="1">
        <v>53</v>
      </c>
      <c r="BY101" s="1" t="s">
        <v>95</v>
      </c>
      <c r="BZ101" s="1" t="s">
        <v>96</v>
      </c>
      <c r="CA101" s="50">
        <v>43890</v>
      </c>
      <c r="CB101" s="83"/>
      <c r="CC101" s="72">
        <v>517.88</v>
      </c>
      <c r="CD101" s="72"/>
      <c r="CE101" s="72"/>
      <c r="CF101" s="72"/>
      <c r="CG101" s="72"/>
      <c r="CH101" s="72">
        <v>517.88</v>
      </c>
      <c r="CI101" s="72">
        <v>9.9999999999909051E-3</v>
      </c>
      <c r="CJ101" s="72">
        <v>1.8922194499134816E-4</v>
      </c>
      <c r="CK101" s="72">
        <v>1.0189221944982254E-2</v>
      </c>
      <c r="CL101" s="72">
        <v>1.0189221944982254E-2</v>
      </c>
      <c r="CM101" s="72">
        <v>0</v>
      </c>
      <c r="CN101" s="72">
        <v>1.844249172041788E-2</v>
      </c>
      <c r="CO101" s="72">
        <v>0</v>
      </c>
      <c r="CP101" s="77">
        <f t="shared" si="31"/>
        <v>2.0495462020906761E-2</v>
      </c>
      <c r="CQ101" s="64">
        <f t="shared" si="32"/>
        <v>1.240834960062233E-3</v>
      </c>
      <c r="CR101" s="90">
        <f t="shared" si="33"/>
        <v>2.1736296980968996E-2</v>
      </c>
      <c r="CS101" s="78">
        <f t="shared" si="34"/>
        <v>-1065.7182671666035</v>
      </c>
      <c r="CT101" s="74" t="s">
        <v>232</v>
      </c>
      <c r="CU101" s="1" t="s">
        <v>317</v>
      </c>
      <c r="CV101" s="1">
        <v>53</v>
      </c>
      <c r="CW101" s="1" t="s">
        <v>95</v>
      </c>
      <c r="CX101" s="1" t="s">
        <v>96</v>
      </c>
      <c r="CY101" s="50">
        <v>43951</v>
      </c>
      <c r="CZ101" s="83"/>
      <c r="DA101" s="64">
        <v>518.24</v>
      </c>
      <c r="DB101" s="64"/>
      <c r="DC101" s="64"/>
      <c r="DD101" s="64"/>
      <c r="DE101" s="64"/>
      <c r="DF101" s="72">
        <v>518.24</v>
      </c>
      <c r="DG101" s="73">
        <f t="shared" si="35"/>
        <v>0.36000000000001364</v>
      </c>
      <c r="DH101" s="75">
        <f t="shared" si="36"/>
        <v>5.5275999495069776E-2</v>
      </c>
      <c r="DI101" s="76">
        <f t="shared" si="37"/>
        <v>0.41527599949508343</v>
      </c>
      <c r="DJ101" s="64">
        <f t="shared" si="38"/>
        <v>0.41527599949508343</v>
      </c>
      <c r="DK101" s="64">
        <f t="shared" si="39"/>
        <v>0</v>
      </c>
      <c r="DL101" s="64">
        <f t="shared" si="40"/>
        <v>0.75164955908610098</v>
      </c>
      <c r="DM101" s="184">
        <f t="shared" si="41"/>
        <v>0</v>
      </c>
      <c r="DN101" s="185">
        <f t="shared" si="42"/>
        <v>0.75164955908610098</v>
      </c>
      <c r="DO101" s="186">
        <f t="shared" si="43"/>
        <v>0.73115409706519419</v>
      </c>
      <c r="DP101" s="186">
        <f t="shared" si="44"/>
        <v>0.70249043071326567</v>
      </c>
      <c r="DQ101" s="187">
        <f t="shared" si="45"/>
        <v>5.0368256673583141E-2</v>
      </c>
      <c r="DR101" s="29">
        <f t="shared" si="46"/>
        <v>0.78152235373877732</v>
      </c>
      <c r="DS101" s="188">
        <f t="shared" si="47"/>
        <v>-1064.9367448128646</v>
      </c>
      <c r="DT101" s="74">
        <v>1</v>
      </c>
      <c r="DU101" s="1" t="s">
        <v>48</v>
      </c>
      <c r="DV101" s="1">
        <v>53</v>
      </c>
      <c r="DW101" s="1" t="s">
        <v>95</v>
      </c>
      <c r="DX101" s="1" t="s">
        <v>96</v>
      </c>
      <c r="DY101" s="50">
        <v>43982</v>
      </c>
      <c r="DZ101" s="51"/>
      <c r="EA101" s="1">
        <v>590.79</v>
      </c>
      <c r="EB101" s="1"/>
      <c r="EC101" s="1"/>
      <c r="ED101" s="1"/>
      <c r="EE101" s="1"/>
      <c r="EF101" s="58">
        <v>590.79</v>
      </c>
      <c r="EG101" s="73">
        <f t="shared" si="48"/>
        <v>72.549999999999955</v>
      </c>
      <c r="EH101" s="75">
        <f t="shared" si="49"/>
        <v>2.9811952758996494</v>
      </c>
      <c r="EI101" s="56">
        <f t="shared" si="50"/>
        <v>75.531195275899606</v>
      </c>
      <c r="EJ101" s="64">
        <f t="shared" si="51"/>
        <v>75.531195275899606</v>
      </c>
      <c r="EK101" s="64">
        <f t="shared" si="52"/>
        <v>0</v>
      </c>
      <c r="EL101" s="64">
        <f t="shared" si="53"/>
        <v>136.7114634493783</v>
      </c>
      <c r="EM101" s="174">
        <f t="shared" si="54"/>
        <v>0</v>
      </c>
      <c r="EN101" s="77">
        <f t="shared" si="55"/>
        <v>136.7114634493783</v>
      </c>
      <c r="EO101" s="64">
        <f t="shared" si="56"/>
        <v>14.300952833208195</v>
      </c>
      <c r="EP101" s="199">
        <f t="shared" si="57"/>
        <v>151.01241628258649</v>
      </c>
      <c r="EQ101" s="200">
        <f t="shared" si="58"/>
        <v>-913.9243285302781</v>
      </c>
      <c r="ER101" s="111">
        <v>1</v>
      </c>
      <c r="ES101" s="64" t="s">
        <v>48</v>
      </c>
      <c r="ET101" s="1">
        <v>53</v>
      </c>
      <c r="EU101" s="1" t="s">
        <v>95</v>
      </c>
      <c r="EV101" s="1" t="s">
        <v>96</v>
      </c>
      <c r="EW101" s="218"/>
      <c r="EX101" s="50">
        <v>44013</v>
      </c>
      <c r="EY101" s="64">
        <v>672.7</v>
      </c>
      <c r="EZ101" s="64"/>
      <c r="FA101" s="64"/>
      <c r="FB101" s="64"/>
      <c r="FC101" s="64"/>
      <c r="FD101" s="72">
        <f t="shared" si="59"/>
        <v>672.7</v>
      </c>
      <c r="FE101" s="73">
        <f t="shared" si="88"/>
        <v>81.910000000000082</v>
      </c>
      <c r="FF101" s="75">
        <f t="shared" si="60"/>
        <v>3.8436875399902246</v>
      </c>
      <c r="FG101" s="56">
        <f t="shared" si="61"/>
        <v>85.75368753999031</v>
      </c>
      <c r="FH101" s="64">
        <f t="shared" si="62"/>
        <v>85.75368753999031</v>
      </c>
      <c r="FI101" s="64">
        <f t="shared" si="63"/>
        <v>0</v>
      </c>
      <c r="FJ101" s="64">
        <f t="shared" si="64"/>
        <v>155.21417444738248</v>
      </c>
      <c r="FK101" s="64"/>
      <c r="FL101" s="77">
        <f t="shared" si="65"/>
        <v>155.21417444738248</v>
      </c>
      <c r="FM101" s="64">
        <f t="shared" si="66"/>
        <v>17.784594907826634</v>
      </c>
      <c r="FN101" s="199">
        <f t="shared" si="67"/>
        <v>172.99876935520911</v>
      </c>
      <c r="FO101" s="93">
        <f t="shared" si="68"/>
        <v>-740.925559175069</v>
      </c>
      <c r="FP101" s="74">
        <v>1</v>
      </c>
      <c r="FQ101" s="1" t="s">
        <v>48</v>
      </c>
      <c r="FR101" s="1">
        <v>53</v>
      </c>
      <c r="FS101" s="1" t="s">
        <v>95</v>
      </c>
      <c r="FT101" s="1" t="s">
        <v>96</v>
      </c>
      <c r="FU101" s="50">
        <v>44042</v>
      </c>
      <c r="FV101" s="51">
        <v>200</v>
      </c>
      <c r="FW101" s="64">
        <v>736.48</v>
      </c>
      <c r="FX101" s="64"/>
      <c r="FY101" s="64"/>
      <c r="FZ101" s="64"/>
      <c r="GA101" s="64"/>
      <c r="GB101" s="231">
        <f t="shared" si="69"/>
        <v>736.48</v>
      </c>
      <c r="GC101" s="73">
        <f t="shared" si="9"/>
        <v>63.779999999999973</v>
      </c>
      <c r="GD101" s="75">
        <f t="shared" si="70"/>
        <v>19.873614034639733</v>
      </c>
      <c r="GE101" s="76">
        <f t="shared" si="71"/>
        <v>83.653614034639702</v>
      </c>
      <c r="GF101" s="64">
        <f t="shared" si="72"/>
        <v>83.653614034639702</v>
      </c>
      <c r="GG101" s="64">
        <v>0</v>
      </c>
      <c r="GH101" s="64">
        <f t="shared" si="73"/>
        <v>158.94186666581544</v>
      </c>
      <c r="GI101" s="64"/>
      <c r="GJ101" s="77">
        <f t="shared" si="74"/>
        <v>158.94186666581544</v>
      </c>
      <c r="GK101" s="63">
        <f t="shared" si="75"/>
        <v>0</v>
      </c>
      <c r="GL101" s="64">
        <f t="shared" si="76"/>
        <v>0</v>
      </c>
      <c r="GM101" s="51">
        <f t="shared" si="77"/>
        <v>158.94186666581544</v>
      </c>
      <c r="GN101" s="200">
        <f t="shared" si="78"/>
        <v>-781.98369250925361</v>
      </c>
      <c r="GO101" s="74">
        <v>1</v>
      </c>
      <c r="GP101" s="237" t="s">
        <v>48</v>
      </c>
      <c r="GQ101" s="1">
        <v>53</v>
      </c>
      <c r="GR101" s="1" t="s">
        <v>95</v>
      </c>
      <c r="GS101" s="1" t="s">
        <v>96</v>
      </c>
      <c r="GT101" s="50">
        <v>44081</v>
      </c>
      <c r="GU101" s="51"/>
      <c r="GV101" s="64">
        <v>804.76</v>
      </c>
      <c r="GW101" s="64"/>
      <c r="GX101" s="64"/>
      <c r="GY101" s="64"/>
      <c r="GZ101" s="64"/>
      <c r="HA101" s="72">
        <v>804.76</v>
      </c>
      <c r="HB101" s="73">
        <f t="shared" si="89"/>
        <v>68.279999999999973</v>
      </c>
      <c r="HC101" s="75">
        <f t="shared" si="79"/>
        <v>-24.713586268663608</v>
      </c>
      <c r="HD101" s="76">
        <f t="shared" si="80"/>
        <v>43.566413731336368</v>
      </c>
      <c r="HE101" s="64">
        <f t="shared" si="81"/>
        <v>43.566413731336368</v>
      </c>
      <c r="HF101" s="64">
        <v>0</v>
      </c>
      <c r="HG101" s="64">
        <f t="shared" si="82"/>
        <v>82.776186089539095</v>
      </c>
      <c r="HH101" s="64"/>
      <c r="HI101" s="77">
        <f t="shared" si="83"/>
        <v>82.776186089539095</v>
      </c>
      <c r="HJ101" s="64">
        <f t="shared" si="84"/>
        <v>0</v>
      </c>
      <c r="HK101" s="64">
        <f t="shared" si="85"/>
        <v>0</v>
      </c>
      <c r="HL101" s="51">
        <f t="shared" si="86"/>
        <v>82.776186089539095</v>
      </c>
      <c r="HM101" s="200">
        <f t="shared" si="87"/>
        <v>-699.20750641971449</v>
      </c>
      <c r="HN101" s="1">
        <v>1</v>
      </c>
      <c r="HO101" s="1" t="s">
        <v>48</v>
      </c>
    </row>
    <row r="102" spans="1:223" ht="30" customHeight="1" x14ac:dyDescent="0.25">
      <c r="A102" s="1">
        <v>54</v>
      </c>
      <c r="B102" s="1" t="s">
        <v>141</v>
      </c>
      <c r="C102" s="1" t="s">
        <v>142</v>
      </c>
      <c r="D102" s="50">
        <v>43830</v>
      </c>
      <c r="E102" s="83"/>
      <c r="F102" s="64">
        <v>9.74</v>
      </c>
      <c r="G102" s="64"/>
      <c r="H102" s="64"/>
      <c r="I102" s="64"/>
      <c r="J102" s="64"/>
      <c r="K102" s="72">
        <v>9.74</v>
      </c>
      <c r="L102" s="73">
        <v>0</v>
      </c>
      <c r="M102" s="75">
        <v>0</v>
      </c>
      <c r="N102" s="56">
        <v>0</v>
      </c>
      <c r="O102" s="64">
        <v>0</v>
      </c>
      <c r="P102" s="64">
        <v>0</v>
      </c>
      <c r="Q102" s="64">
        <v>0</v>
      </c>
      <c r="R102" s="64">
        <v>0</v>
      </c>
      <c r="S102" s="77">
        <v>0</v>
      </c>
      <c r="T102" s="64"/>
      <c r="U102" s="64"/>
      <c r="V102" s="64">
        <v>0</v>
      </c>
      <c r="W102" s="90">
        <v>0</v>
      </c>
      <c r="X102" s="78">
        <v>16.406817991977483</v>
      </c>
      <c r="Y102" s="111">
        <v>1</v>
      </c>
      <c r="Z102" s="64" t="s">
        <v>48</v>
      </c>
      <c r="AA102" s="1">
        <v>54</v>
      </c>
      <c r="AB102" s="1" t="s">
        <v>141</v>
      </c>
      <c r="AC102" s="1" t="s">
        <v>142</v>
      </c>
      <c r="AD102" s="50">
        <v>43861</v>
      </c>
      <c r="AE102" s="110"/>
      <c r="AF102" s="1">
        <v>9.74</v>
      </c>
      <c r="AG102" s="1"/>
      <c r="AH102" s="1"/>
      <c r="AI102" s="1"/>
      <c r="AJ102" s="1"/>
      <c r="AK102" s="58">
        <f t="shared" si="7"/>
        <v>9.74</v>
      </c>
      <c r="AL102" s="73">
        <f t="shared" si="10"/>
        <v>0</v>
      </c>
      <c r="AM102" s="75">
        <f t="shared" si="11"/>
        <v>0</v>
      </c>
      <c r="AN102" s="56">
        <f t="shared" si="12"/>
        <v>0</v>
      </c>
      <c r="AO102" s="64">
        <f t="shared" si="13"/>
        <v>0</v>
      </c>
      <c r="AP102" s="64">
        <f t="shared" si="14"/>
        <v>0</v>
      </c>
      <c r="AQ102" s="64">
        <f t="shared" si="15"/>
        <v>0</v>
      </c>
      <c r="AR102" s="64"/>
      <c r="AS102" s="77">
        <f t="shared" si="16"/>
        <v>0</v>
      </c>
      <c r="AT102" s="64">
        <f t="shared" si="17"/>
        <v>0</v>
      </c>
      <c r="AU102" s="64">
        <f t="shared" si="8"/>
        <v>0</v>
      </c>
      <c r="AV102" s="90">
        <f t="shared" si="18"/>
        <v>0</v>
      </c>
      <c r="AW102" s="78">
        <f t="shared" si="19"/>
        <v>16.406817991977483</v>
      </c>
      <c r="AX102" s="111">
        <v>1</v>
      </c>
      <c r="AY102" s="64" t="s">
        <v>48</v>
      </c>
      <c r="AZ102" s="1">
        <v>54</v>
      </c>
      <c r="BA102" s="1" t="s">
        <v>141</v>
      </c>
      <c r="BB102" s="1" t="s">
        <v>142</v>
      </c>
      <c r="BC102" s="50">
        <v>43890</v>
      </c>
      <c r="BD102" s="83"/>
      <c r="BE102" s="1">
        <v>9.74</v>
      </c>
      <c r="BF102" s="1"/>
      <c r="BG102" s="1"/>
      <c r="BH102" s="1"/>
      <c r="BI102" s="1"/>
      <c r="BJ102" s="58">
        <v>9.74</v>
      </c>
      <c r="BK102" s="73">
        <f t="shared" si="20"/>
        <v>0</v>
      </c>
      <c r="BL102" s="75">
        <f t="shared" si="21"/>
        <v>0</v>
      </c>
      <c r="BM102" s="56">
        <f t="shared" si="22"/>
        <v>0</v>
      </c>
      <c r="BN102" s="64">
        <f t="shared" si="23"/>
        <v>0</v>
      </c>
      <c r="BO102" s="64">
        <f t="shared" si="24"/>
        <v>0</v>
      </c>
      <c r="BP102" s="64">
        <f t="shared" si="25"/>
        <v>0</v>
      </c>
      <c r="BQ102" s="174">
        <f t="shared" si="26"/>
        <v>0</v>
      </c>
      <c r="BR102" s="77">
        <f t="shared" si="27"/>
        <v>0</v>
      </c>
      <c r="BS102" s="64">
        <f t="shared" si="28"/>
        <v>0</v>
      </c>
      <c r="BT102" s="90">
        <f t="shared" si="29"/>
        <v>0</v>
      </c>
      <c r="BU102" s="78">
        <f t="shared" si="30"/>
        <v>16.406817991977483</v>
      </c>
      <c r="BV102" s="111">
        <v>1</v>
      </c>
      <c r="BW102" s="64" t="s">
        <v>48</v>
      </c>
      <c r="BX102" s="1">
        <v>54</v>
      </c>
      <c r="BY102" s="1" t="s">
        <v>141</v>
      </c>
      <c r="BZ102" s="1" t="s">
        <v>142</v>
      </c>
      <c r="CA102" s="50">
        <v>43890</v>
      </c>
      <c r="CB102" s="83"/>
      <c r="CC102" s="72">
        <v>9.74</v>
      </c>
      <c r="CD102" s="72"/>
      <c r="CE102" s="72"/>
      <c r="CF102" s="72"/>
      <c r="CG102" s="72"/>
      <c r="CH102" s="72">
        <v>9.74</v>
      </c>
      <c r="CI102" s="72">
        <v>0</v>
      </c>
      <c r="CJ102" s="72">
        <v>0</v>
      </c>
      <c r="CK102" s="72">
        <v>0</v>
      </c>
      <c r="CL102" s="72">
        <v>0</v>
      </c>
      <c r="CM102" s="72">
        <v>0</v>
      </c>
      <c r="CN102" s="72">
        <v>0</v>
      </c>
      <c r="CO102" s="72">
        <v>0</v>
      </c>
      <c r="CP102" s="77">
        <f t="shared" si="31"/>
        <v>0</v>
      </c>
      <c r="CQ102" s="64">
        <f t="shared" si="32"/>
        <v>0</v>
      </c>
      <c r="CR102" s="90">
        <f t="shared" si="33"/>
        <v>0</v>
      </c>
      <c r="CS102" s="78">
        <f t="shared" si="34"/>
        <v>16.406817991977483</v>
      </c>
      <c r="CT102" s="74" t="s">
        <v>232</v>
      </c>
      <c r="CU102" s="1" t="s">
        <v>317</v>
      </c>
      <c r="CV102" s="1">
        <v>54</v>
      </c>
      <c r="CW102" s="1" t="s">
        <v>141</v>
      </c>
      <c r="CX102" s="1" t="s">
        <v>142</v>
      </c>
      <c r="CY102" s="50">
        <v>43951</v>
      </c>
      <c r="CZ102" s="83"/>
      <c r="DA102" s="64">
        <v>9.74</v>
      </c>
      <c r="DB102" s="64"/>
      <c r="DC102" s="64"/>
      <c r="DD102" s="64"/>
      <c r="DE102" s="64"/>
      <c r="DF102" s="72">
        <v>9.74</v>
      </c>
      <c r="DG102" s="73">
        <f t="shared" si="35"/>
        <v>0</v>
      </c>
      <c r="DH102" s="75">
        <f t="shared" si="36"/>
        <v>0</v>
      </c>
      <c r="DI102" s="76">
        <f t="shared" si="37"/>
        <v>0</v>
      </c>
      <c r="DJ102" s="64">
        <f t="shared" si="38"/>
        <v>0</v>
      </c>
      <c r="DK102" s="64">
        <f t="shared" si="39"/>
        <v>0</v>
      </c>
      <c r="DL102" s="64">
        <f t="shared" si="40"/>
        <v>0</v>
      </c>
      <c r="DM102" s="184">
        <f t="shared" si="41"/>
        <v>0</v>
      </c>
      <c r="DN102" s="185">
        <f t="shared" si="42"/>
        <v>0</v>
      </c>
      <c r="DO102" s="186">
        <f t="shared" si="43"/>
        <v>0</v>
      </c>
      <c r="DP102" s="186">
        <f t="shared" si="44"/>
        <v>0</v>
      </c>
      <c r="DQ102" s="187">
        <f t="shared" si="45"/>
        <v>0</v>
      </c>
      <c r="DR102" s="29">
        <f t="shared" si="46"/>
        <v>0</v>
      </c>
      <c r="DS102" s="188">
        <f t="shared" si="47"/>
        <v>16.406817991977483</v>
      </c>
      <c r="DT102" s="74">
        <v>1</v>
      </c>
      <c r="DU102" s="1" t="s">
        <v>48</v>
      </c>
      <c r="DV102" s="1">
        <v>54</v>
      </c>
      <c r="DW102" s="1" t="s">
        <v>141</v>
      </c>
      <c r="DX102" s="1" t="s">
        <v>142</v>
      </c>
      <c r="DY102" s="50">
        <v>43982</v>
      </c>
      <c r="DZ102" s="51"/>
      <c r="EA102" s="1">
        <v>9.74</v>
      </c>
      <c r="EB102" s="1"/>
      <c r="EC102" s="1"/>
      <c r="ED102" s="1"/>
      <c r="EE102" s="1"/>
      <c r="EF102" s="58">
        <v>9.74</v>
      </c>
      <c r="EG102" s="73">
        <f t="shared" si="48"/>
        <v>0</v>
      </c>
      <c r="EH102" s="75">
        <f t="shared" si="49"/>
        <v>0</v>
      </c>
      <c r="EI102" s="56">
        <f t="shared" si="50"/>
        <v>0</v>
      </c>
      <c r="EJ102" s="64">
        <f t="shared" si="51"/>
        <v>0</v>
      </c>
      <c r="EK102" s="64">
        <f t="shared" si="52"/>
        <v>0</v>
      </c>
      <c r="EL102" s="64">
        <f t="shared" si="53"/>
        <v>0</v>
      </c>
      <c r="EM102" s="174">
        <f t="shared" si="54"/>
        <v>0</v>
      </c>
      <c r="EN102" s="77">
        <f t="shared" si="55"/>
        <v>0</v>
      </c>
      <c r="EO102" s="64">
        <f t="shared" si="56"/>
        <v>0</v>
      </c>
      <c r="EP102" s="199">
        <f t="shared" si="57"/>
        <v>0</v>
      </c>
      <c r="EQ102" s="200">
        <f t="shared" si="58"/>
        <v>16.406817991977483</v>
      </c>
      <c r="ER102" s="111">
        <v>1</v>
      </c>
      <c r="ES102" s="64" t="s">
        <v>48</v>
      </c>
      <c r="ET102" s="1">
        <v>54</v>
      </c>
      <c r="EU102" s="1" t="s">
        <v>141</v>
      </c>
      <c r="EV102" s="1" t="s">
        <v>142</v>
      </c>
      <c r="EW102" s="218"/>
      <c r="EX102" s="50">
        <v>44013</v>
      </c>
      <c r="EY102" s="64">
        <v>9.74</v>
      </c>
      <c r="EZ102" s="64"/>
      <c r="FA102" s="64"/>
      <c r="FB102" s="64"/>
      <c r="FC102" s="64"/>
      <c r="FD102" s="72">
        <f t="shared" si="59"/>
        <v>9.74</v>
      </c>
      <c r="FE102" s="73">
        <f t="shared" si="88"/>
        <v>0</v>
      </c>
      <c r="FF102" s="75">
        <f t="shared" si="60"/>
        <v>0</v>
      </c>
      <c r="FG102" s="56">
        <f t="shared" si="61"/>
        <v>0</v>
      </c>
      <c r="FH102" s="64">
        <f t="shared" si="62"/>
        <v>0</v>
      </c>
      <c r="FI102" s="64">
        <f t="shared" si="63"/>
        <v>0</v>
      </c>
      <c r="FJ102" s="64">
        <f t="shared" si="64"/>
        <v>0</v>
      </c>
      <c r="FK102" s="64"/>
      <c r="FL102" s="77">
        <f t="shared" si="65"/>
        <v>0</v>
      </c>
      <c r="FM102" s="64">
        <f t="shared" si="66"/>
        <v>0</v>
      </c>
      <c r="FN102" s="199">
        <f t="shared" si="67"/>
        <v>0</v>
      </c>
      <c r="FO102" s="93">
        <f t="shared" si="68"/>
        <v>16.406817991977483</v>
      </c>
      <c r="FP102" s="74">
        <v>1</v>
      </c>
      <c r="FQ102" s="1" t="s">
        <v>48</v>
      </c>
      <c r="FR102" s="1">
        <v>54</v>
      </c>
      <c r="FS102" s="1" t="s">
        <v>141</v>
      </c>
      <c r="FT102" s="1" t="s">
        <v>142</v>
      </c>
      <c r="FU102" s="50">
        <v>44042</v>
      </c>
      <c r="FV102" s="51"/>
      <c r="FW102" s="64">
        <v>9.74</v>
      </c>
      <c r="FX102" s="64"/>
      <c r="FY102" s="64"/>
      <c r="FZ102" s="64"/>
      <c r="GA102" s="64"/>
      <c r="GB102" s="231">
        <f t="shared" si="69"/>
        <v>9.74</v>
      </c>
      <c r="GC102" s="73">
        <f t="shared" si="9"/>
        <v>0</v>
      </c>
      <c r="GD102" s="75">
        <f t="shared" si="70"/>
        <v>0</v>
      </c>
      <c r="GE102" s="76">
        <f t="shared" si="71"/>
        <v>0</v>
      </c>
      <c r="GF102" s="64">
        <f t="shared" si="72"/>
        <v>0</v>
      </c>
      <c r="GG102" s="64">
        <v>0</v>
      </c>
      <c r="GH102" s="64">
        <f t="shared" si="73"/>
        <v>0</v>
      </c>
      <c r="GI102" s="64"/>
      <c r="GJ102" s="77">
        <f t="shared" si="74"/>
        <v>0</v>
      </c>
      <c r="GK102" s="63">
        <f t="shared" si="75"/>
        <v>0</v>
      </c>
      <c r="GL102" s="64">
        <f t="shared" si="76"/>
        <v>0</v>
      </c>
      <c r="GM102" s="51">
        <f t="shared" si="77"/>
        <v>0</v>
      </c>
      <c r="GN102" s="200">
        <f t="shared" si="78"/>
        <v>16.406817991977483</v>
      </c>
      <c r="GO102" s="74">
        <v>1</v>
      </c>
      <c r="GP102" s="237" t="s">
        <v>48</v>
      </c>
      <c r="GQ102" s="1">
        <v>54</v>
      </c>
      <c r="GR102" s="1" t="s">
        <v>141</v>
      </c>
      <c r="GS102" s="1" t="s">
        <v>142</v>
      </c>
      <c r="GT102" s="50">
        <v>44081</v>
      </c>
      <c r="GU102" s="51"/>
      <c r="GV102" s="64">
        <v>9.74</v>
      </c>
      <c r="GW102" s="64"/>
      <c r="GX102" s="64"/>
      <c r="GY102" s="64"/>
      <c r="GZ102" s="64"/>
      <c r="HA102" s="72">
        <v>9.74</v>
      </c>
      <c r="HB102" s="73">
        <f t="shared" si="89"/>
        <v>0</v>
      </c>
      <c r="HC102" s="75">
        <f t="shared" si="79"/>
        <v>0</v>
      </c>
      <c r="HD102" s="76">
        <f t="shared" si="80"/>
        <v>0</v>
      </c>
      <c r="HE102" s="64">
        <f t="shared" si="81"/>
        <v>0</v>
      </c>
      <c r="HF102" s="64">
        <v>0</v>
      </c>
      <c r="HG102" s="64">
        <f t="shared" si="82"/>
        <v>0</v>
      </c>
      <c r="HH102" s="64"/>
      <c r="HI102" s="77">
        <f t="shared" si="83"/>
        <v>0</v>
      </c>
      <c r="HJ102" s="64">
        <f t="shared" si="84"/>
        <v>0</v>
      </c>
      <c r="HK102" s="64">
        <f t="shared" si="85"/>
        <v>0</v>
      </c>
      <c r="HL102" s="51">
        <f t="shared" si="86"/>
        <v>0</v>
      </c>
      <c r="HM102" s="200">
        <f t="shared" si="87"/>
        <v>16.406817991977483</v>
      </c>
      <c r="HN102" s="1">
        <v>1</v>
      </c>
      <c r="HO102" s="1" t="s">
        <v>48</v>
      </c>
    </row>
    <row r="103" spans="1:223" ht="30" customHeight="1" x14ac:dyDescent="0.25">
      <c r="A103" s="1">
        <v>55</v>
      </c>
      <c r="B103" s="1" t="s">
        <v>97</v>
      </c>
      <c r="C103" s="1" t="s">
        <v>98</v>
      </c>
      <c r="D103" s="50">
        <v>43830</v>
      </c>
      <c r="E103" s="83"/>
      <c r="F103" s="64">
        <v>1120.6000000000001</v>
      </c>
      <c r="G103" s="64"/>
      <c r="H103" s="64"/>
      <c r="I103" s="64"/>
      <c r="J103" s="64"/>
      <c r="K103" s="72">
        <v>1120.6000000000001</v>
      </c>
      <c r="L103" s="73">
        <v>21.930000000000064</v>
      </c>
      <c r="M103" s="75">
        <v>2.6315981190946092</v>
      </c>
      <c r="N103" s="56">
        <v>24.561598119094672</v>
      </c>
      <c r="O103" s="64">
        <v>24.561598119094672</v>
      </c>
      <c r="P103" s="64">
        <v>0</v>
      </c>
      <c r="Q103" s="64">
        <v>44.456492595561357</v>
      </c>
      <c r="R103" s="64">
        <v>0</v>
      </c>
      <c r="S103" s="77">
        <v>44.456492595561357</v>
      </c>
      <c r="T103" s="64"/>
      <c r="U103" s="64"/>
      <c r="V103" s="64">
        <v>2.2339257564723174</v>
      </c>
      <c r="W103" s="90">
        <v>46.690418352033674</v>
      </c>
      <c r="X103" s="78">
        <v>681.25541417832346</v>
      </c>
      <c r="Y103" s="111">
        <v>1</v>
      </c>
      <c r="Z103" s="64" t="s">
        <v>48</v>
      </c>
      <c r="AA103" s="1">
        <v>55</v>
      </c>
      <c r="AB103" s="1" t="s">
        <v>97</v>
      </c>
      <c r="AC103" s="1" t="s">
        <v>98</v>
      </c>
      <c r="AD103" s="50">
        <v>43861</v>
      </c>
      <c r="AE103" s="110"/>
      <c r="AF103" s="1">
        <v>1127.73</v>
      </c>
      <c r="AG103" s="1"/>
      <c r="AH103" s="1"/>
      <c r="AI103" s="1"/>
      <c r="AJ103" s="1"/>
      <c r="AK103" s="58">
        <f t="shared" si="7"/>
        <v>1127.73</v>
      </c>
      <c r="AL103" s="73">
        <f t="shared" si="10"/>
        <v>7.1299999999998818</v>
      </c>
      <c r="AM103" s="75">
        <f t="shared" si="11"/>
        <v>-6.3389428340807967</v>
      </c>
      <c r="AN103" s="56">
        <f t="shared" si="12"/>
        <v>0.79105716591908504</v>
      </c>
      <c r="AO103" s="64">
        <f t="shared" si="13"/>
        <v>0.79105716591908504</v>
      </c>
      <c r="AP103" s="64">
        <f t="shared" si="14"/>
        <v>0</v>
      </c>
      <c r="AQ103" s="64">
        <f t="shared" si="15"/>
        <v>1.4318134703135439</v>
      </c>
      <c r="AR103" s="64"/>
      <c r="AS103" s="77">
        <f t="shared" si="16"/>
        <v>1.4318134703135439</v>
      </c>
      <c r="AT103" s="64">
        <f t="shared" si="17"/>
        <v>5.1318045789083158</v>
      </c>
      <c r="AU103" s="64">
        <f t="shared" si="8"/>
        <v>0.91234561445259488</v>
      </c>
      <c r="AV103" s="90">
        <f t="shared" si="18"/>
        <v>7.4759636636744542</v>
      </c>
      <c r="AW103" s="78">
        <f t="shared" si="19"/>
        <v>688.73137784199787</v>
      </c>
      <c r="AX103" s="111">
        <v>1</v>
      </c>
      <c r="AY103" s="64" t="s">
        <v>48</v>
      </c>
      <c r="AZ103" s="1">
        <v>55</v>
      </c>
      <c r="BA103" s="1" t="s">
        <v>97</v>
      </c>
      <c r="BB103" s="1" t="s">
        <v>98</v>
      </c>
      <c r="BC103" s="50">
        <v>43890</v>
      </c>
      <c r="BD103" s="83"/>
      <c r="BE103" s="1">
        <v>1127.73</v>
      </c>
      <c r="BF103" s="1"/>
      <c r="BG103" s="1"/>
      <c r="BH103" s="1"/>
      <c r="BI103" s="1"/>
      <c r="BJ103" s="58">
        <v>1127.73</v>
      </c>
      <c r="BK103" s="73">
        <f t="shared" si="20"/>
        <v>0</v>
      </c>
      <c r="BL103" s="75">
        <f t="shared" si="21"/>
        <v>0</v>
      </c>
      <c r="BM103" s="56">
        <f t="shared" si="22"/>
        <v>0</v>
      </c>
      <c r="BN103" s="64">
        <f t="shared" si="23"/>
        <v>0</v>
      </c>
      <c r="BO103" s="64">
        <f t="shared" si="24"/>
        <v>0</v>
      </c>
      <c r="BP103" s="64">
        <f t="shared" si="25"/>
        <v>0</v>
      </c>
      <c r="BQ103" s="174">
        <f t="shared" si="26"/>
        <v>0</v>
      </c>
      <c r="BR103" s="77">
        <f t="shared" si="27"/>
        <v>0</v>
      </c>
      <c r="BS103" s="64">
        <f t="shared" si="28"/>
        <v>0</v>
      </c>
      <c r="BT103" s="90">
        <f t="shared" si="29"/>
        <v>0</v>
      </c>
      <c r="BU103" s="78">
        <f t="shared" si="30"/>
        <v>688.73137784199787</v>
      </c>
      <c r="BV103" s="111">
        <v>1</v>
      </c>
      <c r="BW103" s="64" t="s">
        <v>48</v>
      </c>
      <c r="BX103" s="1">
        <v>55</v>
      </c>
      <c r="BY103" s="1" t="s">
        <v>97</v>
      </c>
      <c r="BZ103" s="1" t="s">
        <v>98</v>
      </c>
      <c r="CA103" s="50">
        <v>43890</v>
      </c>
      <c r="CB103" s="83"/>
      <c r="CC103" s="72">
        <v>1127.73</v>
      </c>
      <c r="CD103" s="72"/>
      <c r="CE103" s="72"/>
      <c r="CF103" s="72"/>
      <c r="CG103" s="72"/>
      <c r="CH103" s="72">
        <v>1127.73</v>
      </c>
      <c r="CI103" s="72">
        <v>0</v>
      </c>
      <c r="CJ103" s="72">
        <v>0</v>
      </c>
      <c r="CK103" s="72">
        <v>0</v>
      </c>
      <c r="CL103" s="72">
        <v>0</v>
      </c>
      <c r="CM103" s="72">
        <v>0</v>
      </c>
      <c r="CN103" s="72">
        <v>0</v>
      </c>
      <c r="CO103" s="72">
        <v>0</v>
      </c>
      <c r="CP103" s="77">
        <f t="shared" si="31"/>
        <v>0</v>
      </c>
      <c r="CQ103" s="64">
        <f t="shared" si="32"/>
        <v>0</v>
      </c>
      <c r="CR103" s="90">
        <f t="shared" si="33"/>
        <v>0</v>
      </c>
      <c r="CS103" s="78">
        <f t="shared" si="34"/>
        <v>688.73137784199787</v>
      </c>
      <c r="CT103" s="74" t="s">
        <v>232</v>
      </c>
      <c r="CU103" s="1" t="s">
        <v>317</v>
      </c>
      <c r="CV103" s="1">
        <v>55</v>
      </c>
      <c r="CW103" s="1" t="s">
        <v>97</v>
      </c>
      <c r="CX103" s="1" t="s">
        <v>98</v>
      </c>
      <c r="CY103" s="50">
        <v>43951</v>
      </c>
      <c r="CZ103" s="83"/>
      <c r="DA103" s="64">
        <v>1163.5</v>
      </c>
      <c r="DB103" s="64"/>
      <c r="DC103" s="64"/>
      <c r="DD103" s="64"/>
      <c r="DE103" s="64"/>
      <c r="DF103" s="72">
        <v>1163.5</v>
      </c>
      <c r="DG103" s="73">
        <f t="shared" si="35"/>
        <v>35.769999999999982</v>
      </c>
      <c r="DH103" s="75">
        <f t="shared" si="36"/>
        <v>5.4922847276071387</v>
      </c>
      <c r="DI103" s="76">
        <f t="shared" si="37"/>
        <v>41.262284727607124</v>
      </c>
      <c r="DJ103" s="64">
        <f t="shared" si="38"/>
        <v>41.262284727607124</v>
      </c>
      <c r="DK103" s="64">
        <f t="shared" si="39"/>
        <v>0</v>
      </c>
      <c r="DL103" s="64">
        <f t="shared" si="40"/>
        <v>74.684735356968901</v>
      </c>
      <c r="DM103" s="184">
        <f t="shared" si="41"/>
        <v>0</v>
      </c>
      <c r="DN103" s="185">
        <f t="shared" si="42"/>
        <v>74.684735356968901</v>
      </c>
      <c r="DO103" s="186">
        <f t="shared" si="43"/>
        <v>74.684735356968901</v>
      </c>
      <c r="DP103" s="186">
        <f t="shared" si="44"/>
        <v>71.756845949733105</v>
      </c>
      <c r="DQ103" s="187">
        <f t="shared" si="45"/>
        <v>5.1449344743574894</v>
      </c>
      <c r="DR103" s="29">
        <f t="shared" si="46"/>
        <v>79.829669831326385</v>
      </c>
      <c r="DS103" s="188">
        <f t="shared" si="47"/>
        <v>768.56104767332431</v>
      </c>
      <c r="DT103" s="74">
        <v>1</v>
      </c>
      <c r="DU103" s="1" t="s">
        <v>48</v>
      </c>
      <c r="DV103" s="1">
        <v>55</v>
      </c>
      <c r="DW103" s="1" t="s">
        <v>97</v>
      </c>
      <c r="DX103" s="1" t="s">
        <v>98</v>
      </c>
      <c r="DY103" s="50">
        <v>43982</v>
      </c>
      <c r="DZ103" s="51"/>
      <c r="EA103" s="1">
        <v>1227.1500000000001</v>
      </c>
      <c r="EB103" s="1"/>
      <c r="EC103" s="1"/>
      <c r="ED103" s="1"/>
      <c r="EE103" s="1"/>
      <c r="EF103" s="58">
        <v>1227.1500000000001</v>
      </c>
      <c r="EG103" s="73">
        <f t="shared" si="48"/>
        <v>63.650000000000091</v>
      </c>
      <c r="EH103" s="75">
        <f t="shared" si="49"/>
        <v>2.6154800732048664</v>
      </c>
      <c r="EI103" s="56">
        <f t="shared" si="50"/>
        <v>66.265480073204955</v>
      </c>
      <c r="EJ103" s="64">
        <f t="shared" si="51"/>
        <v>66.265480073204955</v>
      </c>
      <c r="EK103" s="64">
        <f t="shared" si="52"/>
        <v>0</v>
      </c>
      <c r="EL103" s="64">
        <f t="shared" si="53"/>
        <v>119.94051893250098</v>
      </c>
      <c r="EM103" s="174">
        <f t="shared" si="54"/>
        <v>0</v>
      </c>
      <c r="EN103" s="77">
        <f t="shared" si="55"/>
        <v>119.94051893250098</v>
      </c>
      <c r="EO103" s="64">
        <f t="shared" si="56"/>
        <v>12.546597489093086</v>
      </c>
      <c r="EP103" s="199">
        <f t="shared" si="57"/>
        <v>132.48711642159407</v>
      </c>
      <c r="EQ103" s="200">
        <f t="shared" si="58"/>
        <v>901.04816409491832</v>
      </c>
      <c r="ER103" s="111">
        <v>1</v>
      </c>
      <c r="ES103" s="64" t="s">
        <v>48</v>
      </c>
      <c r="ET103" s="1">
        <v>55</v>
      </c>
      <c r="EU103" s="1" t="s">
        <v>97</v>
      </c>
      <c r="EV103" s="1" t="s">
        <v>98</v>
      </c>
      <c r="EW103" s="218"/>
      <c r="EX103" s="50">
        <v>44013</v>
      </c>
      <c r="EY103" s="64">
        <v>1300.22</v>
      </c>
      <c r="EZ103" s="64"/>
      <c r="FA103" s="64"/>
      <c r="FB103" s="64"/>
      <c r="FC103" s="64"/>
      <c r="FD103" s="72">
        <f t="shared" si="59"/>
        <v>1300.22</v>
      </c>
      <c r="FE103" s="73">
        <f t="shared" si="88"/>
        <v>73.069999999999936</v>
      </c>
      <c r="FF103" s="75">
        <f t="shared" si="60"/>
        <v>3.428863979332013</v>
      </c>
      <c r="FG103" s="56">
        <f t="shared" si="61"/>
        <v>76.498863979331944</v>
      </c>
      <c r="FH103" s="64">
        <f t="shared" si="62"/>
        <v>76.498863979331944</v>
      </c>
      <c r="FI103" s="64">
        <f t="shared" si="63"/>
        <v>0</v>
      </c>
      <c r="FJ103" s="64">
        <f t="shared" si="64"/>
        <v>138.46294380259081</v>
      </c>
      <c r="FK103" s="64"/>
      <c r="FL103" s="77">
        <f t="shared" si="65"/>
        <v>138.46294380259081</v>
      </c>
      <c r="FM103" s="64">
        <f t="shared" si="66"/>
        <v>15.865222194053102</v>
      </c>
      <c r="FN103" s="199">
        <f t="shared" si="67"/>
        <v>154.32816599664392</v>
      </c>
      <c r="FO103" s="93">
        <f t="shared" si="68"/>
        <v>1055.3763300915623</v>
      </c>
      <c r="FP103" s="74">
        <v>1</v>
      </c>
      <c r="FQ103" s="1" t="s">
        <v>48</v>
      </c>
      <c r="FR103" s="1">
        <v>55</v>
      </c>
      <c r="FS103" s="1" t="s">
        <v>97</v>
      </c>
      <c r="FT103" s="1" t="s">
        <v>98</v>
      </c>
      <c r="FU103" s="50">
        <v>44042</v>
      </c>
      <c r="FV103" s="51"/>
      <c r="FW103" s="64">
        <v>1366.91</v>
      </c>
      <c r="FX103" s="64"/>
      <c r="FY103" s="64"/>
      <c r="FZ103" s="64"/>
      <c r="GA103" s="64"/>
      <c r="GB103" s="231">
        <f t="shared" si="69"/>
        <v>1366.91</v>
      </c>
      <c r="GC103" s="73">
        <f t="shared" si="9"/>
        <v>66.690000000000055</v>
      </c>
      <c r="GD103" s="75">
        <f t="shared" si="70"/>
        <v>20.780359359832634</v>
      </c>
      <c r="GE103" s="76">
        <f t="shared" si="71"/>
        <v>87.470359359832685</v>
      </c>
      <c r="GF103" s="64">
        <f t="shared" si="72"/>
        <v>87.470359359832685</v>
      </c>
      <c r="GG103" s="64">
        <v>0</v>
      </c>
      <c r="GH103" s="64">
        <f t="shared" si="73"/>
        <v>166.19368278368211</v>
      </c>
      <c r="GI103" s="64"/>
      <c r="GJ103" s="77">
        <f t="shared" si="74"/>
        <v>166.19368278368211</v>
      </c>
      <c r="GK103" s="63">
        <f t="shared" si="75"/>
        <v>0</v>
      </c>
      <c r="GL103" s="64">
        <f t="shared" si="76"/>
        <v>0</v>
      </c>
      <c r="GM103" s="51">
        <f t="shared" si="77"/>
        <v>166.19368278368211</v>
      </c>
      <c r="GN103" s="200">
        <f t="shared" si="78"/>
        <v>1221.5700128752444</v>
      </c>
      <c r="GO103" s="74">
        <v>1</v>
      </c>
      <c r="GP103" s="237" t="s">
        <v>48</v>
      </c>
      <c r="GQ103" s="1">
        <v>55</v>
      </c>
      <c r="GR103" s="1" t="s">
        <v>97</v>
      </c>
      <c r="GS103" s="1" t="s">
        <v>98</v>
      </c>
      <c r="GT103" s="50">
        <v>44081</v>
      </c>
      <c r="GU103" s="51">
        <v>1000</v>
      </c>
      <c r="GV103" s="64">
        <v>1450.95</v>
      </c>
      <c r="GW103" s="64"/>
      <c r="GX103" s="64"/>
      <c r="GY103" s="64"/>
      <c r="GZ103" s="64"/>
      <c r="HA103" s="72">
        <v>1450.95</v>
      </c>
      <c r="HB103" s="73">
        <f t="shared" si="89"/>
        <v>84.039999999999964</v>
      </c>
      <c r="HC103" s="75">
        <f t="shared" si="79"/>
        <v>-30.41783523752914</v>
      </c>
      <c r="HD103" s="76">
        <f t="shared" si="80"/>
        <v>53.622164762470824</v>
      </c>
      <c r="HE103" s="64">
        <f t="shared" si="81"/>
        <v>53.622164762470824</v>
      </c>
      <c r="HF103" s="64">
        <v>0</v>
      </c>
      <c r="HG103" s="64">
        <f t="shared" si="82"/>
        <v>101.88211304869456</v>
      </c>
      <c r="HH103" s="64"/>
      <c r="HI103" s="77">
        <f t="shared" si="83"/>
        <v>101.88211304869456</v>
      </c>
      <c r="HJ103" s="64">
        <f t="shared" si="84"/>
        <v>0</v>
      </c>
      <c r="HK103" s="64">
        <f t="shared" si="85"/>
        <v>0</v>
      </c>
      <c r="HL103" s="51">
        <f t="shared" si="86"/>
        <v>101.88211304869456</v>
      </c>
      <c r="HM103" s="200">
        <f t="shared" si="87"/>
        <v>323.45212592393898</v>
      </c>
      <c r="HN103" s="1">
        <v>1</v>
      </c>
      <c r="HO103" s="1" t="s">
        <v>48</v>
      </c>
    </row>
    <row r="104" spans="1:223" ht="30" customHeight="1" x14ac:dyDescent="0.25">
      <c r="A104" s="1">
        <v>56</v>
      </c>
      <c r="B104" s="1" t="s">
        <v>99</v>
      </c>
      <c r="C104" s="1" t="s">
        <v>100</v>
      </c>
      <c r="D104" s="50">
        <v>43830</v>
      </c>
      <c r="E104" s="83"/>
      <c r="F104" s="64">
        <v>151.22999999999999</v>
      </c>
      <c r="G104" s="64"/>
      <c r="H104" s="64"/>
      <c r="I104" s="64"/>
      <c r="J104" s="64"/>
      <c r="K104" s="72">
        <v>151.22999999999999</v>
      </c>
      <c r="L104" s="73">
        <v>0</v>
      </c>
      <c r="M104" s="75">
        <v>0</v>
      </c>
      <c r="N104" s="56">
        <v>0</v>
      </c>
      <c r="O104" s="64">
        <v>0</v>
      </c>
      <c r="P104" s="64">
        <v>0</v>
      </c>
      <c r="Q104" s="64">
        <v>0</v>
      </c>
      <c r="R104" s="64">
        <v>0</v>
      </c>
      <c r="S104" s="77">
        <v>0</v>
      </c>
      <c r="T104" s="64"/>
      <c r="U104" s="64"/>
      <c r="V104" s="64">
        <v>0</v>
      </c>
      <c r="W104" s="90">
        <v>0</v>
      </c>
      <c r="X104" s="78">
        <v>-163.52047252810931</v>
      </c>
      <c r="Y104" s="111">
        <v>1</v>
      </c>
      <c r="Z104" s="64" t="s">
        <v>48</v>
      </c>
      <c r="AA104" s="1">
        <v>56</v>
      </c>
      <c r="AB104" s="1" t="s">
        <v>99</v>
      </c>
      <c r="AC104" s="1" t="s">
        <v>100</v>
      </c>
      <c r="AD104" s="50">
        <v>43861</v>
      </c>
      <c r="AE104" s="110"/>
      <c r="AF104" s="1">
        <v>151.22999999999999</v>
      </c>
      <c r="AG104" s="1"/>
      <c r="AH104" s="1"/>
      <c r="AI104" s="1"/>
      <c r="AJ104" s="1"/>
      <c r="AK104" s="58">
        <f t="shared" si="7"/>
        <v>151.22999999999999</v>
      </c>
      <c r="AL104" s="73">
        <f t="shared" si="10"/>
        <v>0</v>
      </c>
      <c r="AM104" s="75">
        <f t="shared" si="11"/>
        <v>0</v>
      </c>
      <c r="AN104" s="56">
        <f t="shared" si="12"/>
        <v>0</v>
      </c>
      <c r="AO104" s="64">
        <f t="shared" si="13"/>
        <v>0</v>
      </c>
      <c r="AP104" s="64">
        <f t="shared" si="14"/>
        <v>0</v>
      </c>
      <c r="AQ104" s="64">
        <f t="shared" si="15"/>
        <v>0</v>
      </c>
      <c r="AR104" s="64"/>
      <c r="AS104" s="77">
        <f t="shared" si="16"/>
        <v>0</v>
      </c>
      <c r="AT104" s="64">
        <f t="shared" si="17"/>
        <v>0</v>
      </c>
      <c r="AU104" s="64">
        <f t="shared" si="8"/>
        <v>0</v>
      </c>
      <c r="AV104" s="90">
        <f t="shared" si="18"/>
        <v>0</v>
      </c>
      <c r="AW104" s="78">
        <f t="shared" si="19"/>
        <v>-163.52047252810931</v>
      </c>
      <c r="AX104" s="111">
        <v>1</v>
      </c>
      <c r="AY104" s="64" t="s">
        <v>48</v>
      </c>
      <c r="AZ104" s="1">
        <v>56</v>
      </c>
      <c r="BA104" s="1" t="s">
        <v>99</v>
      </c>
      <c r="BB104" s="1" t="s">
        <v>100</v>
      </c>
      <c r="BC104" s="50">
        <v>43890</v>
      </c>
      <c r="BD104" s="83"/>
      <c r="BE104" s="1">
        <v>151.22999999999999</v>
      </c>
      <c r="BF104" s="1"/>
      <c r="BG104" s="1"/>
      <c r="BH104" s="1"/>
      <c r="BI104" s="1"/>
      <c r="BJ104" s="58">
        <v>151.22999999999999</v>
      </c>
      <c r="BK104" s="73">
        <f t="shared" si="20"/>
        <v>0</v>
      </c>
      <c r="BL104" s="75">
        <f t="shared" si="21"/>
        <v>0</v>
      </c>
      <c r="BM104" s="56">
        <f t="shared" si="22"/>
        <v>0</v>
      </c>
      <c r="BN104" s="64">
        <f t="shared" si="23"/>
        <v>0</v>
      </c>
      <c r="BO104" s="64">
        <f t="shared" si="24"/>
        <v>0</v>
      </c>
      <c r="BP104" s="64">
        <f t="shared" si="25"/>
        <v>0</v>
      </c>
      <c r="BQ104" s="174">
        <f t="shared" si="26"/>
        <v>0</v>
      </c>
      <c r="BR104" s="77">
        <f t="shared" si="27"/>
        <v>0</v>
      </c>
      <c r="BS104" s="64">
        <f t="shared" si="28"/>
        <v>0</v>
      </c>
      <c r="BT104" s="90">
        <f t="shared" si="29"/>
        <v>0</v>
      </c>
      <c r="BU104" s="78">
        <f t="shared" si="30"/>
        <v>-163.52047252810931</v>
      </c>
      <c r="BV104" s="111">
        <v>1</v>
      </c>
      <c r="BW104" s="64" t="s">
        <v>48</v>
      </c>
      <c r="BX104" s="1">
        <v>56</v>
      </c>
      <c r="BY104" s="1" t="s">
        <v>99</v>
      </c>
      <c r="BZ104" s="1" t="s">
        <v>100</v>
      </c>
      <c r="CA104" s="50">
        <v>43890</v>
      </c>
      <c r="CB104" s="83"/>
      <c r="CC104" s="72">
        <v>151.22999999999999</v>
      </c>
      <c r="CD104" s="72"/>
      <c r="CE104" s="72"/>
      <c r="CF104" s="72"/>
      <c r="CG104" s="72"/>
      <c r="CH104" s="72">
        <v>151.22999999999999</v>
      </c>
      <c r="CI104" s="72">
        <v>0</v>
      </c>
      <c r="CJ104" s="72">
        <v>0</v>
      </c>
      <c r="CK104" s="72">
        <v>0</v>
      </c>
      <c r="CL104" s="72">
        <v>0</v>
      </c>
      <c r="CM104" s="72">
        <v>0</v>
      </c>
      <c r="CN104" s="72">
        <v>0</v>
      </c>
      <c r="CO104" s="72">
        <v>0</v>
      </c>
      <c r="CP104" s="77">
        <f t="shared" si="31"/>
        <v>0</v>
      </c>
      <c r="CQ104" s="64">
        <f t="shared" si="32"/>
        <v>0</v>
      </c>
      <c r="CR104" s="90">
        <f t="shared" si="33"/>
        <v>0</v>
      </c>
      <c r="CS104" s="78">
        <f t="shared" si="34"/>
        <v>-163.52047252810931</v>
      </c>
      <c r="CT104" s="74" t="s">
        <v>232</v>
      </c>
      <c r="CU104" s="1" t="s">
        <v>317</v>
      </c>
      <c r="CV104" s="1">
        <v>56</v>
      </c>
      <c r="CW104" s="1" t="s">
        <v>99</v>
      </c>
      <c r="CX104" s="1" t="s">
        <v>100</v>
      </c>
      <c r="CY104" s="50">
        <v>43951</v>
      </c>
      <c r="CZ104" s="83"/>
      <c r="DA104" s="64">
        <v>152.30000000000001</v>
      </c>
      <c r="DB104" s="64"/>
      <c r="DC104" s="64"/>
      <c r="DD104" s="64"/>
      <c r="DE104" s="64"/>
      <c r="DF104" s="72">
        <v>152.30000000000001</v>
      </c>
      <c r="DG104" s="73">
        <f t="shared" si="35"/>
        <v>1.0700000000000216</v>
      </c>
      <c r="DH104" s="75">
        <f t="shared" si="36"/>
        <v>0.16429255405478779</v>
      </c>
      <c r="DI104" s="76">
        <f t="shared" si="37"/>
        <v>1.2342925540548093</v>
      </c>
      <c r="DJ104" s="64">
        <f t="shared" si="38"/>
        <v>1.2342925540548093</v>
      </c>
      <c r="DK104" s="64">
        <f t="shared" si="39"/>
        <v>0</v>
      </c>
      <c r="DL104" s="64">
        <f t="shared" si="40"/>
        <v>2.2340695228392051</v>
      </c>
      <c r="DM104" s="184">
        <f t="shared" si="41"/>
        <v>0</v>
      </c>
      <c r="DN104" s="185">
        <f t="shared" si="42"/>
        <v>2.2340695228392051</v>
      </c>
      <c r="DO104" s="186">
        <f t="shared" si="43"/>
        <v>2.2340695228392051</v>
      </c>
      <c r="DP104" s="186">
        <f t="shared" si="44"/>
        <v>2.1464865855805426</v>
      </c>
      <c r="DQ104" s="187">
        <f t="shared" si="45"/>
        <v>0.15390214949853584</v>
      </c>
      <c r="DR104" s="29">
        <f t="shared" si="46"/>
        <v>2.3879716723377409</v>
      </c>
      <c r="DS104" s="188">
        <f t="shared" si="47"/>
        <v>-161.13250085577158</v>
      </c>
      <c r="DT104" s="74">
        <v>1</v>
      </c>
      <c r="DU104" s="1" t="s">
        <v>48</v>
      </c>
      <c r="DV104" s="1">
        <v>56</v>
      </c>
      <c r="DW104" s="1" t="s">
        <v>99</v>
      </c>
      <c r="DX104" s="1" t="s">
        <v>100</v>
      </c>
      <c r="DY104" s="50">
        <v>43982</v>
      </c>
      <c r="DZ104" s="51"/>
      <c r="EA104" s="1">
        <v>191.64000000000001</v>
      </c>
      <c r="EB104" s="1"/>
      <c r="EC104" s="1"/>
      <c r="ED104" s="1"/>
      <c r="EE104" s="1"/>
      <c r="EF104" s="58">
        <v>191.64000000000001</v>
      </c>
      <c r="EG104" s="73">
        <f t="shared" si="48"/>
        <v>39.340000000000003</v>
      </c>
      <c r="EH104" s="75">
        <f t="shared" si="49"/>
        <v>1.6165433791025814</v>
      </c>
      <c r="EI104" s="56">
        <f t="shared" si="50"/>
        <v>40.956543379102584</v>
      </c>
      <c r="EJ104" s="64">
        <f t="shared" si="51"/>
        <v>40.956543379102584</v>
      </c>
      <c r="EK104" s="64">
        <f t="shared" si="52"/>
        <v>0</v>
      </c>
      <c r="EL104" s="64">
        <f t="shared" si="53"/>
        <v>74.131343516175676</v>
      </c>
      <c r="EM104" s="174">
        <f t="shared" si="54"/>
        <v>0</v>
      </c>
      <c r="EN104" s="77">
        <f t="shared" si="55"/>
        <v>74.131343516175676</v>
      </c>
      <c r="EO104" s="64">
        <f t="shared" si="56"/>
        <v>7.754644858144875</v>
      </c>
      <c r="EP104" s="199">
        <f t="shared" si="57"/>
        <v>81.885988374320547</v>
      </c>
      <c r="EQ104" s="200">
        <f t="shared" si="58"/>
        <v>-79.246512481451035</v>
      </c>
      <c r="ER104" s="111">
        <v>1</v>
      </c>
      <c r="ES104" s="64" t="s">
        <v>48</v>
      </c>
      <c r="ET104" s="1">
        <v>56</v>
      </c>
      <c r="EU104" s="1" t="s">
        <v>99</v>
      </c>
      <c r="EV104" s="1" t="s">
        <v>100</v>
      </c>
      <c r="EW104" s="218">
        <v>200</v>
      </c>
      <c r="EX104" s="50">
        <v>44013</v>
      </c>
      <c r="EY104" s="64">
        <v>237.64000000000001</v>
      </c>
      <c r="EZ104" s="64"/>
      <c r="FA104" s="64"/>
      <c r="FB104" s="64"/>
      <c r="FC104" s="64"/>
      <c r="FD104" s="72">
        <f t="shared" si="59"/>
        <v>237.64000000000001</v>
      </c>
      <c r="FE104" s="73">
        <f t="shared" si="88"/>
        <v>46</v>
      </c>
      <c r="FF104" s="75">
        <f t="shared" si="60"/>
        <v>2.1585841391716536</v>
      </c>
      <c r="FG104" s="56">
        <f t="shared" si="61"/>
        <v>48.158584139171651</v>
      </c>
      <c r="FH104" s="64">
        <f t="shared" si="62"/>
        <v>48.158584139171651</v>
      </c>
      <c r="FI104" s="64">
        <f t="shared" si="63"/>
        <v>0</v>
      </c>
      <c r="FJ104" s="64">
        <f t="shared" si="64"/>
        <v>87.167037291900698</v>
      </c>
      <c r="FK104" s="64"/>
      <c r="FL104" s="77">
        <f t="shared" si="65"/>
        <v>87.167037291900698</v>
      </c>
      <c r="FM104" s="64">
        <f t="shared" si="66"/>
        <v>9.9876860671471661</v>
      </c>
      <c r="FN104" s="199">
        <f t="shared" si="67"/>
        <v>97.154723359047864</v>
      </c>
      <c r="FO104" s="93">
        <f t="shared" si="68"/>
        <v>-182.09178912240316</v>
      </c>
      <c r="FP104" s="74">
        <v>1</v>
      </c>
      <c r="FQ104" s="1" t="s">
        <v>48</v>
      </c>
      <c r="FR104" s="1">
        <v>56</v>
      </c>
      <c r="FS104" s="1" t="s">
        <v>99</v>
      </c>
      <c r="FT104" s="1" t="s">
        <v>100</v>
      </c>
      <c r="FU104" s="50">
        <v>44042</v>
      </c>
      <c r="FV104" s="51"/>
      <c r="FW104" s="64">
        <v>273.62</v>
      </c>
      <c r="FX104" s="64"/>
      <c r="FY104" s="64"/>
      <c r="FZ104" s="64"/>
      <c r="GA104" s="64"/>
      <c r="GB104" s="231">
        <f t="shared" si="69"/>
        <v>273.62</v>
      </c>
      <c r="GC104" s="73">
        <f t="shared" si="9"/>
        <v>35.97999999999999</v>
      </c>
      <c r="GD104" s="75">
        <f t="shared" si="70"/>
        <v>11.211236013896796</v>
      </c>
      <c r="GE104" s="76">
        <f t="shared" si="71"/>
        <v>47.191236013896784</v>
      </c>
      <c r="GF104" s="64">
        <f t="shared" si="72"/>
        <v>47.191236013896784</v>
      </c>
      <c r="GG104" s="64">
        <v>0</v>
      </c>
      <c r="GH104" s="64">
        <f t="shared" si="73"/>
        <v>89.663348426403886</v>
      </c>
      <c r="GI104" s="64"/>
      <c r="GJ104" s="77">
        <f t="shared" si="74"/>
        <v>89.663348426403886</v>
      </c>
      <c r="GK104" s="63">
        <f t="shared" si="75"/>
        <v>0</v>
      </c>
      <c r="GL104" s="64">
        <f t="shared" si="76"/>
        <v>0</v>
      </c>
      <c r="GM104" s="51">
        <f t="shared" si="77"/>
        <v>89.663348426403886</v>
      </c>
      <c r="GN104" s="200">
        <f t="shared" si="78"/>
        <v>-92.428440695999271</v>
      </c>
      <c r="GO104" s="74">
        <v>1</v>
      </c>
      <c r="GP104" s="237" t="s">
        <v>48</v>
      </c>
      <c r="GQ104" s="1">
        <v>56</v>
      </c>
      <c r="GR104" s="1" t="s">
        <v>99</v>
      </c>
      <c r="GS104" s="1" t="s">
        <v>100</v>
      </c>
      <c r="GT104" s="50">
        <v>44081</v>
      </c>
      <c r="GU104" s="51"/>
      <c r="GV104" s="64">
        <v>299.70999999999998</v>
      </c>
      <c r="GW104" s="64"/>
      <c r="GX104" s="64"/>
      <c r="GY104" s="64"/>
      <c r="GZ104" s="64"/>
      <c r="HA104" s="72">
        <v>299.70999999999998</v>
      </c>
      <c r="HB104" s="73">
        <f t="shared" si="89"/>
        <v>26.089999999999975</v>
      </c>
      <c r="HC104" s="75">
        <f t="shared" si="79"/>
        <v>-9.4431380455394436</v>
      </c>
      <c r="HD104" s="76">
        <f t="shared" si="80"/>
        <v>16.646861954460533</v>
      </c>
      <c r="HE104" s="64">
        <f t="shared" si="81"/>
        <v>16.646861954460533</v>
      </c>
      <c r="HF104" s="64">
        <v>0</v>
      </c>
      <c r="HG104" s="64">
        <f t="shared" si="82"/>
        <v>31.629037713475011</v>
      </c>
      <c r="HH104" s="64"/>
      <c r="HI104" s="77">
        <f t="shared" si="83"/>
        <v>31.629037713475011</v>
      </c>
      <c r="HJ104" s="64">
        <f t="shared" si="84"/>
        <v>0</v>
      </c>
      <c r="HK104" s="64">
        <f t="shared" si="85"/>
        <v>0</v>
      </c>
      <c r="HL104" s="51">
        <f t="shared" si="86"/>
        <v>31.629037713475011</v>
      </c>
      <c r="HM104" s="200">
        <f t="shared" si="87"/>
        <v>-60.799402982524256</v>
      </c>
      <c r="HN104" s="1">
        <v>1</v>
      </c>
      <c r="HO104" s="1" t="s">
        <v>48</v>
      </c>
    </row>
    <row r="105" spans="1:223" ht="30" customHeight="1" x14ac:dyDescent="0.25">
      <c r="A105" s="1">
        <v>57</v>
      </c>
      <c r="B105" s="1" t="s">
        <v>206</v>
      </c>
      <c r="C105" s="1" t="s">
        <v>207</v>
      </c>
      <c r="D105" s="50">
        <v>43830</v>
      </c>
      <c r="E105" s="83"/>
      <c r="F105" s="64">
        <v>1.99</v>
      </c>
      <c r="G105" s="64"/>
      <c r="H105" s="64"/>
      <c r="I105" s="64">
        <v>22444.95</v>
      </c>
      <c r="J105" s="64">
        <v>5893.62</v>
      </c>
      <c r="K105" s="72">
        <v>22446.940000000002</v>
      </c>
      <c r="L105" s="73">
        <v>0</v>
      </c>
      <c r="M105" s="75">
        <v>0</v>
      </c>
      <c r="N105" s="56">
        <v>0</v>
      </c>
      <c r="O105" s="64">
        <v>0</v>
      </c>
      <c r="P105" s="64">
        <v>0</v>
      </c>
      <c r="Q105" s="64">
        <v>0</v>
      </c>
      <c r="R105" s="64">
        <v>0</v>
      </c>
      <c r="S105" s="77">
        <v>0</v>
      </c>
      <c r="T105" s="64"/>
      <c r="U105" s="64"/>
      <c r="V105" s="64">
        <v>0</v>
      </c>
      <c r="W105" s="90">
        <v>0</v>
      </c>
      <c r="X105" s="78">
        <v>6446.5607501103077</v>
      </c>
      <c r="Y105" s="111">
        <v>2</v>
      </c>
      <c r="Z105" s="64" t="s">
        <v>48</v>
      </c>
      <c r="AA105" s="1">
        <v>57</v>
      </c>
      <c r="AB105" s="1" t="s">
        <v>206</v>
      </c>
      <c r="AC105" s="1" t="s">
        <v>207</v>
      </c>
      <c r="AD105" s="50">
        <v>43861</v>
      </c>
      <c r="AE105" s="110"/>
      <c r="AF105" s="1">
        <v>1.99</v>
      </c>
      <c r="AG105" s="1"/>
      <c r="AH105" s="1"/>
      <c r="AI105" s="1">
        <v>22444.95</v>
      </c>
      <c r="AJ105" s="1">
        <v>5893.62</v>
      </c>
      <c r="AK105" s="58">
        <f t="shared" si="7"/>
        <v>22446.940000000002</v>
      </c>
      <c r="AL105" s="73">
        <f t="shared" si="10"/>
        <v>0</v>
      </c>
      <c r="AM105" s="75">
        <f t="shared" si="11"/>
        <v>0</v>
      </c>
      <c r="AN105" s="56">
        <f t="shared" si="12"/>
        <v>0</v>
      </c>
      <c r="AO105" s="64">
        <f t="shared" si="13"/>
        <v>0</v>
      </c>
      <c r="AP105" s="64">
        <f t="shared" si="14"/>
        <v>0</v>
      </c>
      <c r="AQ105" s="64">
        <f t="shared" si="15"/>
        <v>0</v>
      </c>
      <c r="AR105" s="64"/>
      <c r="AS105" s="77">
        <f t="shared" si="16"/>
        <v>0</v>
      </c>
      <c r="AT105" s="64">
        <f t="shared" si="17"/>
        <v>0</v>
      </c>
      <c r="AU105" s="64">
        <f t="shared" si="8"/>
        <v>0</v>
      </c>
      <c r="AV105" s="90">
        <f t="shared" si="18"/>
        <v>0</v>
      </c>
      <c r="AW105" s="78">
        <f t="shared" si="19"/>
        <v>6446.5607501103077</v>
      </c>
      <c r="AX105" s="111">
        <v>2</v>
      </c>
      <c r="AY105" s="64" t="s">
        <v>48</v>
      </c>
      <c r="AZ105" s="1">
        <v>57</v>
      </c>
      <c r="BA105" s="1" t="s">
        <v>206</v>
      </c>
      <c r="BB105" s="1" t="s">
        <v>207</v>
      </c>
      <c r="BC105" s="50">
        <v>43890</v>
      </c>
      <c r="BD105" s="83"/>
      <c r="BE105" s="1">
        <v>1.99</v>
      </c>
      <c r="BF105" s="1"/>
      <c r="BG105" s="1"/>
      <c r="BH105" s="1">
        <v>22444.95</v>
      </c>
      <c r="BI105" s="1">
        <v>5893.62</v>
      </c>
      <c r="BJ105" s="58">
        <v>22446.940000000002</v>
      </c>
      <c r="BK105" s="73">
        <f t="shared" si="20"/>
        <v>0</v>
      </c>
      <c r="BL105" s="75">
        <f t="shared" si="21"/>
        <v>0</v>
      </c>
      <c r="BM105" s="56">
        <f t="shared" si="22"/>
        <v>0</v>
      </c>
      <c r="BN105" s="64">
        <f t="shared" si="23"/>
        <v>0</v>
      </c>
      <c r="BO105" s="64">
        <f t="shared" si="24"/>
        <v>0</v>
      </c>
      <c r="BP105" s="64">
        <f t="shared" si="25"/>
        <v>0</v>
      </c>
      <c r="BQ105" s="174">
        <f t="shared" si="26"/>
        <v>0</v>
      </c>
      <c r="BR105" s="77">
        <f t="shared" si="27"/>
        <v>0</v>
      </c>
      <c r="BS105" s="64">
        <f t="shared" si="28"/>
        <v>0</v>
      </c>
      <c r="BT105" s="90">
        <f t="shared" si="29"/>
        <v>0</v>
      </c>
      <c r="BU105" s="78">
        <f t="shared" si="30"/>
        <v>6446.5607501103077</v>
      </c>
      <c r="BV105" s="111">
        <v>2</v>
      </c>
      <c r="BW105" s="64" t="s">
        <v>48</v>
      </c>
      <c r="BX105" s="1">
        <v>57</v>
      </c>
      <c r="BY105" s="1" t="s">
        <v>206</v>
      </c>
      <c r="BZ105" s="1" t="s">
        <v>207</v>
      </c>
      <c r="CA105" s="50">
        <v>43890</v>
      </c>
      <c r="CB105" s="83"/>
      <c r="CC105" s="72">
        <v>1.99</v>
      </c>
      <c r="CD105" s="72"/>
      <c r="CE105" s="72"/>
      <c r="CF105" s="72">
        <v>22444.95</v>
      </c>
      <c r="CG105" s="72">
        <v>5893.62</v>
      </c>
      <c r="CH105" s="72">
        <v>22446.940000000002</v>
      </c>
      <c r="CI105" s="72">
        <v>0</v>
      </c>
      <c r="CJ105" s="72">
        <v>0</v>
      </c>
      <c r="CK105" s="72">
        <v>0</v>
      </c>
      <c r="CL105" s="72">
        <v>0</v>
      </c>
      <c r="CM105" s="72">
        <v>0</v>
      </c>
      <c r="CN105" s="72">
        <v>0</v>
      </c>
      <c r="CO105" s="72">
        <v>0</v>
      </c>
      <c r="CP105" s="77">
        <f t="shared" si="31"/>
        <v>0</v>
      </c>
      <c r="CQ105" s="64">
        <f t="shared" si="32"/>
        <v>0</v>
      </c>
      <c r="CR105" s="90">
        <f t="shared" si="33"/>
        <v>0</v>
      </c>
      <c r="CS105" s="78">
        <f t="shared" si="34"/>
        <v>6446.5607501103077</v>
      </c>
      <c r="CT105" s="74" t="s">
        <v>232</v>
      </c>
      <c r="CU105" s="1" t="s">
        <v>317</v>
      </c>
      <c r="CV105" s="1">
        <v>57</v>
      </c>
      <c r="CW105" s="1" t="s">
        <v>206</v>
      </c>
      <c r="CX105" s="1" t="s">
        <v>207</v>
      </c>
      <c r="CY105" s="50">
        <v>43951</v>
      </c>
      <c r="CZ105" s="83"/>
      <c r="DA105" s="64">
        <v>1.99</v>
      </c>
      <c r="DB105" s="64"/>
      <c r="DC105" s="64"/>
      <c r="DD105" s="64">
        <v>22444.95</v>
      </c>
      <c r="DE105" s="64">
        <v>5893.62</v>
      </c>
      <c r="DF105" s="72">
        <v>22446.940000000002</v>
      </c>
      <c r="DG105" s="73">
        <f t="shared" si="35"/>
        <v>0</v>
      </c>
      <c r="DH105" s="75">
        <f t="shared" si="36"/>
        <v>0</v>
      </c>
      <c r="DI105" s="76">
        <f t="shared" si="37"/>
        <v>0</v>
      </c>
      <c r="DJ105" s="64">
        <f t="shared" si="38"/>
        <v>0</v>
      </c>
      <c r="DK105" s="64">
        <f t="shared" si="39"/>
        <v>0</v>
      </c>
      <c r="DL105" s="64">
        <f t="shared" si="40"/>
        <v>0</v>
      </c>
      <c r="DM105" s="184">
        <f t="shared" si="41"/>
        <v>0</v>
      </c>
      <c r="DN105" s="185">
        <f t="shared" si="42"/>
        <v>0</v>
      </c>
      <c r="DO105" s="186">
        <f t="shared" si="43"/>
        <v>0</v>
      </c>
      <c r="DP105" s="186">
        <f t="shared" si="44"/>
        <v>0</v>
      </c>
      <c r="DQ105" s="187">
        <f t="shared" si="45"/>
        <v>0</v>
      </c>
      <c r="DR105" s="29">
        <f t="shared" si="46"/>
        <v>0</v>
      </c>
      <c r="DS105" s="188">
        <f t="shared" si="47"/>
        <v>6446.5607501103077</v>
      </c>
      <c r="DT105" s="74">
        <v>2</v>
      </c>
      <c r="DU105" s="1" t="s">
        <v>48</v>
      </c>
      <c r="DV105" s="1">
        <v>57</v>
      </c>
      <c r="DW105" s="1" t="s">
        <v>206</v>
      </c>
      <c r="DX105" s="1" t="s">
        <v>207</v>
      </c>
      <c r="DY105" s="50">
        <v>43982</v>
      </c>
      <c r="DZ105" s="51"/>
      <c r="EA105" s="1">
        <v>1.99</v>
      </c>
      <c r="EB105" s="1"/>
      <c r="EC105" s="1"/>
      <c r="ED105" s="1">
        <v>22444.95</v>
      </c>
      <c r="EE105" s="1">
        <v>5893.62</v>
      </c>
      <c r="EF105" s="58">
        <v>22446.940000000002</v>
      </c>
      <c r="EG105" s="73">
        <f t="shared" si="48"/>
        <v>0</v>
      </c>
      <c r="EH105" s="75">
        <f t="shared" si="49"/>
        <v>0</v>
      </c>
      <c r="EI105" s="56">
        <f t="shared" si="50"/>
        <v>0</v>
      </c>
      <c r="EJ105" s="64">
        <f t="shared" si="51"/>
        <v>0</v>
      </c>
      <c r="EK105" s="64">
        <f t="shared" si="52"/>
        <v>0</v>
      </c>
      <c r="EL105" s="64">
        <f t="shared" si="53"/>
        <v>0</v>
      </c>
      <c r="EM105" s="174">
        <f t="shared" si="54"/>
        <v>0</v>
      </c>
      <c r="EN105" s="77">
        <f t="shared" si="55"/>
        <v>0</v>
      </c>
      <c r="EO105" s="64">
        <f t="shared" si="56"/>
        <v>0</v>
      </c>
      <c r="EP105" s="199">
        <f t="shared" si="57"/>
        <v>0</v>
      </c>
      <c r="EQ105" s="200">
        <f t="shared" si="58"/>
        <v>6446.5607501103077</v>
      </c>
      <c r="ER105" s="111">
        <v>2</v>
      </c>
      <c r="ES105" s="64" t="s">
        <v>48</v>
      </c>
      <c r="ET105" s="1">
        <v>57</v>
      </c>
      <c r="EU105" s="1" t="s">
        <v>206</v>
      </c>
      <c r="EV105" s="1" t="s">
        <v>207</v>
      </c>
      <c r="EW105" s="218"/>
      <c r="EX105" s="50">
        <v>44013</v>
      </c>
      <c r="EY105" s="64">
        <v>1.99</v>
      </c>
      <c r="EZ105" s="64"/>
      <c r="FA105" s="64"/>
      <c r="FB105" s="64">
        <v>22444.95</v>
      </c>
      <c r="FC105" s="64">
        <v>5893.62</v>
      </c>
      <c r="FD105" s="72">
        <f t="shared" si="59"/>
        <v>22446.940000000002</v>
      </c>
      <c r="FE105" s="73">
        <f t="shared" si="88"/>
        <v>0</v>
      </c>
      <c r="FF105" s="75">
        <f t="shared" si="60"/>
        <v>0</v>
      </c>
      <c r="FG105" s="56">
        <f t="shared" si="61"/>
        <v>0</v>
      </c>
      <c r="FH105" s="64">
        <f t="shared" si="62"/>
        <v>0</v>
      </c>
      <c r="FI105" s="64">
        <f t="shared" si="63"/>
        <v>0</v>
      </c>
      <c r="FJ105" s="64">
        <f t="shared" si="64"/>
        <v>0</v>
      </c>
      <c r="FK105" s="64"/>
      <c r="FL105" s="77">
        <f t="shared" si="65"/>
        <v>0</v>
      </c>
      <c r="FM105" s="64">
        <f t="shared" si="66"/>
        <v>0</v>
      </c>
      <c r="FN105" s="199">
        <f t="shared" si="67"/>
        <v>0</v>
      </c>
      <c r="FO105" s="93">
        <f t="shared" si="68"/>
        <v>6446.5607501103077</v>
      </c>
      <c r="FP105" s="74">
        <v>2</v>
      </c>
      <c r="FQ105" s="1" t="s">
        <v>48</v>
      </c>
      <c r="FR105" s="1">
        <v>57</v>
      </c>
      <c r="FS105" s="1" t="s">
        <v>206</v>
      </c>
      <c r="FT105" s="1" t="s">
        <v>207</v>
      </c>
      <c r="FU105" s="50">
        <v>44042</v>
      </c>
      <c r="FV105" s="51"/>
      <c r="FW105" s="64">
        <v>1.99</v>
      </c>
      <c r="FX105" s="64"/>
      <c r="FY105" s="64"/>
      <c r="FZ105" s="64">
        <v>22444.95</v>
      </c>
      <c r="GA105" s="64">
        <v>5893.62</v>
      </c>
      <c r="GB105" s="231">
        <f t="shared" si="69"/>
        <v>22446.940000000002</v>
      </c>
      <c r="GC105" s="73">
        <f t="shared" si="9"/>
        <v>0</v>
      </c>
      <c r="GD105" s="75">
        <f t="shared" si="70"/>
        <v>0</v>
      </c>
      <c r="GE105" s="76">
        <f t="shared" si="71"/>
        <v>0</v>
      </c>
      <c r="GF105" s="64">
        <f t="shared" si="72"/>
        <v>0</v>
      </c>
      <c r="GG105" s="64">
        <v>0</v>
      </c>
      <c r="GH105" s="64">
        <f t="shared" si="73"/>
        <v>0</v>
      </c>
      <c r="GI105" s="64"/>
      <c r="GJ105" s="77">
        <f t="shared" si="74"/>
        <v>0</v>
      </c>
      <c r="GK105" s="63">
        <f t="shared" si="75"/>
        <v>0</v>
      </c>
      <c r="GL105" s="64">
        <f t="shared" si="76"/>
        <v>0</v>
      </c>
      <c r="GM105" s="51">
        <f t="shared" si="77"/>
        <v>0</v>
      </c>
      <c r="GN105" s="200">
        <f t="shared" si="78"/>
        <v>6446.5607501103077</v>
      </c>
      <c r="GO105" s="74">
        <v>2</v>
      </c>
      <c r="GP105" s="237" t="s">
        <v>48</v>
      </c>
      <c r="GQ105" s="1">
        <v>57</v>
      </c>
      <c r="GR105" s="1" t="s">
        <v>206</v>
      </c>
      <c r="GS105" s="1" t="s">
        <v>207</v>
      </c>
      <c r="GT105" s="50">
        <v>44081</v>
      </c>
      <c r="GU105" s="51"/>
      <c r="GV105" s="64">
        <v>1.99</v>
      </c>
      <c r="GW105" s="64"/>
      <c r="GX105" s="64"/>
      <c r="GY105" s="64">
        <v>22444.95</v>
      </c>
      <c r="GZ105" s="64">
        <v>5893.62</v>
      </c>
      <c r="HA105" s="72">
        <v>22446.940000000002</v>
      </c>
      <c r="HB105" s="73">
        <f t="shared" si="89"/>
        <v>0</v>
      </c>
      <c r="HC105" s="75">
        <f t="shared" si="79"/>
        <v>0</v>
      </c>
      <c r="HD105" s="76">
        <f t="shared" si="80"/>
        <v>0</v>
      </c>
      <c r="HE105" s="64">
        <f t="shared" si="81"/>
        <v>0</v>
      </c>
      <c r="HF105" s="64">
        <v>0</v>
      </c>
      <c r="HG105" s="64">
        <f t="shared" si="82"/>
        <v>0</v>
      </c>
      <c r="HH105" s="64"/>
      <c r="HI105" s="77">
        <f t="shared" si="83"/>
        <v>0</v>
      </c>
      <c r="HJ105" s="64">
        <f t="shared" si="84"/>
        <v>0</v>
      </c>
      <c r="HK105" s="64">
        <f t="shared" si="85"/>
        <v>0</v>
      </c>
      <c r="HL105" s="51">
        <f t="shared" si="86"/>
        <v>0</v>
      </c>
      <c r="HM105" s="200">
        <f t="shared" si="87"/>
        <v>6446.5607501103077</v>
      </c>
      <c r="HN105" s="1">
        <v>2</v>
      </c>
      <c r="HO105" s="1" t="s">
        <v>48</v>
      </c>
    </row>
    <row r="106" spans="1:223" ht="30" customHeight="1" x14ac:dyDescent="0.25">
      <c r="A106" s="1">
        <v>58</v>
      </c>
      <c r="B106" s="1" t="s">
        <v>101</v>
      </c>
      <c r="C106" s="1" t="s">
        <v>102</v>
      </c>
      <c r="D106" s="50">
        <v>43830</v>
      </c>
      <c r="E106" s="83"/>
      <c r="F106" s="64">
        <v>567.03</v>
      </c>
      <c r="G106" s="64"/>
      <c r="H106" s="64"/>
      <c r="I106" s="64"/>
      <c r="J106" s="64"/>
      <c r="K106" s="72">
        <v>567.03</v>
      </c>
      <c r="L106" s="73">
        <v>0</v>
      </c>
      <c r="M106" s="75">
        <v>0</v>
      </c>
      <c r="N106" s="56">
        <v>0</v>
      </c>
      <c r="O106" s="64">
        <v>0</v>
      </c>
      <c r="P106" s="64">
        <v>0</v>
      </c>
      <c r="Q106" s="64">
        <v>0</v>
      </c>
      <c r="R106" s="64">
        <v>0</v>
      </c>
      <c r="S106" s="77">
        <v>0</v>
      </c>
      <c r="T106" s="64"/>
      <c r="U106" s="64"/>
      <c r="V106" s="64">
        <v>0</v>
      </c>
      <c r="W106" s="90">
        <v>0</v>
      </c>
      <c r="X106" s="78">
        <v>-191.2597706998985</v>
      </c>
      <c r="Y106" s="111">
        <v>1</v>
      </c>
      <c r="Z106" s="64" t="s">
        <v>48</v>
      </c>
      <c r="AA106" s="1">
        <v>58</v>
      </c>
      <c r="AB106" s="1" t="s">
        <v>101</v>
      </c>
      <c r="AC106" s="1" t="s">
        <v>102</v>
      </c>
      <c r="AD106" s="50">
        <v>43861</v>
      </c>
      <c r="AE106" s="110"/>
      <c r="AF106" s="1">
        <v>567.03</v>
      </c>
      <c r="AG106" s="1"/>
      <c r="AH106" s="1"/>
      <c r="AI106" s="1"/>
      <c r="AJ106" s="1"/>
      <c r="AK106" s="58">
        <f t="shared" si="7"/>
        <v>567.03</v>
      </c>
      <c r="AL106" s="73">
        <f t="shared" si="10"/>
        <v>0</v>
      </c>
      <c r="AM106" s="75">
        <f t="shared" si="11"/>
        <v>0</v>
      </c>
      <c r="AN106" s="56">
        <f t="shared" si="12"/>
        <v>0</v>
      </c>
      <c r="AO106" s="64">
        <f t="shared" si="13"/>
        <v>0</v>
      </c>
      <c r="AP106" s="64">
        <f t="shared" si="14"/>
        <v>0</v>
      </c>
      <c r="AQ106" s="64">
        <f t="shared" si="15"/>
        <v>0</v>
      </c>
      <c r="AR106" s="64"/>
      <c r="AS106" s="77">
        <f t="shared" si="16"/>
        <v>0</v>
      </c>
      <c r="AT106" s="64">
        <f t="shared" si="17"/>
        <v>0</v>
      </c>
      <c r="AU106" s="64">
        <f t="shared" si="8"/>
        <v>0</v>
      </c>
      <c r="AV106" s="90">
        <f t="shared" si="18"/>
        <v>0</v>
      </c>
      <c r="AW106" s="78">
        <f t="shared" si="19"/>
        <v>-191.2597706998985</v>
      </c>
      <c r="AX106" s="111">
        <v>1</v>
      </c>
      <c r="AY106" s="64" t="s">
        <v>48</v>
      </c>
      <c r="AZ106" s="1">
        <v>58</v>
      </c>
      <c r="BA106" s="1" t="s">
        <v>101</v>
      </c>
      <c r="BB106" s="1" t="s">
        <v>102</v>
      </c>
      <c r="BC106" s="50">
        <v>43890</v>
      </c>
      <c r="BD106" s="83"/>
      <c r="BE106" s="1">
        <v>567.03</v>
      </c>
      <c r="BF106" s="1"/>
      <c r="BG106" s="1"/>
      <c r="BH106" s="1"/>
      <c r="BI106" s="1"/>
      <c r="BJ106" s="58">
        <v>567.03</v>
      </c>
      <c r="BK106" s="73">
        <f t="shared" si="20"/>
        <v>0</v>
      </c>
      <c r="BL106" s="75">
        <f t="shared" si="21"/>
        <v>0</v>
      </c>
      <c r="BM106" s="56">
        <f t="shared" si="22"/>
        <v>0</v>
      </c>
      <c r="BN106" s="64">
        <f t="shared" si="23"/>
        <v>0</v>
      </c>
      <c r="BO106" s="64">
        <f t="shared" si="24"/>
        <v>0</v>
      </c>
      <c r="BP106" s="64">
        <f t="shared" si="25"/>
        <v>0</v>
      </c>
      <c r="BQ106" s="174">
        <f t="shared" si="26"/>
        <v>0</v>
      </c>
      <c r="BR106" s="77">
        <f t="shared" si="27"/>
        <v>0</v>
      </c>
      <c r="BS106" s="64">
        <f t="shared" si="28"/>
        <v>0</v>
      </c>
      <c r="BT106" s="90">
        <f t="shared" si="29"/>
        <v>0</v>
      </c>
      <c r="BU106" s="78">
        <f t="shared" si="30"/>
        <v>-191.2597706998985</v>
      </c>
      <c r="BV106" s="111">
        <v>1</v>
      </c>
      <c r="BW106" s="64" t="s">
        <v>48</v>
      </c>
      <c r="BX106" s="1">
        <v>58</v>
      </c>
      <c r="BY106" s="1" t="s">
        <v>101</v>
      </c>
      <c r="BZ106" s="1" t="s">
        <v>102</v>
      </c>
      <c r="CA106" s="50">
        <v>43890</v>
      </c>
      <c r="CB106" s="83"/>
      <c r="CC106" s="72">
        <v>567.03</v>
      </c>
      <c r="CD106" s="72"/>
      <c r="CE106" s="72"/>
      <c r="CF106" s="72"/>
      <c r="CG106" s="72"/>
      <c r="CH106" s="72">
        <v>567.03</v>
      </c>
      <c r="CI106" s="72">
        <v>0</v>
      </c>
      <c r="CJ106" s="72">
        <v>0</v>
      </c>
      <c r="CK106" s="72">
        <v>0</v>
      </c>
      <c r="CL106" s="72">
        <v>0</v>
      </c>
      <c r="CM106" s="72">
        <v>0</v>
      </c>
      <c r="CN106" s="72">
        <v>0</v>
      </c>
      <c r="CO106" s="72">
        <v>0</v>
      </c>
      <c r="CP106" s="77">
        <f t="shared" si="31"/>
        <v>0</v>
      </c>
      <c r="CQ106" s="64">
        <f t="shared" si="32"/>
        <v>0</v>
      </c>
      <c r="CR106" s="90">
        <f t="shared" si="33"/>
        <v>0</v>
      </c>
      <c r="CS106" s="78">
        <f t="shared" si="34"/>
        <v>-191.2597706998985</v>
      </c>
      <c r="CT106" s="74" t="s">
        <v>232</v>
      </c>
      <c r="CU106" s="1" t="s">
        <v>317</v>
      </c>
      <c r="CV106" s="1">
        <v>58</v>
      </c>
      <c r="CW106" s="1" t="s">
        <v>101</v>
      </c>
      <c r="CX106" s="1" t="s">
        <v>102</v>
      </c>
      <c r="CY106" s="50">
        <v>43951</v>
      </c>
      <c r="CZ106" s="83"/>
      <c r="DA106" s="64">
        <v>569.33000000000004</v>
      </c>
      <c r="DB106" s="64"/>
      <c r="DC106" s="64"/>
      <c r="DD106" s="64"/>
      <c r="DE106" s="64"/>
      <c r="DF106" s="72">
        <v>569.33000000000004</v>
      </c>
      <c r="DG106" s="73">
        <f t="shared" si="35"/>
        <v>2.3000000000000682</v>
      </c>
      <c r="DH106" s="75">
        <f t="shared" si="36"/>
        <v>0.35315221899627619</v>
      </c>
      <c r="DI106" s="76">
        <f t="shared" si="37"/>
        <v>2.6531522189963446</v>
      </c>
      <c r="DJ106" s="64">
        <f t="shared" si="38"/>
        <v>2.6531522189963446</v>
      </c>
      <c r="DK106" s="64">
        <f t="shared" si="39"/>
        <v>0</v>
      </c>
      <c r="DL106" s="64">
        <f t="shared" si="40"/>
        <v>4.8022055163833839</v>
      </c>
      <c r="DM106" s="184">
        <f t="shared" si="41"/>
        <v>0</v>
      </c>
      <c r="DN106" s="185">
        <f t="shared" si="42"/>
        <v>4.8022055163833839</v>
      </c>
      <c r="DO106" s="186">
        <f t="shared" si="43"/>
        <v>4.8022055163833839</v>
      </c>
      <c r="DP106" s="186">
        <f t="shared" si="44"/>
        <v>4.6139431278834531</v>
      </c>
      <c r="DQ106" s="187">
        <f t="shared" si="45"/>
        <v>0.33081770452956616</v>
      </c>
      <c r="DR106" s="29">
        <f t="shared" si="46"/>
        <v>5.1330232209129498</v>
      </c>
      <c r="DS106" s="188">
        <f t="shared" si="47"/>
        <v>-186.12674747898555</v>
      </c>
      <c r="DT106" s="74">
        <v>1</v>
      </c>
      <c r="DU106" s="1" t="s">
        <v>48</v>
      </c>
      <c r="DV106" s="1">
        <v>58</v>
      </c>
      <c r="DW106" s="1" t="s">
        <v>101</v>
      </c>
      <c r="DX106" s="1" t="s">
        <v>102</v>
      </c>
      <c r="DY106" s="50">
        <v>43982</v>
      </c>
      <c r="DZ106" s="51"/>
      <c r="EA106" s="1">
        <v>596.97</v>
      </c>
      <c r="EB106" s="1"/>
      <c r="EC106" s="1"/>
      <c r="ED106" s="1"/>
      <c r="EE106" s="1"/>
      <c r="EF106" s="58">
        <v>596.97</v>
      </c>
      <c r="EG106" s="73">
        <f t="shared" si="48"/>
        <v>27.639999999999986</v>
      </c>
      <c r="EH106" s="75">
        <f t="shared" si="49"/>
        <v>1.1357717081442635</v>
      </c>
      <c r="EI106" s="56">
        <f t="shared" si="50"/>
        <v>28.775771708144251</v>
      </c>
      <c r="EJ106" s="64">
        <f t="shared" si="51"/>
        <v>28.775771708144251</v>
      </c>
      <c r="EK106" s="64">
        <f t="shared" si="52"/>
        <v>0</v>
      </c>
      <c r="EL106" s="64">
        <f t="shared" si="53"/>
        <v>52.084146791741098</v>
      </c>
      <c r="EM106" s="174">
        <f t="shared" si="54"/>
        <v>0</v>
      </c>
      <c r="EN106" s="77">
        <f t="shared" si="55"/>
        <v>52.084146791741098</v>
      </c>
      <c r="EO106" s="64">
        <f t="shared" si="56"/>
        <v>5.4483574956564373</v>
      </c>
      <c r="EP106" s="199">
        <f t="shared" si="57"/>
        <v>57.532504287397536</v>
      </c>
      <c r="EQ106" s="200">
        <f t="shared" si="58"/>
        <v>-128.59424319158802</v>
      </c>
      <c r="ER106" s="111">
        <v>1</v>
      </c>
      <c r="ES106" s="64" t="s">
        <v>48</v>
      </c>
      <c r="ET106" s="1">
        <v>58</v>
      </c>
      <c r="EU106" s="1" t="s">
        <v>101</v>
      </c>
      <c r="EV106" s="1" t="s">
        <v>102</v>
      </c>
      <c r="EW106" s="218"/>
      <c r="EX106" s="50">
        <v>44013</v>
      </c>
      <c r="EY106" s="64">
        <v>634.79</v>
      </c>
      <c r="EZ106" s="64"/>
      <c r="FA106" s="64"/>
      <c r="FB106" s="64"/>
      <c r="FC106" s="64"/>
      <c r="FD106" s="72">
        <f t="shared" si="59"/>
        <v>634.79</v>
      </c>
      <c r="FE106" s="73">
        <f t="shared" si="88"/>
        <v>37.819999999999936</v>
      </c>
      <c r="FF106" s="75">
        <f t="shared" si="60"/>
        <v>1.7747315683363436</v>
      </c>
      <c r="FG106" s="56">
        <f t="shared" si="61"/>
        <v>39.594731568336279</v>
      </c>
      <c r="FH106" s="64">
        <f t="shared" si="62"/>
        <v>39.594731568336279</v>
      </c>
      <c r="FI106" s="64">
        <f t="shared" si="63"/>
        <v>0</v>
      </c>
      <c r="FJ106" s="64">
        <f t="shared" si="64"/>
        <v>71.666464138688667</v>
      </c>
      <c r="FK106" s="64"/>
      <c r="FL106" s="77">
        <f t="shared" si="65"/>
        <v>71.666464138688667</v>
      </c>
      <c r="FM106" s="64">
        <f t="shared" si="66"/>
        <v>8.2116149360761987</v>
      </c>
      <c r="FN106" s="199">
        <f t="shared" si="67"/>
        <v>79.878079074764869</v>
      </c>
      <c r="FO106" s="93">
        <f t="shared" si="68"/>
        <v>-48.716164116823151</v>
      </c>
      <c r="FP106" s="74">
        <v>1</v>
      </c>
      <c r="FQ106" s="1" t="s">
        <v>48</v>
      </c>
      <c r="FR106" s="1">
        <v>58</v>
      </c>
      <c r="FS106" s="1" t="s">
        <v>101</v>
      </c>
      <c r="FT106" s="1" t="s">
        <v>102</v>
      </c>
      <c r="FU106" s="50">
        <v>44042</v>
      </c>
      <c r="FV106" s="51"/>
      <c r="FW106" s="64">
        <v>695.19</v>
      </c>
      <c r="FX106" s="64"/>
      <c r="FY106" s="64"/>
      <c r="FZ106" s="64"/>
      <c r="GA106" s="64"/>
      <c r="GB106" s="231">
        <f t="shared" si="69"/>
        <v>695.19</v>
      </c>
      <c r="GC106" s="73">
        <f t="shared" si="9"/>
        <v>60.400000000000091</v>
      </c>
      <c r="GD106" s="75">
        <f t="shared" si="70"/>
        <v>18.820418433556636</v>
      </c>
      <c r="GE106" s="76">
        <f t="shared" si="71"/>
        <v>79.220418433556731</v>
      </c>
      <c r="GF106" s="64">
        <f t="shared" si="72"/>
        <v>79.220418433556731</v>
      </c>
      <c r="GG106" s="64">
        <v>0</v>
      </c>
      <c r="GH106" s="64">
        <f t="shared" si="73"/>
        <v>150.51879502375778</v>
      </c>
      <c r="GI106" s="64"/>
      <c r="GJ106" s="77">
        <f t="shared" si="74"/>
        <v>150.51879502375778</v>
      </c>
      <c r="GK106" s="63">
        <f t="shared" si="75"/>
        <v>0</v>
      </c>
      <c r="GL106" s="64">
        <f t="shared" si="76"/>
        <v>0</v>
      </c>
      <c r="GM106" s="51">
        <f t="shared" si="77"/>
        <v>150.51879502375778</v>
      </c>
      <c r="GN106" s="200">
        <f t="shared" si="78"/>
        <v>101.80263090693462</v>
      </c>
      <c r="GO106" s="74">
        <v>1</v>
      </c>
      <c r="GP106" s="237" t="s">
        <v>48</v>
      </c>
      <c r="GQ106" s="1">
        <v>58</v>
      </c>
      <c r="GR106" s="1" t="s">
        <v>101</v>
      </c>
      <c r="GS106" s="1" t="s">
        <v>102</v>
      </c>
      <c r="GT106" s="50">
        <v>44081</v>
      </c>
      <c r="GU106" s="51"/>
      <c r="GV106" s="64">
        <v>757.6</v>
      </c>
      <c r="GW106" s="64"/>
      <c r="GX106" s="64"/>
      <c r="GY106" s="64"/>
      <c r="GZ106" s="64"/>
      <c r="HA106" s="72">
        <v>757.6</v>
      </c>
      <c r="HB106" s="73">
        <f t="shared" si="89"/>
        <v>62.409999999999968</v>
      </c>
      <c r="HC106" s="75">
        <f t="shared" si="79"/>
        <v>-22.588970694600111</v>
      </c>
      <c r="HD106" s="76">
        <f t="shared" si="80"/>
        <v>39.821029305399861</v>
      </c>
      <c r="HE106" s="64">
        <f t="shared" si="81"/>
        <v>39.821029305399861</v>
      </c>
      <c r="HF106" s="64">
        <v>0</v>
      </c>
      <c r="HG106" s="64">
        <f t="shared" si="82"/>
        <v>75.659955680259728</v>
      </c>
      <c r="HH106" s="64"/>
      <c r="HI106" s="77">
        <f t="shared" si="83"/>
        <v>75.659955680259728</v>
      </c>
      <c r="HJ106" s="64">
        <f t="shared" si="84"/>
        <v>0</v>
      </c>
      <c r="HK106" s="64">
        <f t="shared" si="85"/>
        <v>0</v>
      </c>
      <c r="HL106" s="51">
        <f t="shared" si="86"/>
        <v>75.659955680259728</v>
      </c>
      <c r="HM106" s="200">
        <f t="shared" si="87"/>
        <v>177.46258658719435</v>
      </c>
      <c r="HN106" s="1">
        <v>1</v>
      </c>
      <c r="HO106" s="1" t="s">
        <v>48</v>
      </c>
    </row>
    <row r="107" spans="1:223" ht="30" customHeight="1" x14ac:dyDescent="0.25">
      <c r="A107" s="1">
        <v>59</v>
      </c>
      <c r="B107" s="1" t="s">
        <v>103</v>
      </c>
      <c r="C107" s="1" t="s">
        <v>104</v>
      </c>
      <c r="D107" s="50">
        <v>43830</v>
      </c>
      <c r="E107" s="83"/>
      <c r="F107" s="64">
        <v>1438.56</v>
      </c>
      <c r="G107" s="64"/>
      <c r="H107" s="64"/>
      <c r="I107" s="64"/>
      <c r="J107" s="64"/>
      <c r="K107" s="72">
        <v>1438.56</v>
      </c>
      <c r="L107" s="73">
        <v>4.6699999999998454</v>
      </c>
      <c r="M107" s="75">
        <v>0.56039959946061935</v>
      </c>
      <c r="N107" s="56">
        <v>5.2303995994604646</v>
      </c>
      <c r="O107" s="64">
        <v>5.2303995994604646</v>
      </c>
      <c r="P107" s="64">
        <v>0</v>
      </c>
      <c r="Q107" s="64">
        <v>9.4670232750234415</v>
      </c>
      <c r="R107" s="64">
        <v>0</v>
      </c>
      <c r="S107" s="77">
        <v>9.4670232750234415</v>
      </c>
      <c r="T107" s="64"/>
      <c r="U107" s="64"/>
      <c r="V107" s="64">
        <v>0.47571515197106001</v>
      </c>
      <c r="W107" s="90">
        <v>9.9427384269945023</v>
      </c>
      <c r="X107" s="78">
        <v>-93.346682004570823</v>
      </c>
      <c r="Y107" s="111">
        <v>1</v>
      </c>
      <c r="Z107" s="64" t="s">
        <v>48</v>
      </c>
      <c r="AA107" s="1">
        <v>59</v>
      </c>
      <c r="AB107" s="1" t="s">
        <v>103</v>
      </c>
      <c r="AC107" s="1" t="s">
        <v>104</v>
      </c>
      <c r="AD107" s="50">
        <v>43861</v>
      </c>
      <c r="AE107" s="110"/>
      <c r="AF107" s="1">
        <v>1474.79</v>
      </c>
      <c r="AG107" s="1"/>
      <c r="AH107" s="1"/>
      <c r="AI107" s="1"/>
      <c r="AJ107" s="1"/>
      <c r="AK107" s="58">
        <f t="shared" si="7"/>
        <v>1474.79</v>
      </c>
      <c r="AL107" s="73">
        <f t="shared" si="10"/>
        <v>36.230000000000018</v>
      </c>
      <c r="AM107" s="75">
        <f t="shared" si="11"/>
        <v>-32.210364499123585</v>
      </c>
      <c r="AN107" s="56">
        <f t="shared" si="12"/>
        <v>4.0196355008764328</v>
      </c>
      <c r="AO107" s="64">
        <f t="shared" si="13"/>
        <v>4.0196355008764328</v>
      </c>
      <c r="AP107" s="64">
        <f t="shared" si="14"/>
        <v>0</v>
      </c>
      <c r="AQ107" s="64">
        <f t="shared" si="15"/>
        <v>7.2755402565863436</v>
      </c>
      <c r="AR107" s="64"/>
      <c r="AS107" s="77">
        <f t="shared" si="16"/>
        <v>7.2755402565863436</v>
      </c>
      <c r="AT107" s="64">
        <f t="shared" si="17"/>
        <v>26.076476843457453</v>
      </c>
      <c r="AU107" s="64">
        <f t="shared" si="8"/>
        <v>4.635944125051628</v>
      </c>
      <c r="AV107" s="90">
        <f t="shared" si="18"/>
        <v>37.987961225095425</v>
      </c>
      <c r="AW107" s="78">
        <f t="shared" si="19"/>
        <v>-55.358720779475398</v>
      </c>
      <c r="AX107" s="111">
        <v>1</v>
      </c>
      <c r="AY107" s="64" t="s">
        <v>48</v>
      </c>
      <c r="AZ107" s="1">
        <v>59</v>
      </c>
      <c r="BA107" s="1" t="s">
        <v>103</v>
      </c>
      <c r="BB107" s="1" t="s">
        <v>104</v>
      </c>
      <c r="BC107" s="50">
        <v>43890</v>
      </c>
      <c r="BD107" s="83"/>
      <c r="BE107" s="1">
        <v>1537.69</v>
      </c>
      <c r="BF107" s="1"/>
      <c r="BG107" s="1"/>
      <c r="BH107" s="1"/>
      <c r="BI107" s="1"/>
      <c r="BJ107" s="58">
        <v>1537.69</v>
      </c>
      <c r="BK107" s="73">
        <f t="shared" si="20"/>
        <v>62.900000000000091</v>
      </c>
      <c r="BL107" s="75">
        <f t="shared" si="21"/>
        <v>1.190206033996664</v>
      </c>
      <c r="BM107" s="56">
        <f t="shared" si="22"/>
        <v>64.090206033996751</v>
      </c>
      <c r="BN107" s="64">
        <f t="shared" si="23"/>
        <v>64.090206033996751</v>
      </c>
      <c r="BO107" s="64">
        <f t="shared" si="24"/>
        <v>0</v>
      </c>
      <c r="BP107" s="64">
        <f t="shared" si="25"/>
        <v>116.00327292153412</v>
      </c>
      <c r="BQ107" s="174">
        <f t="shared" si="26"/>
        <v>0</v>
      </c>
      <c r="BR107" s="77">
        <f t="shared" si="27"/>
        <v>116.00327292153412</v>
      </c>
      <c r="BS107" s="64">
        <f t="shared" si="28"/>
        <v>7.804851898798554</v>
      </c>
      <c r="BT107" s="90">
        <f t="shared" si="29"/>
        <v>123.80812482033268</v>
      </c>
      <c r="BU107" s="78">
        <f t="shared" si="30"/>
        <v>68.449404040857274</v>
      </c>
      <c r="BV107" s="111">
        <v>1</v>
      </c>
      <c r="BW107" s="64" t="s">
        <v>48</v>
      </c>
      <c r="BX107" s="1">
        <v>59</v>
      </c>
      <c r="BY107" s="1" t="s">
        <v>103</v>
      </c>
      <c r="BZ107" s="1" t="s">
        <v>104</v>
      </c>
      <c r="CA107" s="50">
        <v>43890</v>
      </c>
      <c r="CB107" s="83"/>
      <c r="CC107" s="72">
        <v>1537.69</v>
      </c>
      <c r="CD107" s="72"/>
      <c r="CE107" s="72"/>
      <c r="CF107" s="72"/>
      <c r="CG107" s="72"/>
      <c r="CH107" s="72">
        <v>1537.69</v>
      </c>
      <c r="CI107" s="72">
        <v>62.900000000000091</v>
      </c>
      <c r="CJ107" s="72">
        <v>1.190206033996664</v>
      </c>
      <c r="CK107" s="72">
        <v>64.090206033996751</v>
      </c>
      <c r="CL107" s="72">
        <v>64.090206033996751</v>
      </c>
      <c r="CM107" s="72">
        <v>0</v>
      </c>
      <c r="CN107" s="72">
        <v>116.00327292153412</v>
      </c>
      <c r="CO107" s="72">
        <v>0</v>
      </c>
      <c r="CP107" s="77">
        <f t="shared" si="31"/>
        <v>128.91645611162093</v>
      </c>
      <c r="CQ107" s="64">
        <f t="shared" si="32"/>
        <v>7.8048518987985531</v>
      </c>
      <c r="CR107" s="90">
        <f t="shared" si="33"/>
        <v>136.72130801041948</v>
      </c>
      <c r="CS107" s="78">
        <f t="shared" si="34"/>
        <v>205.17071205127675</v>
      </c>
      <c r="CT107" s="74" t="s">
        <v>232</v>
      </c>
      <c r="CU107" s="1" t="s">
        <v>317</v>
      </c>
      <c r="CV107" s="1">
        <v>59</v>
      </c>
      <c r="CW107" s="1" t="s">
        <v>103</v>
      </c>
      <c r="CX107" s="1" t="s">
        <v>104</v>
      </c>
      <c r="CY107" s="50">
        <v>43951</v>
      </c>
      <c r="CZ107" s="83"/>
      <c r="DA107" s="64">
        <v>1893.3500000000001</v>
      </c>
      <c r="DB107" s="64"/>
      <c r="DC107" s="64"/>
      <c r="DD107" s="64"/>
      <c r="DE107" s="64"/>
      <c r="DF107" s="72">
        <v>1893.3500000000001</v>
      </c>
      <c r="DG107" s="73">
        <f t="shared" si="35"/>
        <v>355.66000000000008</v>
      </c>
      <c r="DH107" s="75">
        <f t="shared" si="36"/>
        <v>54.609616612266045</v>
      </c>
      <c r="DI107" s="76">
        <f t="shared" si="37"/>
        <v>410.26961661226613</v>
      </c>
      <c r="DJ107" s="64">
        <f t="shared" si="38"/>
        <v>110</v>
      </c>
      <c r="DK107" s="64">
        <f t="shared" si="39"/>
        <v>300.26961661226613</v>
      </c>
      <c r="DL107" s="64">
        <f t="shared" si="40"/>
        <v>199.1</v>
      </c>
      <c r="DM107" s="184">
        <f t="shared" si="41"/>
        <v>668.48284541828275</v>
      </c>
      <c r="DN107" s="185">
        <f t="shared" si="42"/>
        <v>867.58284541828277</v>
      </c>
      <c r="DO107" s="186">
        <f t="shared" si="43"/>
        <v>738.66638930666181</v>
      </c>
      <c r="DP107" s="186">
        <f t="shared" si="44"/>
        <v>709.70821617536637</v>
      </c>
      <c r="DQ107" s="187">
        <f t="shared" si="45"/>
        <v>50.88576873478064</v>
      </c>
      <c r="DR107" s="29">
        <f t="shared" si="46"/>
        <v>789.55215804144245</v>
      </c>
      <c r="DS107" s="188">
        <f t="shared" si="47"/>
        <v>994.72287009271918</v>
      </c>
      <c r="DT107" s="74">
        <v>1</v>
      </c>
      <c r="DU107" s="1" t="s">
        <v>48</v>
      </c>
      <c r="DV107" s="1">
        <v>59</v>
      </c>
      <c r="DW107" s="1" t="s">
        <v>103</v>
      </c>
      <c r="DX107" s="1" t="s">
        <v>104</v>
      </c>
      <c r="DY107" s="50">
        <v>43982</v>
      </c>
      <c r="DZ107" s="51"/>
      <c r="EA107" s="1">
        <v>1970.67</v>
      </c>
      <c r="EB107" s="1"/>
      <c r="EC107" s="1"/>
      <c r="ED107" s="1"/>
      <c r="EE107" s="1"/>
      <c r="EF107" s="58">
        <v>1970.67</v>
      </c>
      <c r="EG107" s="73">
        <f t="shared" si="48"/>
        <v>77.319999999999936</v>
      </c>
      <c r="EH107" s="75">
        <f t="shared" si="49"/>
        <v>3.1772021879057317</v>
      </c>
      <c r="EI107" s="56">
        <f t="shared" si="50"/>
        <v>80.497202187905671</v>
      </c>
      <c r="EJ107" s="64">
        <f t="shared" si="51"/>
        <v>80.497202187905671</v>
      </c>
      <c r="EK107" s="64">
        <f t="shared" si="52"/>
        <v>0</v>
      </c>
      <c r="EL107" s="64">
        <f t="shared" si="53"/>
        <v>145.69993596010926</v>
      </c>
      <c r="EM107" s="174">
        <f t="shared" si="54"/>
        <v>0</v>
      </c>
      <c r="EN107" s="77">
        <f t="shared" si="55"/>
        <v>145.69993596010926</v>
      </c>
      <c r="EO107" s="64">
        <f t="shared" si="56"/>
        <v>15.241208450222704</v>
      </c>
      <c r="EP107" s="199">
        <f t="shared" si="57"/>
        <v>160.94114441033196</v>
      </c>
      <c r="EQ107" s="200">
        <f t="shared" si="58"/>
        <v>1155.664014503051</v>
      </c>
      <c r="ER107" s="111">
        <v>1</v>
      </c>
      <c r="ES107" s="64" t="s">
        <v>48</v>
      </c>
      <c r="ET107" s="1">
        <v>59</v>
      </c>
      <c r="EU107" s="1" t="s">
        <v>103</v>
      </c>
      <c r="EV107" s="1" t="s">
        <v>104</v>
      </c>
      <c r="EW107" s="218"/>
      <c r="EX107" s="50">
        <v>44013</v>
      </c>
      <c r="EY107" s="64">
        <v>2039.92</v>
      </c>
      <c r="EZ107" s="64"/>
      <c r="FA107" s="64"/>
      <c r="FB107" s="64"/>
      <c r="FC107" s="64"/>
      <c r="FD107" s="72">
        <f t="shared" si="59"/>
        <v>2039.92</v>
      </c>
      <c r="FE107" s="73">
        <f t="shared" si="88"/>
        <v>69.25</v>
      </c>
      <c r="FF107" s="75">
        <f t="shared" si="60"/>
        <v>3.2496076442964572</v>
      </c>
      <c r="FG107" s="56">
        <f t="shared" si="61"/>
        <v>72.499607644296461</v>
      </c>
      <c r="FH107" s="64">
        <f t="shared" si="62"/>
        <v>72.499607644296461</v>
      </c>
      <c r="FI107" s="64">
        <f t="shared" si="63"/>
        <v>0</v>
      </c>
      <c r="FJ107" s="64">
        <f t="shared" si="64"/>
        <v>131.22428983617661</v>
      </c>
      <c r="FK107" s="64"/>
      <c r="FL107" s="77">
        <f t="shared" si="65"/>
        <v>131.22428983617661</v>
      </c>
      <c r="FM107" s="64">
        <f t="shared" si="66"/>
        <v>15.035810003259593</v>
      </c>
      <c r="FN107" s="199">
        <f t="shared" si="67"/>
        <v>146.26009983943621</v>
      </c>
      <c r="FO107" s="93">
        <f t="shared" si="68"/>
        <v>1301.9241143424872</v>
      </c>
      <c r="FP107" s="74">
        <v>1</v>
      </c>
      <c r="FQ107" s="1" t="s">
        <v>48</v>
      </c>
      <c r="FR107" s="1">
        <v>59</v>
      </c>
      <c r="FS107" s="1" t="s">
        <v>103</v>
      </c>
      <c r="FT107" s="1" t="s">
        <v>104</v>
      </c>
      <c r="FU107" s="50">
        <v>44042</v>
      </c>
      <c r="FV107" s="51">
        <v>200</v>
      </c>
      <c r="FW107" s="64">
        <v>2178.66</v>
      </c>
      <c r="FX107" s="64"/>
      <c r="FY107" s="64"/>
      <c r="FZ107" s="64"/>
      <c r="GA107" s="64"/>
      <c r="GB107" s="231">
        <f t="shared" si="69"/>
        <v>2178.66</v>
      </c>
      <c r="GC107" s="73">
        <f t="shared" si="9"/>
        <v>138.73999999999978</v>
      </c>
      <c r="GD107" s="75">
        <f t="shared" si="70"/>
        <v>43.230875057477476</v>
      </c>
      <c r="GE107" s="76">
        <f t="shared" si="71"/>
        <v>181.97087505747726</v>
      </c>
      <c r="GF107" s="64">
        <f t="shared" si="72"/>
        <v>181.97087505747726</v>
      </c>
      <c r="GG107" s="64">
        <v>0</v>
      </c>
      <c r="GH107" s="64">
        <f t="shared" si="73"/>
        <v>345.74466260920678</v>
      </c>
      <c r="GI107" s="64"/>
      <c r="GJ107" s="77">
        <f t="shared" si="74"/>
        <v>345.74466260920678</v>
      </c>
      <c r="GK107" s="63">
        <f t="shared" si="75"/>
        <v>181.97087505747726</v>
      </c>
      <c r="GL107" s="64">
        <f t="shared" si="76"/>
        <v>50.585221366301205</v>
      </c>
      <c r="GM107" s="51">
        <f t="shared" si="77"/>
        <v>396.32988397550798</v>
      </c>
      <c r="GN107" s="200">
        <f t="shared" si="78"/>
        <v>1498.2539983179952</v>
      </c>
      <c r="GO107" s="74">
        <v>1</v>
      </c>
      <c r="GP107" s="237" t="s">
        <v>48</v>
      </c>
      <c r="GQ107" s="1">
        <v>59</v>
      </c>
      <c r="GR107" s="1" t="s">
        <v>103</v>
      </c>
      <c r="GS107" s="1" t="s">
        <v>104</v>
      </c>
      <c r="GT107" s="50">
        <v>44081</v>
      </c>
      <c r="GU107" s="51"/>
      <c r="GV107" s="64">
        <v>2251.73</v>
      </c>
      <c r="GW107" s="64"/>
      <c r="GX107" s="64"/>
      <c r="GY107" s="64"/>
      <c r="GZ107" s="64"/>
      <c r="HA107" s="72">
        <v>2251.73</v>
      </c>
      <c r="HB107" s="73">
        <f t="shared" si="89"/>
        <v>73.070000000000164</v>
      </c>
      <c r="HC107" s="75">
        <f t="shared" si="79"/>
        <v>-26.447301532678011</v>
      </c>
      <c r="HD107" s="76">
        <f t="shared" si="80"/>
        <v>46.622698467322152</v>
      </c>
      <c r="HE107" s="64">
        <f t="shared" si="81"/>
        <v>46.622698467322152</v>
      </c>
      <c r="HF107" s="64">
        <v>0</v>
      </c>
      <c r="HG107" s="64">
        <f t="shared" si="82"/>
        <v>88.583127087912089</v>
      </c>
      <c r="HH107" s="64"/>
      <c r="HI107" s="77">
        <f t="shared" si="83"/>
        <v>88.583127087912089</v>
      </c>
      <c r="HJ107" s="64">
        <f t="shared" si="84"/>
        <v>0</v>
      </c>
      <c r="HK107" s="64">
        <f t="shared" si="85"/>
        <v>0</v>
      </c>
      <c r="HL107" s="51">
        <f t="shared" si="86"/>
        <v>88.583127087912089</v>
      </c>
      <c r="HM107" s="200">
        <f t="shared" si="87"/>
        <v>1586.8371254059073</v>
      </c>
      <c r="HN107" s="1">
        <v>1</v>
      </c>
      <c r="HO107" s="1" t="s">
        <v>48</v>
      </c>
    </row>
    <row r="108" spans="1:223" ht="30" customHeight="1" x14ac:dyDescent="0.25">
      <c r="A108" s="1">
        <v>60</v>
      </c>
      <c r="B108" s="1" t="s">
        <v>105</v>
      </c>
      <c r="C108" s="1" t="s">
        <v>106</v>
      </c>
      <c r="D108" s="50">
        <v>43830</v>
      </c>
      <c r="E108" s="83">
        <v>1500</v>
      </c>
      <c r="F108" s="64">
        <v>2502.5500000000002</v>
      </c>
      <c r="G108" s="64"/>
      <c r="H108" s="64"/>
      <c r="I108" s="64"/>
      <c r="J108" s="64"/>
      <c r="K108" s="72">
        <v>2502.5500000000002</v>
      </c>
      <c r="L108" s="73">
        <v>69.059999999999945</v>
      </c>
      <c r="M108" s="75">
        <v>8.2871940768204766</v>
      </c>
      <c r="N108" s="56">
        <v>77.347194076820415</v>
      </c>
      <c r="O108" s="64">
        <v>77.347194076820415</v>
      </c>
      <c r="P108" s="64">
        <v>0</v>
      </c>
      <c r="Q108" s="64">
        <v>139.99842127904495</v>
      </c>
      <c r="R108" s="64">
        <v>0</v>
      </c>
      <c r="S108" s="77">
        <v>139.99842127904495</v>
      </c>
      <c r="T108" s="64"/>
      <c r="U108" s="64"/>
      <c r="V108" s="64">
        <v>7.0348797419962441</v>
      </c>
      <c r="W108" s="90">
        <v>147.03330102104118</v>
      </c>
      <c r="X108" s="78">
        <v>-103.68937479126353</v>
      </c>
      <c r="Y108" s="111">
        <v>1</v>
      </c>
      <c r="Z108" s="64" t="s">
        <v>48</v>
      </c>
      <c r="AA108" s="1">
        <v>60</v>
      </c>
      <c r="AB108" s="1" t="s">
        <v>105</v>
      </c>
      <c r="AC108" s="1" t="s">
        <v>106</v>
      </c>
      <c r="AD108" s="50">
        <v>43861</v>
      </c>
      <c r="AE108" s="110"/>
      <c r="AF108" s="1">
        <v>2605.08</v>
      </c>
      <c r="AG108" s="1"/>
      <c r="AH108" s="1"/>
      <c r="AI108" s="1"/>
      <c r="AJ108" s="1"/>
      <c r="AK108" s="58">
        <f t="shared" si="7"/>
        <v>2605.08</v>
      </c>
      <c r="AL108" s="73">
        <f t="shared" si="10"/>
        <v>102.52999999999975</v>
      </c>
      <c r="AM108" s="75">
        <f t="shared" si="11"/>
        <v>-91.154531385457673</v>
      </c>
      <c r="AN108" s="56">
        <f t="shared" si="12"/>
        <v>11.375468614542072</v>
      </c>
      <c r="AO108" s="64">
        <f t="shared" si="13"/>
        <v>11.375468614542072</v>
      </c>
      <c r="AP108" s="64">
        <f t="shared" si="14"/>
        <v>0</v>
      </c>
      <c r="AQ108" s="64">
        <f t="shared" si="15"/>
        <v>20.589598192321152</v>
      </c>
      <c r="AR108" s="64"/>
      <c r="AS108" s="77">
        <f t="shared" si="16"/>
        <v>20.589598192321152</v>
      </c>
      <c r="AT108" s="64">
        <f t="shared" si="17"/>
        <v>73.795781693615339</v>
      </c>
      <c r="AU108" s="64">
        <f t="shared" si="8"/>
        <v>13.11960671105553</v>
      </c>
      <c r="AV108" s="90">
        <f t="shared" si="18"/>
        <v>107.50498659699201</v>
      </c>
      <c r="AW108" s="78">
        <f t="shared" si="19"/>
        <v>3.81561180572848</v>
      </c>
      <c r="AX108" s="111">
        <v>1</v>
      </c>
      <c r="AY108" s="64" t="s">
        <v>48</v>
      </c>
      <c r="AZ108" s="1">
        <v>60</v>
      </c>
      <c r="BA108" s="1" t="s">
        <v>105</v>
      </c>
      <c r="BB108" s="1" t="s">
        <v>106</v>
      </c>
      <c r="BC108" s="50">
        <v>43890</v>
      </c>
      <c r="BD108" s="83"/>
      <c r="BE108" s="1">
        <v>2693.64</v>
      </c>
      <c r="BF108" s="1"/>
      <c r="BG108" s="1"/>
      <c r="BH108" s="1"/>
      <c r="BI108" s="1"/>
      <c r="BJ108" s="58">
        <v>2693.64</v>
      </c>
      <c r="BK108" s="73">
        <f t="shared" si="20"/>
        <v>88.559999999999945</v>
      </c>
      <c r="BL108" s="75">
        <f t="shared" si="21"/>
        <v>1.6757495448449022</v>
      </c>
      <c r="BM108" s="56">
        <f t="shared" si="22"/>
        <v>90.23574954484485</v>
      </c>
      <c r="BN108" s="64">
        <f t="shared" si="23"/>
        <v>90.23574954484485</v>
      </c>
      <c r="BO108" s="64">
        <f t="shared" si="24"/>
        <v>0</v>
      </c>
      <c r="BP108" s="64">
        <f t="shared" si="25"/>
        <v>163.32670667616918</v>
      </c>
      <c r="BQ108" s="174">
        <f t="shared" si="26"/>
        <v>0</v>
      </c>
      <c r="BR108" s="77">
        <f t="shared" si="27"/>
        <v>163.32670667616918</v>
      </c>
      <c r="BS108" s="64">
        <f t="shared" si="28"/>
        <v>10.988834406321123</v>
      </c>
      <c r="BT108" s="90">
        <f t="shared" si="29"/>
        <v>174.31554108249031</v>
      </c>
      <c r="BU108" s="78">
        <f t="shared" si="30"/>
        <v>178.13115288821879</v>
      </c>
      <c r="BV108" s="111">
        <v>1</v>
      </c>
      <c r="BW108" s="64" t="s">
        <v>48</v>
      </c>
      <c r="BX108" s="1">
        <v>60</v>
      </c>
      <c r="BY108" s="1" t="s">
        <v>105</v>
      </c>
      <c r="BZ108" s="1" t="s">
        <v>106</v>
      </c>
      <c r="CA108" s="50">
        <v>43890</v>
      </c>
      <c r="CB108" s="83"/>
      <c r="CC108" s="72">
        <v>2693.64</v>
      </c>
      <c r="CD108" s="72"/>
      <c r="CE108" s="72"/>
      <c r="CF108" s="72"/>
      <c r="CG108" s="72"/>
      <c r="CH108" s="72">
        <v>2693.64</v>
      </c>
      <c r="CI108" s="72">
        <v>88.559999999999945</v>
      </c>
      <c r="CJ108" s="72">
        <v>1.6757495448449022</v>
      </c>
      <c r="CK108" s="72">
        <v>90.23574954484485</v>
      </c>
      <c r="CL108" s="72">
        <v>90.23574954484485</v>
      </c>
      <c r="CM108" s="72">
        <v>0</v>
      </c>
      <c r="CN108" s="72">
        <v>163.32670667616918</v>
      </c>
      <c r="CO108" s="72">
        <v>0</v>
      </c>
      <c r="CP108" s="77">
        <f t="shared" si="31"/>
        <v>181.50781165731524</v>
      </c>
      <c r="CQ108" s="64">
        <f t="shared" si="32"/>
        <v>10.988834406321123</v>
      </c>
      <c r="CR108" s="90">
        <f t="shared" si="33"/>
        <v>192.49664606363638</v>
      </c>
      <c r="CS108" s="78">
        <f t="shared" si="34"/>
        <v>370.6277989518552</v>
      </c>
      <c r="CT108" s="74" t="s">
        <v>232</v>
      </c>
      <c r="CU108" s="1" t="s">
        <v>317</v>
      </c>
      <c r="CV108" s="1">
        <v>60</v>
      </c>
      <c r="CW108" s="1" t="s">
        <v>105</v>
      </c>
      <c r="CX108" s="1" t="s">
        <v>106</v>
      </c>
      <c r="CY108" s="50">
        <v>43951</v>
      </c>
      <c r="CZ108" s="83"/>
      <c r="DA108" s="64">
        <v>2909.78</v>
      </c>
      <c r="DB108" s="64"/>
      <c r="DC108" s="64"/>
      <c r="DD108" s="64"/>
      <c r="DE108" s="64"/>
      <c r="DF108" s="72">
        <v>2909.78</v>
      </c>
      <c r="DG108" s="73">
        <f t="shared" si="35"/>
        <v>216.14000000000033</v>
      </c>
      <c r="DH108" s="75">
        <f t="shared" si="36"/>
        <v>33.187095919066515</v>
      </c>
      <c r="DI108" s="76">
        <f t="shared" si="37"/>
        <v>249.32709591906683</v>
      </c>
      <c r="DJ108" s="64">
        <f t="shared" si="38"/>
        <v>110</v>
      </c>
      <c r="DK108" s="64">
        <f t="shared" si="39"/>
        <v>139.32709591906683</v>
      </c>
      <c r="DL108" s="64">
        <f t="shared" si="40"/>
        <v>199.1</v>
      </c>
      <c r="DM108" s="184">
        <f t="shared" si="41"/>
        <v>310.18047904630748</v>
      </c>
      <c r="DN108" s="185">
        <f t="shared" si="42"/>
        <v>509.28047904630751</v>
      </c>
      <c r="DO108" s="186">
        <f t="shared" si="43"/>
        <v>327.77266738899226</v>
      </c>
      <c r="DP108" s="186">
        <f t="shared" si="44"/>
        <v>314.92289137729881</v>
      </c>
      <c r="DQ108" s="187">
        <f t="shared" si="45"/>
        <v>22.579833591716415</v>
      </c>
      <c r="DR108" s="29">
        <f t="shared" si="46"/>
        <v>350.35250098070867</v>
      </c>
      <c r="DS108" s="188">
        <f t="shared" si="47"/>
        <v>720.98029993256387</v>
      </c>
      <c r="DT108" s="74">
        <v>1</v>
      </c>
      <c r="DU108" s="1" t="s">
        <v>48</v>
      </c>
      <c r="DV108" s="1">
        <v>60</v>
      </c>
      <c r="DW108" s="1" t="s">
        <v>105</v>
      </c>
      <c r="DX108" s="1" t="s">
        <v>106</v>
      </c>
      <c r="DY108" s="50">
        <v>43982</v>
      </c>
      <c r="DZ108" s="51"/>
      <c r="EA108" s="1">
        <v>3038.44</v>
      </c>
      <c r="EB108" s="1"/>
      <c r="EC108" s="1"/>
      <c r="ED108" s="1"/>
      <c r="EE108" s="1"/>
      <c r="EF108" s="58">
        <v>3038.44</v>
      </c>
      <c r="EG108" s="73">
        <f t="shared" si="48"/>
        <v>128.65999999999985</v>
      </c>
      <c r="EH108" s="75">
        <f t="shared" si="49"/>
        <v>5.2868447167091484</v>
      </c>
      <c r="EI108" s="56">
        <f t="shared" si="50"/>
        <v>133.94684471670899</v>
      </c>
      <c r="EJ108" s="64">
        <f t="shared" si="51"/>
        <v>110</v>
      </c>
      <c r="EK108" s="64">
        <f t="shared" si="52"/>
        <v>23.946844716708995</v>
      </c>
      <c r="EL108" s="64">
        <f t="shared" si="53"/>
        <v>199.1</v>
      </c>
      <c r="EM108" s="174">
        <f t="shared" si="54"/>
        <v>46.340789822509677</v>
      </c>
      <c r="EN108" s="77">
        <f t="shared" si="55"/>
        <v>245.44078982250966</v>
      </c>
      <c r="EO108" s="64">
        <f t="shared" si="56"/>
        <v>25.674783006743084</v>
      </c>
      <c r="EP108" s="199">
        <f t="shared" si="57"/>
        <v>271.11557282925276</v>
      </c>
      <c r="EQ108" s="200">
        <f t="shared" si="58"/>
        <v>992.09587276181662</v>
      </c>
      <c r="ER108" s="111">
        <v>1</v>
      </c>
      <c r="ES108" s="64" t="s">
        <v>48</v>
      </c>
      <c r="ET108" s="1">
        <v>60</v>
      </c>
      <c r="EU108" s="1" t="s">
        <v>105</v>
      </c>
      <c r="EV108" s="1" t="s">
        <v>106</v>
      </c>
      <c r="EW108" s="218">
        <v>2500</v>
      </c>
      <c r="EX108" s="50">
        <v>44013</v>
      </c>
      <c r="EY108" s="64">
        <v>3320.17</v>
      </c>
      <c r="EZ108" s="64"/>
      <c r="FA108" s="64"/>
      <c r="FB108" s="64"/>
      <c r="FC108" s="64"/>
      <c r="FD108" s="72">
        <f t="shared" si="59"/>
        <v>3320.17</v>
      </c>
      <c r="FE108" s="73">
        <f t="shared" si="88"/>
        <v>281.73</v>
      </c>
      <c r="FF108" s="75">
        <f t="shared" si="60"/>
        <v>13.220389337583262</v>
      </c>
      <c r="FG108" s="56">
        <f t="shared" si="61"/>
        <v>294.95038933758326</v>
      </c>
      <c r="FH108" s="64">
        <f t="shared" si="62"/>
        <v>294.95038933758326</v>
      </c>
      <c r="FI108" s="64">
        <f t="shared" si="63"/>
        <v>0</v>
      </c>
      <c r="FJ108" s="64">
        <f t="shared" si="64"/>
        <v>533.86020470102574</v>
      </c>
      <c r="FK108" s="64"/>
      <c r="FL108" s="77">
        <f t="shared" si="65"/>
        <v>533.86020470102574</v>
      </c>
      <c r="FM108" s="64">
        <f t="shared" si="66"/>
        <v>61.170234689073283</v>
      </c>
      <c r="FN108" s="199">
        <f t="shared" si="67"/>
        <v>595.03043939009899</v>
      </c>
      <c r="FO108" s="93">
        <f t="shared" si="68"/>
        <v>-912.87368784808427</v>
      </c>
      <c r="FP108" s="74">
        <v>1</v>
      </c>
      <c r="FQ108" s="1" t="s">
        <v>48</v>
      </c>
      <c r="FR108" s="1">
        <v>60</v>
      </c>
      <c r="FS108" s="1" t="s">
        <v>105</v>
      </c>
      <c r="FT108" s="1" t="s">
        <v>106</v>
      </c>
      <c r="FU108" s="50">
        <v>44042</v>
      </c>
      <c r="FV108" s="51"/>
      <c r="FW108" s="64">
        <v>3560.85</v>
      </c>
      <c r="FX108" s="64"/>
      <c r="FY108" s="64"/>
      <c r="FZ108" s="64"/>
      <c r="GA108" s="64"/>
      <c r="GB108" s="231">
        <f t="shared" si="69"/>
        <v>3560.85</v>
      </c>
      <c r="GC108" s="73">
        <f t="shared" si="9"/>
        <v>240.67999999999984</v>
      </c>
      <c r="GD108" s="75">
        <f t="shared" si="70"/>
        <v>74.995005109079486</v>
      </c>
      <c r="GE108" s="76">
        <f t="shared" si="71"/>
        <v>315.67500510907934</v>
      </c>
      <c r="GF108" s="64">
        <f t="shared" si="72"/>
        <v>315.67500510907934</v>
      </c>
      <c r="GG108" s="64">
        <v>0</v>
      </c>
      <c r="GH108" s="64">
        <f t="shared" si="73"/>
        <v>599.78250970725071</v>
      </c>
      <c r="GI108" s="64"/>
      <c r="GJ108" s="77">
        <f t="shared" si="74"/>
        <v>599.78250970725071</v>
      </c>
      <c r="GK108" s="63">
        <f t="shared" si="75"/>
        <v>315.67500510907934</v>
      </c>
      <c r="GL108" s="64">
        <f t="shared" si="76"/>
        <v>87.752998979684193</v>
      </c>
      <c r="GM108" s="51">
        <f t="shared" si="77"/>
        <v>687.53550868693492</v>
      </c>
      <c r="GN108" s="200">
        <f t="shared" si="78"/>
        <v>-225.33817916114936</v>
      </c>
      <c r="GO108" s="74">
        <v>1</v>
      </c>
      <c r="GP108" s="237" t="s">
        <v>48</v>
      </c>
      <c r="GQ108" s="1">
        <v>60</v>
      </c>
      <c r="GR108" s="1" t="s">
        <v>105</v>
      </c>
      <c r="GS108" s="1" t="s">
        <v>106</v>
      </c>
      <c r="GT108" s="50">
        <v>44081</v>
      </c>
      <c r="GU108" s="51"/>
      <c r="GV108" s="64">
        <v>3645.1800000000003</v>
      </c>
      <c r="GW108" s="64"/>
      <c r="GX108" s="64"/>
      <c r="GY108" s="64"/>
      <c r="GZ108" s="64"/>
      <c r="HA108" s="72">
        <v>3645.1800000000003</v>
      </c>
      <c r="HB108" s="73">
        <f t="shared" si="89"/>
        <v>84.330000000000382</v>
      </c>
      <c r="HC108" s="75">
        <f t="shared" si="79"/>
        <v>-30.522799209672119</v>
      </c>
      <c r="HD108" s="76">
        <f t="shared" si="80"/>
        <v>53.807200790328267</v>
      </c>
      <c r="HE108" s="64">
        <f t="shared" si="81"/>
        <v>53.807200790328267</v>
      </c>
      <c r="HF108" s="64">
        <v>0</v>
      </c>
      <c r="HG108" s="64">
        <f t="shared" si="82"/>
        <v>102.23368150162371</v>
      </c>
      <c r="HH108" s="64"/>
      <c r="HI108" s="77">
        <f t="shared" si="83"/>
        <v>102.23368150162371</v>
      </c>
      <c r="HJ108" s="64">
        <f t="shared" si="84"/>
        <v>0</v>
      </c>
      <c r="HK108" s="64">
        <f t="shared" si="85"/>
        <v>0</v>
      </c>
      <c r="HL108" s="51">
        <f t="shared" si="86"/>
        <v>102.23368150162371</v>
      </c>
      <c r="HM108" s="200">
        <f t="shared" si="87"/>
        <v>-123.10449765952565</v>
      </c>
      <c r="HN108" s="1">
        <v>1</v>
      </c>
      <c r="HO108" s="1" t="s">
        <v>48</v>
      </c>
    </row>
    <row r="109" spans="1:223" ht="30" customHeight="1" x14ac:dyDescent="0.25">
      <c r="A109" s="1">
        <v>61</v>
      </c>
      <c r="B109" s="1" t="s">
        <v>107</v>
      </c>
      <c r="C109" s="1" t="s">
        <v>108</v>
      </c>
      <c r="D109" s="50">
        <v>43830</v>
      </c>
      <c r="E109" s="83"/>
      <c r="F109" s="64">
        <v>2.06</v>
      </c>
      <c r="G109" s="64"/>
      <c r="H109" s="64"/>
      <c r="I109" s="64"/>
      <c r="J109" s="64"/>
      <c r="K109" s="72">
        <v>2.06</v>
      </c>
      <c r="L109" s="73">
        <v>0</v>
      </c>
      <c r="M109" s="75">
        <v>0</v>
      </c>
      <c r="N109" s="56">
        <v>0</v>
      </c>
      <c r="O109" s="64">
        <v>0</v>
      </c>
      <c r="P109" s="64">
        <v>0</v>
      </c>
      <c r="Q109" s="64">
        <v>0</v>
      </c>
      <c r="R109" s="64">
        <v>0</v>
      </c>
      <c r="S109" s="77">
        <v>0</v>
      </c>
      <c r="T109" s="64"/>
      <c r="U109" s="64"/>
      <c r="V109" s="64">
        <v>0</v>
      </c>
      <c r="W109" s="90">
        <v>0</v>
      </c>
      <c r="X109" s="78">
        <v>3.9895986080952763</v>
      </c>
      <c r="Y109" s="111">
        <v>1</v>
      </c>
      <c r="Z109" s="64" t="s">
        <v>48</v>
      </c>
      <c r="AA109" s="1">
        <v>61</v>
      </c>
      <c r="AB109" s="1" t="s">
        <v>107</v>
      </c>
      <c r="AC109" s="1" t="s">
        <v>108</v>
      </c>
      <c r="AD109" s="50">
        <v>43861</v>
      </c>
      <c r="AE109" s="110"/>
      <c r="AF109" s="1">
        <v>2.06</v>
      </c>
      <c r="AG109" s="1"/>
      <c r="AH109" s="1"/>
      <c r="AI109" s="1"/>
      <c r="AJ109" s="1"/>
      <c r="AK109" s="58">
        <f t="shared" si="7"/>
        <v>2.06</v>
      </c>
      <c r="AL109" s="73">
        <f t="shared" si="10"/>
        <v>0</v>
      </c>
      <c r="AM109" s="75">
        <f t="shared" si="11"/>
        <v>0</v>
      </c>
      <c r="AN109" s="56">
        <f t="shared" si="12"/>
        <v>0</v>
      </c>
      <c r="AO109" s="64">
        <f t="shared" si="13"/>
        <v>0</v>
      </c>
      <c r="AP109" s="64">
        <f t="shared" si="14"/>
        <v>0</v>
      </c>
      <c r="AQ109" s="64">
        <f t="shared" si="15"/>
        <v>0</v>
      </c>
      <c r="AR109" s="64"/>
      <c r="AS109" s="77">
        <f t="shared" si="16"/>
        <v>0</v>
      </c>
      <c r="AT109" s="64">
        <f t="shared" si="17"/>
        <v>0</v>
      </c>
      <c r="AU109" s="64">
        <f t="shared" si="8"/>
        <v>0</v>
      </c>
      <c r="AV109" s="90">
        <f t="shared" si="18"/>
        <v>0</v>
      </c>
      <c r="AW109" s="78">
        <f t="shared" si="19"/>
        <v>3.9895986080952763</v>
      </c>
      <c r="AX109" s="111">
        <v>1</v>
      </c>
      <c r="AY109" s="64" t="s">
        <v>48</v>
      </c>
      <c r="AZ109" s="1">
        <v>61</v>
      </c>
      <c r="BA109" s="1" t="s">
        <v>107</v>
      </c>
      <c r="BB109" s="1" t="s">
        <v>108</v>
      </c>
      <c r="BC109" s="50">
        <v>43890</v>
      </c>
      <c r="BD109" s="83"/>
      <c r="BE109" s="1">
        <v>2.06</v>
      </c>
      <c r="BF109" s="1"/>
      <c r="BG109" s="1"/>
      <c r="BH109" s="1"/>
      <c r="BI109" s="1"/>
      <c r="BJ109" s="58">
        <v>2.06</v>
      </c>
      <c r="BK109" s="73">
        <f t="shared" si="20"/>
        <v>0</v>
      </c>
      <c r="BL109" s="75">
        <f t="shared" si="21"/>
        <v>0</v>
      </c>
      <c r="BM109" s="56">
        <f t="shared" si="22"/>
        <v>0</v>
      </c>
      <c r="BN109" s="64">
        <f t="shared" si="23"/>
        <v>0</v>
      </c>
      <c r="BO109" s="64">
        <f t="shared" si="24"/>
        <v>0</v>
      </c>
      <c r="BP109" s="64">
        <f t="shared" si="25"/>
        <v>0</v>
      </c>
      <c r="BQ109" s="174">
        <f t="shared" si="26"/>
        <v>0</v>
      </c>
      <c r="BR109" s="77">
        <f t="shared" si="27"/>
        <v>0</v>
      </c>
      <c r="BS109" s="64">
        <f t="shared" si="28"/>
        <v>0</v>
      </c>
      <c r="BT109" s="90">
        <f t="shared" si="29"/>
        <v>0</v>
      </c>
      <c r="BU109" s="78">
        <f t="shared" si="30"/>
        <v>3.9895986080952763</v>
      </c>
      <c r="BV109" s="111">
        <v>1</v>
      </c>
      <c r="BW109" s="64" t="s">
        <v>48</v>
      </c>
      <c r="BX109" s="1">
        <v>61</v>
      </c>
      <c r="BY109" s="1" t="s">
        <v>107</v>
      </c>
      <c r="BZ109" s="1" t="s">
        <v>108</v>
      </c>
      <c r="CA109" s="50">
        <v>43890</v>
      </c>
      <c r="CB109" s="83"/>
      <c r="CC109" s="72">
        <v>2.06</v>
      </c>
      <c r="CD109" s="72"/>
      <c r="CE109" s="72"/>
      <c r="CF109" s="72"/>
      <c r="CG109" s="72"/>
      <c r="CH109" s="72">
        <v>2.06</v>
      </c>
      <c r="CI109" s="72">
        <v>0</v>
      </c>
      <c r="CJ109" s="72">
        <v>0</v>
      </c>
      <c r="CK109" s="72">
        <v>0</v>
      </c>
      <c r="CL109" s="72">
        <v>0</v>
      </c>
      <c r="CM109" s="72">
        <v>0</v>
      </c>
      <c r="CN109" s="72">
        <v>0</v>
      </c>
      <c r="CO109" s="72">
        <v>0</v>
      </c>
      <c r="CP109" s="77">
        <f t="shared" si="31"/>
        <v>0</v>
      </c>
      <c r="CQ109" s="64">
        <f t="shared" si="32"/>
        <v>0</v>
      </c>
      <c r="CR109" s="90">
        <f t="shared" si="33"/>
        <v>0</v>
      </c>
      <c r="CS109" s="78">
        <f t="shared" si="34"/>
        <v>3.9895986080952763</v>
      </c>
      <c r="CT109" s="74" t="s">
        <v>232</v>
      </c>
      <c r="CU109" s="1" t="s">
        <v>317</v>
      </c>
      <c r="CV109" s="1">
        <v>61</v>
      </c>
      <c r="CW109" s="1" t="s">
        <v>107</v>
      </c>
      <c r="CX109" s="1" t="s">
        <v>108</v>
      </c>
      <c r="CY109" s="50">
        <v>43951</v>
      </c>
      <c r="CZ109" s="83"/>
      <c r="DA109" s="64">
        <v>6.01</v>
      </c>
      <c r="DB109" s="64"/>
      <c r="DC109" s="64"/>
      <c r="DD109" s="64"/>
      <c r="DE109" s="64"/>
      <c r="DF109" s="72">
        <v>6.01</v>
      </c>
      <c r="DG109" s="73">
        <f t="shared" si="35"/>
        <v>3.9499999999999997</v>
      </c>
      <c r="DH109" s="75">
        <f t="shared" si="36"/>
        <v>0.60650055001532588</v>
      </c>
      <c r="DI109" s="76">
        <f t="shared" si="37"/>
        <v>4.5565005500153255</v>
      </c>
      <c r="DJ109" s="64">
        <f t="shared" si="38"/>
        <v>4.5565005500153255</v>
      </c>
      <c r="DK109" s="64">
        <f t="shared" si="39"/>
        <v>0</v>
      </c>
      <c r="DL109" s="64">
        <f t="shared" si="40"/>
        <v>8.247265995527739</v>
      </c>
      <c r="DM109" s="184">
        <f t="shared" si="41"/>
        <v>0</v>
      </c>
      <c r="DN109" s="185">
        <f t="shared" si="42"/>
        <v>8.247265995527739</v>
      </c>
      <c r="DO109" s="186">
        <f t="shared" si="43"/>
        <v>8.247265995527739</v>
      </c>
      <c r="DP109" s="186">
        <f t="shared" si="44"/>
        <v>7.923945806582215</v>
      </c>
      <c r="DQ109" s="187">
        <f t="shared" si="45"/>
        <v>0.56814344908336833</v>
      </c>
      <c r="DR109" s="29">
        <f t="shared" si="46"/>
        <v>8.8154094446111078</v>
      </c>
      <c r="DS109" s="188">
        <f t="shared" si="47"/>
        <v>12.805008052706384</v>
      </c>
      <c r="DT109" s="74">
        <v>1</v>
      </c>
      <c r="DU109" s="1" t="s">
        <v>48</v>
      </c>
      <c r="DV109" s="1">
        <v>61</v>
      </c>
      <c r="DW109" s="1" t="s">
        <v>107</v>
      </c>
      <c r="DX109" s="1" t="s">
        <v>108</v>
      </c>
      <c r="DY109" s="50">
        <v>43982</v>
      </c>
      <c r="DZ109" s="51"/>
      <c r="EA109" s="1">
        <v>15.780000000000001</v>
      </c>
      <c r="EB109" s="1"/>
      <c r="EC109" s="1"/>
      <c r="ED109" s="1"/>
      <c r="EE109" s="1"/>
      <c r="EF109" s="58">
        <v>15.780000000000001</v>
      </c>
      <c r="EG109" s="73">
        <f t="shared" si="48"/>
        <v>9.7700000000000014</v>
      </c>
      <c r="EH109" s="75">
        <f t="shared" si="49"/>
        <v>0.40146489104809918</v>
      </c>
      <c r="EI109" s="56">
        <f t="shared" si="50"/>
        <v>10.171464891048101</v>
      </c>
      <c r="EJ109" s="64">
        <f t="shared" si="51"/>
        <v>10.171464891048101</v>
      </c>
      <c r="EK109" s="64">
        <f t="shared" si="52"/>
        <v>0</v>
      </c>
      <c r="EL109" s="64">
        <f t="shared" si="53"/>
        <v>18.410351452797062</v>
      </c>
      <c r="EM109" s="174">
        <f t="shared" si="54"/>
        <v>0</v>
      </c>
      <c r="EN109" s="77">
        <f t="shared" si="55"/>
        <v>18.410351452797062</v>
      </c>
      <c r="EO109" s="64">
        <f t="shared" si="56"/>
        <v>1.9258485069668387</v>
      </c>
      <c r="EP109" s="199">
        <f t="shared" si="57"/>
        <v>20.336199959763903</v>
      </c>
      <c r="EQ109" s="200">
        <f t="shared" si="58"/>
        <v>33.141208012470287</v>
      </c>
      <c r="ER109" s="111">
        <v>1</v>
      </c>
      <c r="ES109" s="64" t="s">
        <v>48</v>
      </c>
      <c r="ET109" s="1">
        <v>61</v>
      </c>
      <c r="EU109" s="1" t="s">
        <v>107</v>
      </c>
      <c r="EV109" s="1" t="s">
        <v>108</v>
      </c>
      <c r="EW109" s="218"/>
      <c r="EX109" s="50">
        <v>44013</v>
      </c>
      <c r="EY109" s="64">
        <v>19.309999999999999</v>
      </c>
      <c r="EZ109" s="64"/>
      <c r="FA109" s="64"/>
      <c r="FB109" s="64"/>
      <c r="FC109" s="64"/>
      <c r="FD109" s="72">
        <f t="shared" si="59"/>
        <v>19.309999999999999</v>
      </c>
      <c r="FE109" s="73">
        <f t="shared" si="88"/>
        <v>3.5299999999999976</v>
      </c>
      <c r="FF109" s="75">
        <f t="shared" si="60"/>
        <v>0.16564786981034635</v>
      </c>
      <c r="FG109" s="56">
        <f t="shared" si="61"/>
        <v>3.6956478698103439</v>
      </c>
      <c r="FH109" s="64">
        <f t="shared" si="62"/>
        <v>3.6956478698103439</v>
      </c>
      <c r="FI109" s="64">
        <f t="shared" si="63"/>
        <v>0</v>
      </c>
      <c r="FJ109" s="64">
        <f t="shared" si="64"/>
        <v>6.6891226443567229</v>
      </c>
      <c r="FK109" s="64"/>
      <c r="FL109" s="77">
        <f t="shared" si="65"/>
        <v>6.6891226443567229</v>
      </c>
      <c r="FM109" s="64">
        <f t="shared" si="66"/>
        <v>0.76644634384846677</v>
      </c>
      <c r="FN109" s="199">
        <f t="shared" si="67"/>
        <v>7.4555689882051901</v>
      </c>
      <c r="FO109" s="93">
        <f t="shared" si="68"/>
        <v>40.596777000675473</v>
      </c>
      <c r="FP109" s="74">
        <v>1</v>
      </c>
      <c r="FQ109" s="1" t="s">
        <v>48</v>
      </c>
      <c r="FR109" s="1">
        <v>61</v>
      </c>
      <c r="FS109" s="1" t="s">
        <v>107</v>
      </c>
      <c r="FT109" s="1" t="s">
        <v>108</v>
      </c>
      <c r="FU109" s="50">
        <v>44042</v>
      </c>
      <c r="FV109" s="51"/>
      <c r="FW109" s="64">
        <v>22.76</v>
      </c>
      <c r="FX109" s="64"/>
      <c r="FY109" s="64"/>
      <c r="FZ109" s="64"/>
      <c r="GA109" s="64"/>
      <c r="GB109" s="231">
        <f t="shared" si="69"/>
        <v>22.76</v>
      </c>
      <c r="GC109" s="73">
        <f t="shared" si="9"/>
        <v>3.4500000000000028</v>
      </c>
      <c r="GD109" s="75">
        <f t="shared" si="70"/>
        <v>1.0750073443008334</v>
      </c>
      <c r="GE109" s="76">
        <f t="shared" si="71"/>
        <v>4.5250073443008363</v>
      </c>
      <c r="GF109" s="64">
        <f t="shared" si="72"/>
        <v>4.5250073443008363</v>
      </c>
      <c r="GG109" s="64">
        <v>0</v>
      </c>
      <c r="GH109" s="64">
        <f t="shared" si="73"/>
        <v>8.597513954171589</v>
      </c>
      <c r="GI109" s="64"/>
      <c r="GJ109" s="77">
        <f t="shared" si="74"/>
        <v>8.597513954171589</v>
      </c>
      <c r="GK109" s="63">
        <f t="shared" si="75"/>
        <v>0</v>
      </c>
      <c r="GL109" s="64">
        <f t="shared" si="76"/>
        <v>0</v>
      </c>
      <c r="GM109" s="51">
        <f t="shared" si="77"/>
        <v>8.597513954171589</v>
      </c>
      <c r="GN109" s="200">
        <f t="shared" si="78"/>
        <v>49.194290954847062</v>
      </c>
      <c r="GO109" s="74">
        <v>1</v>
      </c>
      <c r="GP109" s="237" t="s">
        <v>48</v>
      </c>
      <c r="GQ109" s="1">
        <v>61</v>
      </c>
      <c r="GR109" s="1" t="s">
        <v>107</v>
      </c>
      <c r="GS109" s="1" t="s">
        <v>108</v>
      </c>
      <c r="GT109" s="50">
        <v>44081</v>
      </c>
      <c r="GU109" s="51"/>
      <c r="GV109" s="64">
        <v>24.62</v>
      </c>
      <c r="GW109" s="64"/>
      <c r="GX109" s="64"/>
      <c r="GY109" s="64"/>
      <c r="GZ109" s="64"/>
      <c r="HA109" s="72">
        <v>24.62</v>
      </c>
      <c r="HB109" s="73">
        <f t="shared" si="89"/>
        <v>1.8599999999999994</v>
      </c>
      <c r="HC109" s="75">
        <f t="shared" si="79"/>
        <v>-0.67321720064022139</v>
      </c>
      <c r="HD109" s="76">
        <f t="shared" si="80"/>
        <v>1.1867827993597779</v>
      </c>
      <c r="HE109" s="64">
        <f t="shared" si="81"/>
        <v>1.1867827993597779</v>
      </c>
      <c r="HF109" s="64">
        <v>0</v>
      </c>
      <c r="HG109" s="64">
        <f t="shared" si="82"/>
        <v>2.2548873187835778</v>
      </c>
      <c r="HH109" s="64"/>
      <c r="HI109" s="77">
        <f t="shared" si="83"/>
        <v>2.2548873187835778</v>
      </c>
      <c r="HJ109" s="64">
        <f t="shared" si="84"/>
        <v>0</v>
      </c>
      <c r="HK109" s="64">
        <f t="shared" si="85"/>
        <v>0</v>
      </c>
      <c r="HL109" s="51">
        <f t="shared" si="86"/>
        <v>2.2548873187835778</v>
      </c>
      <c r="HM109" s="200">
        <f t="shared" si="87"/>
        <v>51.449178273630643</v>
      </c>
      <c r="HN109" s="1">
        <v>1</v>
      </c>
      <c r="HO109" s="1" t="s">
        <v>48</v>
      </c>
    </row>
    <row r="110" spans="1:223" ht="30" customHeight="1" x14ac:dyDescent="0.25">
      <c r="A110" s="1">
        <v>62</v>
      </c>
      <c r="B110" s="1" t="s">
        <v>109</v>
      </c>
      <c r="C110" s="1" t="s">
        <v>110</v>
      </c>
      <c r="D110" s="50">
        <v>43830</v>
      </c>
      <c r="E110" s="83"/>
      <c r="F110" s="64">
        <v>0.36</v>
      </c>
      <c r="G110" s="64"/>
      <c r="H110" s="64"/>
      <c r="I110" s="64"/>
      <c r="J110" s="64"/>
      <c r="K110" s="72">
        <v>0.36</v>
      </c>
      <c r="L110" s="73">
        <v>0</v>
      </c>
      <c r="M110" s="75">
        <v>0</v>
      </c>
      <c r="N110" s="56">
        <v>0</v>
      </c>
      <c r="O110" s="64">
        <v>0</v>
      </c>
      <c r="P110" s="64">
        <v>0</v>
      </c>
      <c r="Q110" s="64">
        <v>0</v>
      </c>
      <c r="R110" s="64">
        <v>0</v>
      </c>
      <c r="S110" s="77">
        <v>0</v>
      </c>
      <c r="T110" s="64"/>
      <c r="U110" s="64"/>
      <c r="V110" s="64">
        <v>0</v>
      </c>
      <c r="W110" s="90">
        <v>0</v>
      </c>
      <c r="X110" s="78">
        <v>0.56906661824892057</v>
      </c>
      <c r="Y110" s="111">
        <v>1</v>
      </c>
      <c r="Z110" s="64" t="s">
        <v>48</v>
      </c>
      <c r="AA110" s="1">
        <v>62</v>
      </c>
      <c r="AB110" s="1" t="s">
        <v>109</v>
      </c>
      <c r="AC110" s="1" t="s">
        <v>110</v>
      </c>
      <c r="AD110" s="50">
        <v>43861</v>
      </c>
      <c r="AE110" s="110"/>
      <c r="AF110" s="1">
        <v>0.36</v>
      </c>
      <c r="AG110" s="1"/>
      <c r="AH110" s="1"/>
      <c r="AI110" s="1"/>
      <c r="AJ110" s="1"/>
      <c r="AK110" s="58">
        <f t="shared" si="7"/>
        <v>0.36</v>
      </c>
      <c r="AL110" s="73">
        <f t="shared" si="10"/>
        <v>0</v>
      </c>
      <c r="AM110" s="75">
        <f t="shared" si="11"/>
        <v>0</v>
      </c>
      <c r="AN110" s="56">
        <f t="shared" si="12"/>
        <v>0</v>
      </c>
      <c r="AO110" s="64">
        <f t="shared" si="13"/>
        <v>0</v>
      </c>
      <c r="AP110" s="64">
        <f t="shared" si="14"/>
        <v>0</v>
      </c>
      <c r="AQ110" s="64">
        <f t="shared" si="15"/>
        <v>0</v>
      </c>
      <c r="AR110" s="64"/>
      <c r="AS110" s="77">
        <f t="shared" si="16"/>
        <v>0</v>
      </c>
      <c r="AT110" s="64">
        <f t="shared" si="17"/>
        <v>0</v>
      </c>
      <c r="AU110" s="64">
        <f t="shared" si="8"/>
        <v>0</v>
      </c>
      <c r="AV110" s="90">
        <f t="shared" si="18"/>
        <v>0</v>
      </c>
      <c r="AW110" s="78">
        <f t="shared" si="19"/>
        <v>0.56906661824892057</v>
      </c>
      <c r="AX110" s="111">
        <v>1</v>
      </c>
      <c r="AY110" s="64" t="s">
        <v>48</v>
      </c>
      <c r="AZ110" s="1">
        <v>62</v>
      </c>
      <c r="BA110" s="1" t="s">
        <v>109</v>
      </c>
      <c r="BB110" s="1" t="s">
        <v>110</v>
      </c>
      <c r="BC110" s="50">
        <v>43890</v>
      </c>
      <c r="BD110" s="83"/>
      <c r="BE110" s="1">
        <v>0.36</v>
      </c>
      <c r="BF110" s="1"/>
      <c r="BG110" s="1"/>
      <c r="BH110" s="1"/>
      <c r="BI110" s="1"/>
      <c r="BJ110" s="58">
        <v>0.36</v>
      </c>
      <c r="BK110" s="73">
        <f t="shared" si="20"/>
        <v>0</v>
      </c>
      <c r="BL110" s="75">
        <f t="shared" si="21"/>
        <v>0</v>
      </c>
      <c r="BM110" s="56">
        <f t="shared" si="22"/>
        <v>0</v>
      </c>
      <c r="BN110" s="64">
        <f t="shared" si="23"/>
        <v>0</v>
      </c>
      <c r="BO110" s="64">
        <f t="shared" si="24"/>
        <v>0</v>
      </c>
      <c r="BP110" s="64">
        <f t="shared" si="25"/>
        <v>0</v>
      </c>
      <c r="BQ110" s="174">
        <f t="shared" si="26"/>
        <v>0</v>
      </c>
      <c r="BR110" s="77">
        <f t="shared" si="27"/>
        <v>0</v>
      </c>
      <c r="BS110" s="64">
        <f t="shared" si="28"/>
        <v>0</v>
      </c>
      <c r="BT110" s="90">
        <f t="shared" si="29"/>
        <v>0</v>
      </c>
      <c r="BU110" s="78">
        <f t="shared" si="30"/>
        <v>0.56906661824892057</v>
      </c>
      <c r="BV110" s="111">
        <v>1</v>
      </c>
      <c r="BW110" s="64" t="s">
        <v>48</v>
      </c>
      <c r="BX110" s="1">
        <v>62</v>
      </c>
      <c r="BY110" s="1" t="s">
        <v>109</v>
      </c>
      <c r="BZ110" s="1" t="s">
        <v>110</v>
      </c>
      <c r="CA110" s="50">
        <v>43890</v>
      </c>
      <c r="CB110" s="83"/>
      <c r="CC110" s="72">
        <v>0.36</v>
      </c>
      <c r="CD110" s="72"/>
      <c r="CE110" s="72"/>
      <c r="CF110" s="72"/>
      <c r="CG110" s="72"/>
      <c r="CH110" s="72">
        <v>0.36</v>
      </c>
      <c r="CI110" s="72">
        <v>0</v>
      </c>
      <c r="CJ110" s="72">
        <v>0</v>
      </c>
      <c r="CK110" s="72">
        <v>0</v>
      </c>
      <c r="CL110" s="72">
        <v>0</v>
      </c>
      <c r="CM110" s="72">
        <v>0</v>
      </c>
      <c r="CN110" s="72">
        <v>0</v>
      </c>
      <c r="CO110" s="72">
        <v>0</v>
      </c>
      <c r="CP110" s="77">
        <f t="shared" si="31"/>
        <v>0</v>
      </c>
      <c r="CQ110" s="64">
        <f t="shared" si="32"/>
        <v>0</v>
      </c>
      <c r="CR110" s="90">
        <f t="shared" si="33"/>
        <v>0</v>
      </c>
      <c r="CS110" s="78">
        <f t="shared" si="34"/>
        <v>0.56906661824892057</v>
      </c>
      <c r="CT110" s="74" t="s">
        <v>232</v>
      </c>
      <c r="CU110" s="1" t="s">
        <v>317</v>
      </c>
      <c r="CV110" s="1">
        <v>62</v>
      </c>
      <c r="CW110" s="1" t="s">
        <v>109</v>
      </c>
      <c r="CX110" s="1" t="s">
        <v>110</v>
      </c>
      <c r="CY110" s="50">
        <v>43951</v>
      </c>
      <c r="CZ110" s="83"/>
      <c r="DA110" s="64">
        <v>0.36</v>
      </c>
      <c r="DB110" s="64"/>
      <c r="DC110" s="64"/>
      <c r="DD110" s="64"/>
      <c r="DE110" s="64"/>
      <c r="DF110" s="72">
        <v>0.36</v>
      </c>
      <c r="DG110" s="73">
        <f t="shared" si="35"/>
        <v>0</v>
      </c>
      <c r="DH110" s="75">
        <f t="shared" si="36"/>
        <v>0</v>
      </c>
      <c r="DI110" s="76">
        <f t="shared" si="37"/>
        <v>0</v>
      </c>
      <c r="DJ110" s="64">
        <f t="shared" si="38"/>
        <v>0</v>
      </c>
      <c r="DK110" s="64">
        <f t="shared" si="39"/>
        <v>0</v>
      </c>
      <c r="DL110" s="64">
        <f t="shared" si="40"/>
        <v>0</v>
      </c>
      <c r="DM110" s="184">
        <f t="shared" si="41"/>
        <v>0</v>
      </c>
      <c r="DN110" s="185">
        <f t="shared" si="42"/>
        <v>0</v>
      </c>
      <c r="DO110" s="186">
        <f t="shared" si="43"/>
        <v>0</v>
      </c>
      <c r="DP110" s="186">
        <f t="shared" si="44"/>
        <v>0</v>
      </c>
      <c r="DQ110" s="187">
        <f t="shared" si="45"/>
        <v>0</v>
      </c>
      <c r="DR110" s="29">
        <f t="shared" si="46"/>
        <v>0</v>
      </c>
      <c r="DS110" s="188">
        <f t="shared" si="47"/>
        <v>0.56906661824892057</v>
      </c>
      <c r="DT110" s="74">
        <v>1</v>
      </c>
      <c r="DU110" s="1" t="s">
        <v>48</v>
      </c>
      <c r="DV110" s="1">
        <v>62</v>
      </c>
      <c r="DW110" s="1" t="s">
        <v>109</v>
      </c>
      <c r="DX110" s="1" t="s">
        <v>110</v>
      </c>
      <c r="DY110" s="50">
        <v>43982</v>
      </c>
      <c r="DZ110" s="51"/>
      <c r="EA110" s="1">
        <v>0.36</v>
      </c>
      <c r="EB110" s="1"/>
      <c r="EC110" s="1"/>
      <c r="ED110" s="1"/>
      <c r="EE110" s="1"/>
      <c r="EF110" s="58">
        <v>0.36</v>
      </c>
      <c r="EG110" s="73">
        <f t="shared" si="48"/>
        <v>0</v>
      </c>
      <c r="EH110" s="75">
        <f t="shared" si="49"/>
        <v>0</v>
      </c>
      <c r="EI110" s="56">
        <f t="shared" si="50"/>
        <v>0</v>
      </c>
      <c r="EJ110" s="64">
        <f t="shared" si="51"/>
        <v>0</v>
      </c>
      <c r="EK110" s="64">
        <f t="shared" si="52"/>
        <v>0</v>
      </c>
      <c r="EL110" s="64">
        <f t="shared" si="53"/>
        <v>0</v>
      </c>
      <c r="EM110" s="174">
        <f t="shared" si="54"/>
        <v>0</v>
      </c>
      <c r="EN110" s="77">
        <f t="shared" si="55"/>
        <v>0</v>
      </c>
      <c r="EO110" s="64">
        <f t="shared" si="56"/>
        <v>0</v>
      </c>
      <c r="EP110" s="199">
        <f t="shared" si="57"/>
        <v>0</v>
      </c>
      <c r="EQ110" s="200">
        <f t="shared" si="58"/>
        <v>0.56906661824892057</v>
      </c>
      <c r="ER110" s="111">
        <v>1</v>
      </c>
      <c r="ES110" s="64" t="s">
        <v>48</v>
      </c>
      <c r="ET110" s="1">
        <v>62</v>
      </c>
      <c r="EU110" s="1" t="s">
        <v>109</v>
      </c>
      <c r="EV110" s="1" t="s">
        <v>110</v>
      </c>
      <c r="EW110" s="218"/>
      <c r="EX110" s="50">
        <v>44013</v>
      </c>
      <c r="EY110" s="64">
        <v>0.36</v>
      </c>
      <c r="EZ110" s="64"/>
      <c r="FA110" s="64"/>
      <c r="FB110" s="64"/>
      <c r="FC110" s="64"/>
      <c r="FD110" s="72">
        <f t="shared" si="59"/>
        <v>0.36</v>
      </c>
      <c r="FE110" s="73">
        <f t="shared" si="88"/>
        <v>0</v>
      </c>
      <c r="FF110" s="75">
        <f t="shared" si="60"/>
        <v>0</v>
      </c>
      <c r="FG110" s="56">
        <f t="shared" si="61"/>
        <v>0</v>
      </c>
      <c r="FH110" s="64">
        <f t="shared" si="62"/>
        <v>0</v>
      </c>
      <c r="FI110" s="64">
        <f t="shared" si="63"/>
        <v>0</v>
      </c>
      <c r="FJ110" s="64">
        <f t="shared" si="64"/>
        <v>0</v>
      </c>
      <c r="FK110" s="64"/>
      <c r="FL110" s="77">
        <f t="shared" si="65"/>
        <v>0</v>
      </c>
      <c r="FM110" s="64">
        <f t="shared" si="66"/>
        <v>0</v>
      </c>
      <c r="FN110" s="199">
        <f t="shared" si="67"/>
        <v>0</v>
      </c>
      <c r="FO110" s="93">
        <f t="shared" si="68"/>
        <v>0.56906661824892057</v>
      </c>
      <c r="FP110" s="74">
        <v>1</v>
      </c>
      <c r="FQ110" s="1" t="s">
        <v>48</v>
      </c>
      <c r="FR110" s="1">
        <v>62</v>
      </c>
      <c r="FS110" s="1" t="s">
        <v>109</v>
      </c>
      <c r="FT110" s="1" t="s">
        <v>110</v>
      </c>
      <c r="FU110" s="50">
        <v>44042</v>
      </c>
      <c r="FV110" s="51"/>
      <c r="FW110" s="64">
        <v>0.36</v>
      </c>
      <c r="FX110" s="64"/>
      <c r="FY110" s="64"/>
      <c r="FZ110" s="64"/>
      <c r="GA110" s="64"/>
      <c r="GB110" s="231">
        <f t="shared" si="69"/>
        <v>0.36</v>
      </c>
      <c r="GC110" s="73">
        <f t="shared" si="9"/>
        <v>0</v>
      </c>
      <c r="GD110" s="75">
        <f t="shared" si="70"/>
        <v>0</v>
      </c>
      <c r="GE110" s="76">
        <f t="shared" si="71"/>
        <v>0</v>
      </c>
      <c r="GF110" s="64">
        <f t="shared" si="72"/>
        <v>0</v>
      </c>
      <c r="GG110" s="64">
        <v>0</v>
      </c>
      <c r="GH110" s="64">
        <f t="shared" si="73"/>
        <v>0</v>
      </c>
      <c r="GI110" s="64"/>
      <c r="GJ110" s="77">
        <f t="shared" si="74"/>
        <v>0</v>
      </c>
      <c r="GK110" s="63">
        <f t="shared" si="75"/>
        <v>0</v>
      </c>
      <c r="GL110" s="64">
        <f t="shared" si="76"/>
        <v>0</v>
      </c>
      <c r="GM110" s="51">
        <f t="shared" si="77"/>
        <v>0</v>
      </c>
      <c r="GN110" s="200">
        <f t="shared" si="78"/>
        <v>0.56906661824892057</v>
      </c>
      <c r="GO110" s="74">
        <v>1</v>
      </c>
      <c r="GP110" s="237" t="s">
        <v>48</v>
      </c>
      <c r="GQ110" s="1">
        <v>62</v>
      </c>
      <c r="GR110" s="1" t="s">
        <v>109</v>
      </c>
      <c r="GS110" s="1" t="s">
        <v>110</v>
      </c>
      <c r="GT110" s="50">
        <v>44081</v>
      </c>
      <c r="GU110" s="51"/>
      <c r="GV110" s="64">
        <v>0.36</v>
      </c>
      <c r="GW110" s="64"/>
      <c r="GX110" s="64"/>
      <c r="GY110" s="64"/>
      <c r="GZ110" s="64"/>
      <c r="HA110" s="72">
        <v>0.36</v>
      </c>
      <c r="HB110" s="73">
        <f t="shared" si="89"/>
        <v>0</v>
      </c>
      <c r="HC110" s="75">
        <f t="shared" si="79"/>
        <v>0</v>
      </c>
      <c r="HD110" s="76">
        <f t="shared" si="80"/>
        <v>0</v>
      </c>
      <c r="HE110" s="64">
        <f t="shared" si="81"/>
        <v>0</v>
      </c>
      <c r="HF110" s="64">
        <v>0</v>
      </c>
      <c r="HG110" s="64">
        <f t="shared" si="82"/>
        <v>0</v>
      </c>
      <c r="HH110" s="64"/>
      <c r="HI110" s="77">
        <f t="shared" si="83"/>
        <v>0</v>
      </c>
      <c r="HJ110" s="64">
        <f t="shared" si="84"/>
        <v>0</v>
      </c>
      <c r="HK110" s="64">
        <f t="shared" si="85"/>
        <v>0</v>
      </c>
      <c r="HL110" s="51">
        <f t="shared" si="86"/>
        <v>0</v>
      </c>
      <c r="HM110" s="200">
        <f t="shared" si="87"/>
        <v>0.56906661824892057</v>
      </c>
      <c r="HN110" s="1">
        <v>1</v>
      </c>
      <c r="HO110" s="1" t="s">
        <v>48</v>
      </c>
    </row>
    <row r="111" spans="1:223" ht="30" customHeight="1" x14ac:dyDescent="0.25">
      <c r="A111" s="1">
        <v>63</v>
      </c>
      <c r="B111" s="1" t="s">
        <v>111</v>
      </c>
      <c r="C111" s="1" t="s">
        <v>277</v>
      </c>
      <c r="D111" s="50">
        <v>43830</v>
      </c>
      <c r="E111" s="83"/>
      <c r="F111" s="64">
        <v>202.6</v>
      </c>
      <c r="G111" s="64">
        <v>63.7</v>
      </c>
      <c r="H111" s="64">
        <v>3555.7799999999997</v>
      </c>
      <c r="I111" s="64"/>
      <c r="J111" s="64"/>
      <c r="K111" s="72">
        <v>3822.08</v>
      </c>
      <c r="L111" s="73">
        <v>32.230000000000018</v>
      </c>
      <c r="M111" s="75">
        <v>3.8675972356780237</v>
      </c>
      <c r="N111" s="56">
        <v>36.097597235678045</v>
      </c>
      <c r="O111" s="64">
        <v>36.097597235678045</v>
      </c>
      <c r="P111" s="64">
        <v>0</v>
      </c>
      <c r="Q111" s="64">
        <v>65.336650996577262</v>
      </c>
      <c r="R111" s="64">
        <v>0</v>
      </c>
      <c r="S111" s="77">
        <v>65.336650996577262</v>
      </c>
      <c r="T111" s="64"/>
      <c r="U111" s="64"/>
      <c r="V111" s="64">
        <v>3.2831476119973835</v>
      </c>
      <c r="W111" s="90">
        <v>68.619798608574641</v>
      </c>
      <c r="X111" s="78">
        <v>17.662478596059458</v>
      </c>
      <c r="Y111" s="111">
        <v>2</v>
      </c>
      <c r="Z111" s="64" t="s">
        <v>48</v>
      </c>
      <c r="AA111" s="1">
        <v>63</v>
      </c>
      <c r="AB111" s="1" t="s">
        <v>111</v>
      </c>
      <c r="AC111" s="1" t="s">
        <v>277</v>
      </c>
      <c r="AD111" s="50">
        <v>43861</v>
      </c>
      <c r="AE111" s="110"/>
      <c r="AF111" s="1">
        <v>281.27</v>
      </c>
      <c r="AG111" s="1">
        <v>63.7</v>
      </c>
      <c r="AH111" s="1">
        <v>3555.7799999999997</v>
      </c>
      <c r="AI111" s="1"/>
      <c r="AJ111" s="1"/>
      <c r="AK111" s="58">
        <f t="shared" si="7"/>
        <v>3900.7499999999995</v>
      </c>
      <c r="AL111" s="73">
        <f t="shared" si="10"/>
        <v>78.669999999999618</v>
      </c>
      <c r="AM111" s="75">
        <f t="shared" si="11"/>
        <v>-69.941743724704367</v>
      </c>
      <c r="AN111" s="56">
        <f t="shared" si="12"/>
        <v>8.7282562752952515</v>
      </c>
      <c r="AO111" s="64">
        <f t="shared" si="13"/>
        <v>8.7282562752952515</v>
      </c>
      <c r="AP111" s="64">
        <f t="shared" si="14"/>
        <v>0</v>
      </c>
      <c r="AQ111" s="64">
        <f t="shared" si="15"/>
        <v>15.798143858284405</v>
      </c>
      <c r="AR111" s="64"/>
      <c r="AS111" s="77">
        <f t="shared" si="16"/>
        <v>15.798143858284405</v>
      </c>
      <c r="AT111" s="64">
        <f t="shared" si="17"/>
        <v>56.622589933060574</v>
      </c>
      <c r="AU111" s="64">
        <f t="shared" si="8"/>
        <v>10.066511849787725</v>
      </c>
      <c r="AV111" s="90">
        <f t="shared" si="18"/>
        <v>82.487245641132716</v>
      </c>
      <c r="AW111" s="78">
        <f t="shared" si="19"/>
        <v>100.14972423719217</v>
      </c>
      <c r="AX111" s="111">
        <v>2</v>
      </c>
      <c r="AY111" s="64" t="s">
        <v>48</v>
      </c>
      <c r="AZ111" s="1">
        <v>63</v>
      </c>
      <c r="BA111" s="1" t="s">
        <v>111</v>
      </c>
      <c r="BB111" s="1" t="s">
        <v>277</v>
      </c>
      <c r="BC111" s="50">
        <v>43890</v>
      </c>
      <c r="BD111" s="83"/>
      <c r="BE111" s="1">
        <v>338.59000000000003</v>
      </c>
      <c r="BF111" s="1">
        <v>63.7</v>
      </c>
      <c r="BG111" s="1">
        <v>3555.7799999999997</v>
      </c>
      <c r="BH111" s="1"/>
      <c r="BI111" s="1"/>
      <c r="BJ111" s="58">
        <v>3958.0699999999997</v>
      </c>
      <c r="BK111" s="73">
        <f t="shared" si="20"/>
        <v>57.320000000000164</v>
      </c>
      <c r="BL111" s="75">
        <f t="shared" si="21"/>
        <v>1.0846201886913971</v>
      </c>
      <c r="BM111" s="56">
        <f t="shared" si="22"/>
        <v>58.40462018869156</v>
      </c>
      <c r="BN111" s="64">
        <f t="shared" si="23"/>
        <v>58.40462018869156</v>
      </c>
      <c r="BO111" s="64">
        <f t="shared" si="24"/>
        <v>0</v>
      </c>
      <c r="BP111" s="64">
        <f t="shared" si="25"/>
        <v>105.71236254153173</v>
      </c>
      <c r="BQ111" s="174">
        <f t="shared" si="26"/>
        <v>0</v>
      </c>
      <c r="BR111" s="77">
        <f t="shared" si="27"/>
        <v>105.71236254153173</v>
      </c>
      <c r="BS111" s="64">
        <f t="shared" si="28"/>
        <v>7.1124659910832086</v>
      </c>
      <c r="BT111" s="90">
        <f t="shared" si="29"/>
        <v>112.82482853261494</v>
      </c>
      <c r="BU111" s="78">
        <f t="shared" si="30"/>
        <v>212.97455276980713</v>
      </c>
      <c r="BV111" s="111">
        <v>2</v>
      </c>
      <c r="BW111" s="64" t="s">
        <v>48</v>
      </c>
      <c r="BX111" s="1">
        <v>63</v>
      </c>
      <c r="BY111" s="1" t="s">
        <v>111</v>
      </c>
      <c r="BZ111" s="1" t="s">
        <v>277</v>
      </c>
      <c r="CA111" s="50">
        <v>43890</v>
      </c>
      <c r="CB111" s="83"/>
      <c r="CC111" s="72">
        <v>338.59000000000003</v>
      </c>
      <c r="CD111" s="72">
        <v>63.7</v>
      </c>
      <c r="CE111" s="72">
        <v>3555.7799999999997</v>
      </c>
      <c r="CF111" s="72"/>
      <c r="CG111" s="72"/>
      <c r="CH111" s="72">
        <v>3958.0699999999997</v>
      </c>
      <c r="CI111" s="72">
        <v>57.320000000000164</v>
      </c>
      <c r="CJ111" s="72">
        <v>1.0846201886913971</v>
      </c>
      <c r="CK111" s="72">
        <v>58.40462018869156</v>
      </c>
      <c r="CL111" s="72">
        <v>58.40462018869156</v>
      </c>
      <c r="CM111" s="72">
        <v>0</v>
      </c>
      <c r="CN111" s="72">
        <v>105.71236254153173</v>
      </c>
      <c r="CO111" s="72">
        <v>0</v>
      </c>
      <c r="CP111" s="77">
        <f t="shared" si="31"/>
        <v>117.47998830394474</v>
      </c>
      <c r="CQ111" s="64">
        <f t="shared" si="32"/>
        <v>7.1124659910832086</v>
      </c>
      <c r="CR111" s="90">
        <f t="shared" si="33"/>
        <v>124.59245429502795</v>
      </c>
      <c r="CS111" s="78">
        <f t="shared" si="34"/>
        <v>337.56700706483508</v>
      </c>
      <c r="CT111" s="74" t="s">
        <v>232</v>
      </c>
      <c r="CU111" s="1" t="s">
        <v>317</v>
      </c>
      <c r="CV111" s="1">
        <v>63</v>
      </c>
      <c r="CW111" s="1" t="s">
        <v>111</v>
      </c>
      <c r="CX111" s="1" t="s">
        <v>277</v>
      </c>
      <c r="CY111" s="50">
        <v>43951</v>
      </c>
      <c r="CZ111" s="83"/>
      <c r="DA111" s="64">
        <v>608</v>
      </c>
      <c r="DB111" s="64">
        <v>63.7</v>
      </c>
      <c r="DC111" s="64">
        <v>3555.7799999999997</v>
      </c>
      <c r="DD111" s="64"/>
      <c r="DE111" s="64"/>
      <c r="DF111" s="72">
        <v>4227.4799999999996</v>
      </c>
      <c r="DG111" s="73">
        <f t="shared" si="35"/>
        <v>269.40999999999985</v>
      </c>
      <c r="DH111" s="75">
        <f t="shared" si="36"/>
        <v>41.366408399906042</v>
      </c>
      <c r="DI111" s="76">
        <f t="shared" si="37"/>
        <v>310.7764083999059</v>
      </c>
      <c r="DJ111" s="64">
        <f t="shared" si="38"/>
        <v>110</v>
      </c>
      <c r="DK111" s="64">
        <f t="shared" si="39"/>
        <v>200.7764083999059</v>
      </c>
      <c r="DL111" s="64">
        <f t="shared" si="40"/>
        <v>199.1</v>
      </c>
      <c r="DM111" s="184">
        <f t="shared" si="41"/>
        <v>446.98356861507892</v>
      </c>
      <c r="DN111" s="185">
        <f t="shared" si="42"/>
        <v>646.08356861507889</v>
      </c>
      <c r="DO111" s="186">
        <f t="shared" si="43"/>
        <v>528.60358031113412</v>
      </c>
      <c r="DP111" s="186">
        <f t="shared" si="44"/>
        <v>507.88056621699008</v>
      </c>
      <c r="DQ111" s="187">
        <f t="shared" si="45"/>
        <v>36.414814494723657</v>
      </c>
      <c r="DR111" s="29">
        <f t="shared" si="46"/>
        <v>565.01839480585772</v>
      </c>
      <c r="DS111" s="188">
        <f t="shared" si="47"/>
        <v>902.58540187069275</v>
      </c>
      <c r="DT111" s="74">
        <v>2</v>
      </c>
      <c r="DU111" s="1" t="s">
        <v>48</v>
      </c>
      <c r="DV111" s="1">
        <v>63</v>
      </c>
      <c r="DW111" s="1" t="s">
        <v>111</v>
      </c>
      <c r="DX111" s="1" t="s">
        <v>277</v>
      </c>
      <c r="DY111" s="50">
        <v>43982</v>
      </c>
      <c r="DZ111" s="51"/>
      <c r="EA111" s="1">
        <v>790.45</v>
      </c>
      <c r="EB111" s="1">
        <v>63.7</v>
      </c>
      <c r="EC111" s="1">
        <v>3555.7799999999997</v>
      </c>
      <c r="ED111" s="1"/>
      <c r="EE111" s="1"/>
      <c r="EF111" s="58">
        <v>4409.93</v>
      </c>
      <c r="EG111" s="73">
        <f t="shared" si="48"/>
        <v>182.45000000000073</v>
      </c>
      <c r="EH111" s="75">
        <f t="shared" si="49"/>
        <v>7.4971616552431914</v>
      </c>
      <c r="EI111" s="56">
        <f t="shared" si="50"/>
        <v>189.94716165524392</v>
      </c>
      <c r="EJ111" s="64">
        <f t="shared" si="51"/>
        <v>110</v>
      </c>
      <c r="EK111" s="64">
        <f t="shared" si="52"/>
        <v>79.947161655243917</v>
      </c>
      <c r="EL111" s="64">
        <f t="shared" si="53"/>
        <v>199.1</v>
      </c>
      <c r="EM111" s="174">
        <f t="shared" si="54"/>
        <v>154.70992771698292</v>
      </c>
      <c r="EN111" s="77">
        <f t="shared" si="55"/>
        <v>353.80992771698288</v>
      </c>
      <c r="EO111" s="64">
        <f t="shared" si="56"/>
        <v>37.01093500527795</v>
      </c>
      <c r="EP111" s="199">
        <f t="shared" si="57"/>
        <v>390.82086272226081</v>
      </c>
      <c r="EQ111" s="200">
        <f t="shared" si="58"/>
        <v>1293.4062645929534</v>
      </c>
      <c r="ER111" s="111">
        <v>2</v>
      </c>
      <c r="ES111" s="64" t="s">
        <v>48</v>
      </c>
      <c r="ET111" s="1">
        <v>63</v>
      </c>
      <c r="EU111" s="1" t="s">
        <v>111</v>
      </c>
      <c r="EV111" s="1" t="s">
        <v>277</v>
      </c>
      <c r="EW111" s="218"/>
      <c r="EX111" s="50">
        <v>44013</v>
      </c>
      <c r="EY111" s="64">
        <v>982.98</v>
      </c>
      <c r="EZ111" s="64">
        <v>63.7</v>
      </c>
      <c r="FA111" s="64">
        <v>3555.7799999999997</v>
      </c>
      <c r="FB111" s="64"/>
      <c r="FC111" s="64"/>
      <c r="FD111" s="72">
        <f t="shared" si="59"/>
        <v>4602.46</v>
      </c>
      <c r="FE111" s="73">
        <f t="shared" si="88"/>
        <v>192.52999999999975</v>
      </c>
      <c r="FF111" s="75">
        <f t="shared" si="60"/>
        <v>9.0346131372764766</v>
      </c>
      <c r="FG111" s="56">
        <f t="shared" si="61"/>
        <v>201.56461313727621</v>
      </c>
      <c r="FH111" s="64">
        <f t="shared" si="62"/>
        <v>201.56461313727621</v>
      </c>
      <c r="FI111" s="64">
        <f t="shared" si="63"/>
        <v>0</v>
      </c>
      <c r="FJ111" s="64">
        <f t="shared" si="64"/>
        <v>364.83194977846995</v>
      </c>
      <c r="FK111" s="64"/>
      <c r="FL111" s="77">
        <f t="shared" si="65"/>
        <v>364.83194977846995</v>
      </c>
      <c r="FM111" s="64">
        <f t="shared" si="66"/>
        <v>41.802808663213938</v>
      </c>
      <c r="FN111" s="199">
        <f t="shared" si="67"/>
        <v>406.63475844168386</v>
      </c>
      <c r="FO111" s="93">
        <f t="shared" si="68"/>
        <v>1700.0410230346374</v>
      </c>
      <c r="FP111" s="74">
        <v>2</v>
      </c>
      <c r="FQ111" s="1" t="s">
        <v>48</v>
      </c>
      <c r="FR111" s="1">
        <v>63</v>
      </c>
      <c r="FS111" s="1" t="s">
        <v>111</v>
      </c>
      <c r="FT111" s="1" t="s">
        <v>277</v>
      </c>
      <c r="FU111" s="50">
        <v>44042</v>
      </c>
      <c r="FV111" s="51"/>
      <c r="FW111" s="64">
        <v>1109.6300000000001</v>
      </c>
      <c r="FX111" s="64">
        <v>63.7</v>
      </c>
      <c r="FY111" s="64">
        <v>3555.7799999999997</v>
      </c>
      <c r="FZ111" s="64"/>
      <c r="GA111" s="64"/>
      <c r="GB111" s="231">
        <f t="shared" si="69"/>
        <v>4729.1099999999997</v>
      </c>
      <c r="GC111" s="73">
        <f t="shared" si="9"/>
        <v>126.64999999999964</v>
      </c>
      <c r="GD111" s="75">
        <f t="shared" si="70"/>
        <v>39.463675407449294</v>
      </c>
      <c r="GE111" s="76">
        <f t="shared" si="71"/>
        <v>166.11367540744894</v>
      </c>
      <c r="GF111" s="64">
        <f t="shared" si="72"/>
        <v>166.11367540744894</v>
      </c>
      <c r="GG111" s="64">
        <v>0</v>
      </c>
      <c r="GH111" s="64">
        <f t="shared" si="73"/>
        <v>315.61598327415294</v>
      </c>
      <c r="GI111" s="64"/>
      <c r="GJ111" s="77">
        <f t="shared" si="74"/>
        <v>315.61598327415294</v>
      </c>
      <c r="GK111" s="63">
        <f t="shared" si="75"/>
        <v>166.11367540744894</v>
      </c>
      <c r="GL111" s="64">
        <f t="shared" si="76"/>
        <v>46.177153568127721</v>
      </c>
      <c r="GM111" s="51">
        <f t="shared" si="77"/>
        <v>361.79313684228066</v>
      </c>
      <c r="GN111" s="200">
        <f t="shared" si="78"/>
        <v>2061.834159876918</v>
      </c>
      <c r="GO111" s="74">
        <v>2</v>
      </c>
      <c r="GP111" s="237" t="s">
        <v>48</v>
      </c>
      <c r="GQ111" s="1">
        <v>63</v>
      </c>
      <c r="GR111" s="1" t="s">
        <v>111</v>
      </c>
      <c r="GS111" s="1" t="s">
        <v>277</v>
      </c>
      <c r="GT111" s="50">
        <v>44081</v>
      </c>
      <c r="GU111" s="51"/>
      <c r="GV111" s="64">
        <v>1248.25</v>
      </c>
      <c r="GW111" s="64">
        <v>63.7</v>
      </c>
      <c r="GX111" s="64">
        <v>3555.7799999999997</v>
      </c>
      <c r="GY111" s="64"/>
      <c r="GZ111" s="64"/>
      <c r="HA111" s="72">
        <v>4867.7299999999996</v>
      </c>
      <c r="HB111" s="73">
        <f t="shared" si="89"/>
        <v>138.61999999999989</v>
      </c>
      <c r="HC111" s="75">
        <f t="shared" si="79"/>
        <v>-50.172778684272821</v>
      </c>
      <c r="HD111" s="76">
        <f t="shared" si="80"/>
        <v>88.447221315727063</v>
      </c>
      <c r="HE111" s="64">
        <f t="shared" si="81"/>
        <v>88.447221315727063</v>
      </c>
      <c r="HF111" s="64">
        <v>0</v>
      </c>
      <c r="HG111" s="64">
        <f t="shared" si="82"/>
        <v>168.0497204998814</v>
      </c>
      <c r="HH111" s="64"/>
      <c r="HI111" s="77">
        <f t="shared" si="83"/>
        <v>168.0497204998814</v>
      </c>
      <c r="HJ111" s="64">
        <f t="shared" si="84"/>
        <v>0</v>
      </c>
      <c r="HK111" s="64">
        <f t="shared" si="85"/>
        <v>0</v>
      </c>
      <c r="HL111" s="51">
        <f t="shared" si="86"/>
        <v>168.0497204998814</v>
      </c>
      <c r="HM111" s="200">
        <f t="shared" si="87"/>
        <v>2229.8838803767994</v>
      </c>
      <c r="HN111" s="1">
        <v>2</v>
      </c>
      <c r="HO111" s="1" t="s">
        <v>48</v>
      </c>
    </row>
    <row r="112" spans="1:223" ht="30" customHeight="1" x14ac:dyDescent="0.25">
      <c r="A112" s="1">
        <v>64</v>
      </c>
      <c r="B112" s="1" t="s">
        <v>112</v>
      </c>
      <c r="C112" s="1" t="s">
        <v>113</v>
      </c>
      <c r="D112" s="50">
        <v>43830</v>
      </c>
      <c r="E112" s="83"/>
      <c r="F112" s="64">
        <v>339.72</v>
      </c>
      <c r="G112" s="64"/>
      <c r="H112" s="64"/>
      <c r="I112" s="64"/>
      <c r="J112" s="64"/>
      <c r="K112" s="72">
        <v>339.72</v>
      </c>
      <c r="L112" s="73">
        <v>0.30000000000001137</v>
      </c>
      <c r="M112" s="75">
        <v>3.5999974269421357E-2</v>
      </c>
      <c r="N112" s="56">
        <v>0.33599997426943273</v>
      </c>
      <c r="O112" s="64">
        <v>0.33599997426943273</v>
      </c>
      <c r="P112" s="64">
        <v>0</v>
      </c>
      <c r="Q112" s="64">
        <v>0.60815995342767326</v>
      </c>
      <c r="R112" s="64">
        <v>0</v>
      </c>
      <c r="S112" s="77">
        <v>0.60815995342767326</v>
      </c>
      <c r="T112" s="64"/>
      <c r="U112" s="64"/>
      <c r="V112" s="64">
        <v>3.0559859869663412E-2</v>
      </c>
      <c r="W112" s="90">
        <v>0.63871981329733662</v>
      </c>
      <c r="X112" s="78">
        <v>-375.71844439681615</v>
      </c>
      <c r="Y112" s="111">
        <v>1</v>
      </c>
      <c r="Z112" s="64" t="s">
        <v>48</v>
      </c>
      <c r="AA112" s="1">
        <v>64</v>
      </c>
      <c r="AB112" s="1" t="s">
        <v>112</v>
      </c>
      <c r="AC112" s="1" t="s">
        <v>113</v>
      </c>
      <c r="AD112" s="50">
        <v>43861</v>
      </c>
      <c r="AE112" s="110"/>
      <c r="AF112" s="1">
        <v>340.51</v>
      </c>
      <c r="AG112" s="1"/>
      <c r="AH112" s="1"/>
      <c r="AI112" s="1"/>
      <c r="AJ112" s="1"/>
      <c r="AK112" s="58">
        <f t="shared" si="7"/>
        <v>340.51</v>
      </c>
      <c r="AL112" s="73">
        <f t="shared" si="10"/>
        <v>0.78999999999996362</v>
      </c>
      <c r="AM112" s="75">
        <f t="shared" si="11"/>
        <v>-0.70235130980696792</v>
      </c>
      <c r="AN112" s="56">
        <f t="shared" si="12"/>
        <v>8.7648690192995704E-2</v>
      </c>
      <c r="AO112" s="64">
        <f t="shared" si="13"/>
        <v>8.7648690192995704E-2</v>
      </c>
      <c r="AP112" s="64">
        <f t="shared" si="14"/>
        <v>0</v>
      </c>
      <c r="AQ112" s="64">
        <f t="shared" si="15"/>
        <v>0.15864412924932222</v>
      </c>
      <c r="AR112" s="64"/>
      <c r="AS112" s="77">
        <f t="shared" si="16"/>
        <v>0.15864412924932222</v>
      </c>
      <c r="AT112" s="64">
        <f t="shared" si="17"/>
        <v>0.56860106835027402</v>
      </c>
      <c r="AU112" s="64">
        <f t="shared" si="8"/>
        <v>0.10108738224649781</v>
      </c>
      <c r="AV112" s="90">
        <f t="shared" si="18"/>
        <v>0.8283325798460941</v>
      </c>
      <c r="AW112" s="78">
        <f t="shared" si="19"/>
        <v>-374.89011181697003</v>
      </c>
      <c r="AX112" s="111">
        <v>1</v>
      </c>
      <c r="AY112" s="64" t="s">
        <v>48</v>
      </c>
      <c r="AZ112" s="1">
        <v>64</v>
      </c>
      <c r="BA112" s="1" t="s">
        <v>112</v>
      </c>
      <c r="BB112" s="1" t="s">
        <v>113</v>
      </c>
      <c r="BC112" s="50">
        <v>43890</v>
      </c>
      <c r="BD112" s="83"/>
      <c r="BE112" s="1">
        <v>340.85</v>
      </c>
      <c r="BF112" s="1"/>
      <c r="BG112" s="1"/>
      <c r="BH112" s="1"/>
      <c r="BI112" s="1"/>
      <c r="BJ112" s="58">
        <v>340.85</v>
      </c>
      <c r="BK112" s="73">
        <f t="shared" si="20"/>
        <v>0.34000000000003183</v>
      </c>
      <c r="BL112" s="75">
        <f t="shared" si="21"/>
        <v>6.4335461297122904E-3</v>
      </c>
      <c r="BM112" s="56">
        <f t="shared" si="22"/>
        <v>0.34643354612974414</v>
      </c>
      <c r="BN112" s="64">
        <f t="shared" si="23"/>
        <v>0.34643354612974414</v>
      </c>
      <c r="BO112" s="64">
        <f t="shared" si="24"/>
        <v>0</v>
      </c>
      <c r="BP112" s="64">
        <f t="shared" si="25"/>
        <v>0.62704471849483689</v>
      </c>
      <c r="BQ112" s="174">
        <f t="shared" si="26"/>
        <v>0</v>
      </c>
      <c r="BR112" s="77">
        <f t="shared" si="27"/>
        <v>0.62704471849483689</v>
      </c>
      <c r="BS112" s="64">
        <f t="shared" si="28"/>
        <v>4.2188388642158244E-2</v>
      </c>
      <c r="BT112" s="90">
        <f t="shared" si="29"/>
        <v>0.66923310713699513</v>
      </c>
      <c r="BU112" s="78">
        <f t="shared" si="30"/>
        <v>-374.22087870983302</v>
      </c>
      <c r="BV112" s="111">
        <v>1</v>
      </c>
      <c r="BW112" s="64" t="s">
        <v>48</v>
      </c>
      <c r="BX112" s="1">
        <v>64</v>
      </c>
      <c r="BY112" s="1" t="s">
        <v>112</v>
      </c>
      <c r="BZ112" s="1" t="s">
        <v>113</v>
      </c>
      <c r="CA112" s="50">
        <v>43890</v>
      </c>
      <c r="CB112" s="83"/>
      <c r="CC112" s="72">
        <v>340.85</v>
      </c>
      <c r="CD112" s="72"/>
      <c r="CE112" s="72"/>
      <c r="CF112" s="72"/>
      <c r="CG112" s="72"/>
      <c r="CH112" s="72">
        <v>340.85</v>
      </c>
      <c r="CI112" s="72">
        <v>0.34000000000003183</v>
      </c>
      <c r="CJ112" s="72">
        <v>6.4335461297122904E-3</v>
      </c>
      <c r="CK112" s="72">
        <v>0.34643354612974414</v>
      </c>
      <c r="CL112" s="72">
        <v>0.34643354612974414</v>
      </c>
      <c r="CM112" s="72">
        <v>0</v>
      </c>
      <c r="CN112" s="72">
        <v>0.62704471849483689</v>
      </c>
      <c r="CO112" s="72">
        <v>0</v>
      </c>
      <c r="CP112" s="77">
        <f t="shared" si="31"/>
        <v>0.69684570871152884</v>
      </c>
      <c r="CQ112" s="64">
        <f t="shared" si="32"/>
        <v>4.2188388642158237E-2</v>
      </c>
      <c r="CR112" s="90">
        <f t="shared" si="33"/>
        <v>0.73903409735368708</v>
      </c>
      <c r="CS112" s="78">
        <f t="shared" si="34"/>
        <v>-373.48184461247934</v>
      </c>
      <c r="CT112" s="74" t="s">
        <v>232</v>
      </c>
      <c r="CU112" s="1" t="s">
        <v>317</v>
      </c>
      <c r="CV112" s="1">
        <v>64</v>
      </c>
      <c r="CW112" s="1" t="s">
        <v>112</v>
      </c>
      <c r="CX112" s="1" t="s">
        <v>113</v>
      </c>
      <c r="CY112" s="50">
        <v>43951</v>
      </c>
      <c r="CZ112" s="83"/>
      <c r="DA112" s="64">
        <v>344.25</v>
      </c>
      <c r="DB112" s="64"/>
      <c r="DC112" s="64"/>
      <c r="DD112" s="64"/>
      <c r="DE112" s="64"/>
      <c r="DF112" s="72">
        <v>344.25</v>
      </c>
      <c r="DG112" s="73">
        <f t="shared" si="35"/>
        <v>3.3999999999999773</v>
      </c>
      <c r="DH112" s="75">
        <f t="shared" si="36"/>
        <v>0.52205110634230234</v>
      </c>
      <c r="DI112" s="76">
        <f t="shared" si="37"/>
        <v>3.9220511063422796</v>
      </c>
      <c r="DJ112" s="64">
        <f t="shared" si="38"/>
        <v>3.9220511063422796</v>
      </c>
      <c r="DK112" s="64">
        <f t="shared" si="39"/>
        <v>0</v>
      </c>
      <c r="DL112" s="64">
        <f t="shared" si="40"/>
        <v>7.0989125024795259</v>
      </c>
      <c r="DM112" s="184">
        <f t="shared" si="41"/>
        <v>0</v>
      </c>
      <c r="DN112" s="185">
        <f t="shared" si="42"/>
        <v>7.0989125024795259</v>
      </c>
      <c r="DO112" s="186">
        <f t="shared" si="43"/>
        <v>6.4020667937679967</v>
      </c>
      <c r="DP112" s="186">
        <f t="shared" si="44"/>
        <v>6.1510845353413384</v>
      </c>
      <c r="DQ112" s="187">
        <f t="shared" si="45"/>
        <v>0.44103007123158788</v>
      </c>
      <c r="DR112" s="29">
        <f t="shared" si="46"/>
        <v>6.8430968649995849</v>
      </c>
      <c r="DS112" s="188">
        <f t="shared" si="47"/>
        <v>-366.63874774747973</v>
      </c>
      <c r="DT112" s="74">
        <v>1</v>
      </c>
      <c r="DU112" s="1" t="s">
        <v>48</v>
      </c>
      <c r="DV112" s="1">
        <v>64</v>
      </c>
      <c r="DW112" s="1" t="s">
        <v>112</v>
      </c>
      <c r="DX112" s="1" t="s">
        <v>113</v>
      </c>
      <c r="DY112" s="50">
        <v>43982</v>
      </c>
      <c r="DZ112" s="51"/>
      <c r="EA112" s="1">
        <v>378.31</v>
      </c>
      <c r="EB112" s="1"/>
      <c r="EC112" s="1"/>
      <c r="ED112" s="1"/>
      <c r="EE112" s="1"/>
      <c r="EF112" s="58">
        <v>378.31</v>
      </c>
      <c r="EG112" s="73">
        <f t="shared" si="48"/>
        <v>34.06</v>
      </c>
      <c r="EH112" s="75">
        <f t="shared" si="49"/>
        <v>1.3995797532342127</v>
      </c>
      <c r="EI112" s="56">
        <f t="shared" si="50"/>
        <v>35.459579753234216</v>
      </c>
      <c r="EJ112" s="64">
        <f t="shared" si="51"/>
        <v>35.459579753234216</v>
      </c>
      <c r="EK112" s="64">
        <f t="shared" si="52"/>
        <v>0</v>
      </c>
      <c r="EL112" s="64">
        <f t="shared" si="53"/>
        <v>64.181839353353936</v>
      </c>
      <c r="EM112" s="174">
        <f t="shared" si="54"/>
        <v>0</v>
      </c>
      <c r="EN112" s="77">
        <f t="shared" si="55"/>
        <v>64.181839353353936</v>
      </c>
      <c r="EO112" s="64">
        <f t="shared" si="56"/>
        <v>6.7138587663552229</v>
      </c>
      <c r="EP112" s="199">
        <f t="shared" si="57"/>
        <v>70.895698119709152</v>
      </c>
      <c r="EQ112" s="200">
        <f t="shared" si="58"/>
        <v>-295.74304962777057</v>
      </c>
      <c r="ER112" s="111">
        <v>1</v>
      </c>
      <c r="ES112" s="64" t="s">
        <v>48</v>
      </c>
      <c r="ET112" s="1">
        <v>64</v>
      </c>
      <c r="EU112" s="1" t="s">
        <v>112</v>
      </c>
      <c r="EV112" s="1" t="s">
        <v>113</v>
      </c>
      <c r="EW112" s="218"/>
      <c r="EX112" s="50">
        <v>44013</v>
      </c>
      <c r="EY112" s="64">
        <v>399.64</v>
      </c>
      <c r="EZ112" s="64"/>
      <c r="FA112" s="64"/>
      <c r="FB112" s="64"/>
      <c r="FC112" s="64"/>
      <c r="FD112" s="72">
        <f t="shared" si="59"/>
        <v>399.64</v>
      </c>
      <c r="FE112" s="73">
        <f t="shared" si="88"/>
        <v>21.329999999999984</v>
      </c>
      <c r="FF112" s="75">
        <f t="shared" si="60"/>
        <v>1.000926080185464</v>
      </c>
      <c r="FG112" s="56">
        <f t="shared" si="61"/>
        <v>22.330926080185449</v>
      </c>
      <c r="FH112" s="64">
        <f t="shared" si="62"/>
        <v>22.330926080185449</v>
      </c>
      <c r="FI112" s="64">
        <f t="shared" si="63"/>
        <v>0</v>
      </c>
      <c r="FJ112" s="64">
        <f t="shared" si="64"/>
        <v>40.418976205135664</v>
      </c>
      <c r="FK112" s="64"/>
      <c r="FL112" s="77">
        <f t="shared" si="65"/>
        <v>40.418976205135664</v>
      </c>
      <c r="FM112" s="64">
        <f t="shared" si="66"/>
        <v>4.6312466046141063</v>
      </c>
      <c r="FN112" s="199">
        <f t="shared" si="67"/>
        <v>45.050222809749769</v>
      </c>
      <c r="FO112" s="93">
        <f t="shared" si="68"/>
        <v>-250.69282681802082</v>
      </c>
      <c r="FP112" s="74">
        <v>1</v>
      </c>
      <c r="FQ112" s="1" t="s">
        <v>48</v>
      </c>
      <c r="FR112" s="1">
        <v>64</v>
      </c>
      <c r="FS112" s="1" t="s">
        <v>112</v>
      </c>
      <c r="FT112" s="1" t="s">
        <v>113</v>
      </c>
      <c r="FU112" s="50">
        <v>44042</v>
      </c>
      <c r="FV112" s="51"/>
      <c r="FW112" s="64">
        <v>474.5</v>
      </c>
      <c r="FX112" s="64"/>
      <c r="FY112" s="64"/>
      <c r="FZ112" s="64"/>
      <c r="GA112" s="64"/>
      <c r="GB112" s="231">
        <f t="shared" si="69"/>
        <v>474.5</v>
      </c>
      <c r="GC112" s="73">
        <f t="shared" si="9"/>
        <v>74.860000000000014</v>
      </c>
      <c r="GD112" s="75">
        <f t="shared" si="70"/>
        <v>23.326101389669667</v>
      </c>
      <c r="GE112" s="76">
        <f t="shared" si="71"/>
        <v>98.186101389669687</v>
      </c>
      <c r="GF112" s="64">
        <f t="shared" si="72"/>
        <v>98.186101389669687</v>
      </c>
      <c r="GG112" s="64">
        <v>0</v>
      </c>
      <c r="GH112" s="64">
        <f t="shared" si="73"/>
        <v>186.55359264037239</v>
      </c>
      <c r="GI112" s="64"/>
      <c r="GJ112" s="77">
        <f t="shared" si="74"/>
        <v>186.55359264037239</v>
      </c>
      <c r="GK112" s="63">
        <f t="shared" si="75"/>
        <v>0</v>
      </c>
      <c r="GL112" s="64">
        <f t="shared" si="76"/>
        <v>0</v>
      </c>
      <c r="GM112" s="51">
        <f t="shared" si="77"/>
        <v>186.55359264037239</v>
      </c>
      <c r="GN112" s="200">
        <f t="shared" si="78"/>
        <v>-64.139234177648433</v>
      </c>
      <c r="GO112" s="74">
        <v>1</v>
      </c>
      <c r="GP112" s="237" t="s">
        <v>48</v>
      </c>
      <c r="GQ112" s="1">
        <v>64</v>
      </c>
      <c r="GR112" s="1" t="s">
        <v>112</v>
      </c>
      <c r="GS112" s="1" t="s">
        <v>113</v>
      </c>
      <c r="GT112" s="50">
        <v>44081</v>
      </c>
      <c r="GU112" s="51">
        <v>540</v>
      </c>
      <c r="GV112" s="64">
        <v>532.19000000000005</v>
      </c>
      <c r="GW112" s="64"/>
      <c r="GX112" s="64"/>
      <c r="GY112" s="64"/>
      <c r="GZ112" s="64"/>
      <c r="HA112" s="72">
        <v>532.19000000000005</v>
      </c>
      <c r="HB112" s="73">
        <f t="shared" si="89"/>
        <v>57.690000000000055</v>
      </c>
      <c r="HC112" s="75">
        <f t="shared" si="79"/>
        <v>-20.880591561792698</v>
      </c>
      <c r="HD112" s="76">
        <f t="shared" si="80"/>
        <v>36.809408438207356</v>
      </c>
      <c r="HE112" s="64">
        <f t="shared" si="81"/>
        <v>36.809408438207356</v>
      </c>
      <c r="HF112" s="64">
        <v>0</v>
      </c>
      <c r="HG112" s="64">
        <f t="shared" si="82"/>
        <v>69.937876032593977</v>
      </c>
      <c r="HH112" s="64"/>
      <c r="HI112" s="77">
        <f t="shared" si="83"/>
        <v>69.937876032593977</v>
      </c>
      <c r="HJ112" s="64">
        <f t="shared" si="84"/>
        <v>0</v>
      </c>
      <c r="HK112" s="64">
        <f t="shared" si="85"/>
        <v>0</v>
      </c>
      <c r="HL112" s="51">
        <f t="shared" si="86"/>
        <v>69.937876032593977</v>
      </c>
      <c r="HM112" s="200">
        <f t="shared" si="87"/>
        <v>-534.20135814505443</v>
      </c>
      <c r="HN112" s="1">
        <v>1</v>
      </c>
      <c r="HO112" s="1" t="s">
        <v>48</v>
      </c>
    </row>
    <row r="113" spans="1:223" ht="30" customHeight="1" x14ac:dyDescent="0.25">
      <c r="A113" s="1">
        <v>65</v>
      </c>
      <c r="B113" s="1" t="s">
        <v>114</v>
      </c>
      <c r="C113" s="1" t="s">
        <v>115</v>
      </c>
      <c r="D113" s="50">
        <v>43830</v>
      </c>
      <c r="E113" s="83"/>
      <c r="F113" s="64">
        <v>105.82000000000001</v>
      </c>
      <c r="G113" s="64"/>
      <c r="H113" s="64"/>
      <c r="I113" s="64"/>
      <c r="J113" s="64"/>
      <c r="K113" s="72">
        <v>105.82000000000001</v>
      </c>
      <c r="L113" s="73">
        <v>0</v>
      </c>
      <c r="M113" s="75">
        <v>0</v>
      </c>
      <c r="N113" s="56">
        <v>0</v>
      </c>
      <c r="O113" s="64">
        <v>0</v>
      </c>
      <c r="P113" s="64">
        <v>0</v>
      </c>
      <c r="Q113" s="64">
        <v>0</v>
      </c>
      <c r="R113" s="64">
        <v>0</v>
      </c>
      <c r="S113" s="77">
        <v>0</v>
      </c>
      <c r="T113" s="64"/>
      <c r="U113" s="64"/>
      <c r="V113" s="64">
        <v>0</v>
      </c>
      <c r="W113" s="90">
        <v>0</v>
      </c>
      <c r="X113" s="78">
        <v>-185.48254210508651</v>
      </c>
      <c r="Y113" s="111">
        <v>1</v>
      </c>
      <c r="Z113" s="64" t="s">
        <v>48</v>
      </c>
      <c r="AA113" s="1">
        <v>65</v>
      </c>
      <c r="AB113" s="1" t="s">
        <v>114</v>
      </c>
      <c r="AC113" s="1" t="s">
        <v>115</v>
      </c>
      <c r="AD113" s="50">
        <v>43861</v>
      </c>
      <c r="AE113" s="110"/>
      <c r="AF113" s="1">
        <v>105.82000000000001</v>
      </c>
      <c r="AG113" s="1"/>
      <c r="AH113" s="1"/>
      <c r="AI113" s="1"/>
      <c r="AJ113" s="1"/>
      <c r="AK113" s="58">
        <f t="shared" ref="AK113:AK165" si="90">AF113+AG113+AH113+AI113</f>
        <v>105.82000000000001</v>
      </c>
      <c r="AL113" s="73">
        <f t="shared" si="10"/>
        <v>0</v>
      </c>
      <c r="AM113" s="75">
        <f t="shared" si="11"/>
        <v>0</v>
      </c>
      <c r="AN113" s="56">
        <f t="shared" si="12"/>
        <v>0</v>
      </c>
      <c r="AO113" s="64">
        <f t="shared" si="13"/>
        <v>0</v>
      </c>
      <c r="AP113" s="64">
        <f t="shared" si="14"/>
        <v>0</v>
      </c>
      <c r="AQ113" s="64">
        <f t="shared" si="15"/>
        <v>0</v>
      </c>
      <c r="AR113" s="64"/>
      <c r="AS113" s="77">
        <f t="shared" si="16"/>
        <v>0</v>
      </c>
      <c r="AT113" s="64">
        <f t="shared" si="17"/>
        <v>0</v>
      </c>
      <c r="AU113" s="64">
        <f t="shared" ref="AU113:AU165" si="91">$AE$4/$AE$2*AS113</f>
        <v>0</v>
      </c>
      <c r="AV113" s="90">
        <f t="shared" si="18"/>
        <v>0</v>
      </c>
      <c r="AW113" s="78">
        <f t="shared" si="19"/>
        <v>-185.48254210508651</v>
      </c>
      <c r="AX113" s="111">
        <v>1</v>
      </c>
      <c r="AY113" s="64" t="s">
        <v>48</v>
      </c>
      <c r="AZ113" s="1">
        <v>65</v>
      </c>
      <c r="BA113" s="1" t="s">
        <v>114</v>
      </c>
      <c r="BB113" s="1" t="s">
        <v>115</v>
      </c>
      <c r="BC113" s="50">
        <v>43890</v>
      </c>
      <c r="BD113" s="83"/>
      <c r="BE113" s="1">
        <v>105.82000000000001</v>
      </c>
      <c r="BF113" s="1"/>
      <c r="BG113" s="1"/>
      <c r="BH113" s="1"/>
      <c r="BI113" s="1"/>
      <c r="BJ113" s="58">
        <v>105.82000000000001</v>
      </c>
      <c r="BK113" s="73">
        <f t="shared" si="20"/>
        <v>0</v>
      </c>
      <c r="BL113" s="75">
        <f t="shared" si="21"/>
        <v>0</v>
      </c>
      <c r="BM113" s="56">
        <f t="shared" si="22"/>
        <v>0</v>
      </c>
      <c r="BN113" s="64">
        <f t="shared" si="23"/>
        <v>0</v>
      </c>
      <c r="BO113" s="64">
        <f t="shared" si="24"/>
        <v>0</v>
      </c>
      <c r="BP113" s="64">
        <f t="shared" si="25"/>
        <v>0</v>
      </c>
      <c r="BQ113" s="174">
        <f t="shared" si="26"/>
        <v>0</v>
      </c>
      <c r="BR113" s="77">
        <f t="shared" si="27"/>
        <v>0</v>
      </c>
      <c r="BS113" s="64">
        <f t="shared" si="28"/>
        <v>0</v>
      </c>
      <c r="BT113" s="90">
        <f t="shared" si="29"/>
        <v>0</v>
      </c>
      <c r="BU113" s="78">
        <f t="shared" si="30"/>
        <v>-185.48254210508651</v>
      </c>
      <c r="BV113" s="111">
        <v>1</v>
      </c>
      <c r="BW113" s="64" t="s">
        <v>48</v>
      </c>
      <c r="BX113" s="1">
        <v>65</v>
      </c>
      <c r="BY113" s="1" t="s">
        <v>114</v>
      </c>
      <c r="BZ113" s="1" t="s">
        <v>115</v>
      </c>
      <c r="CA113" s="50">
        <v>43890</v>
      </c>
      <c r="CB113" s="83"/>
      <c r="CC113" s="72">
        <v>105.82000000000001</v>
      </c>
      <c r="CD113" s="72"/>
      <c r="CE113" s="72"/>
      <c r="CF113" s="72"/>
      <c r="CG113" s="72"/>
      <c r="CH113" s="72">
        <v>105.82000000000001</v>
      </c>
      <c r="CI113" s="72">
        <v>0</v>
      </c>
      <c r="CJ113" s="72">
        <v>0</v>
      </c>
      <c r="CK113" s="72">
        <v>0</v>
      </c>
      <c r="CL113" s="72">
        <v>0</v>
      </c>
      <c r="CM113" s="72">
        <v>0</v>
      </c>
      <c r="CN113" s="72">
        <v>0</v>
      </c>
      <c r="CO113" s="72">
        <v>0</v>
      </c>
      <c r="CP113" s="77">
        <f t="shared" si="31"/>
        <v>0</v>
      </c>
      <c r="CQ113" s="64">
        <f t="shared" si="32"/>
        <v>0</v>
      </c>
      <c r="CR113" s="90">
        <f t="shared" si="33"/>
        <v>0</v>
      </c>
      <c r="CS113" s="78">
        <f t="shared" si="34"/>
        <v>-185.48254210508651</v>
      </c>
      <c r="CT113" s="74" t="s">
        <v>232</v>
      </c>
      <c r="CU113" s="1" t="s">
        <v>317</v>
      </c>
      <c r="CV113" s="1">
        <v>65</v>
      </c>
      <c r="CW113" s="1" t="s">
        <v>114</v>
      </c>
      <c r="CX113" s="1" t="s">
        <v>115</v>
      </c>
      <c r="CY113" s="50">
        <v>43951</v>
      </c>
      <c r="CZ113" s="83"/>
      <c r="DA113" s="64">
        <v>105.82000000000001</v>
      </c>
      <c r="DB113" s="64"/>
      <c r="DC113" s="64"/>
      <c r="DD113" s="64"/>
      <c r="DE113" s="64"/>
      <c r="DF113" s="72">
        <v>105.82000000000001</v>
      </c>
      <c r="DG113" s="73">
        <f t="shared" si="35"/>
        <v>0</v>
      </c>
      <c r="DH113" s="75">
        <f t="shared" si="36"/>
        <v>0</v>
      </c>
      <c r="DI113" s="76">
        <f t="shared" si="37"/>
        <v>0</v>
      </c>
      <c r="DJ113" s="64">
        <f t="shared" si="38"/>
        <v>0</v>
      </c>
      <c r="DK113" s="64">
        <f t="shared" si="39"/>
        <v>0</v>
      </c>
      <c r="DL113" s="64">
        <f t="shared" si="40"/>
        <v>0</v>
      </c>
      <c r="DM113" s="184">
        <f t="shared" si="41"/>
        <v>0</v>
      </c>
      <c r="DN113" s="185">
        <f t="shared" si="42"/>
        <v>0</v>
      </c>
      <c r="DO113" s="186">
        <f t="shared" si="43"/>
        <v>0</v>
      </c>
      <c r="DP113" s="186">
        <f t="shared" si="44"/>
        <v>0</v>
      </c>
      <c r="DQ113" s="187">
        <f t="shared" si="45"/>
        <v>0</v>
      </c>
      <c r="DR113" s="29">
        <f t="shared" si="46"/>
        <v>0</v>
      </c>
      <c r="DS113" s="188">
        <f t="shared" si="47"/>
        <v>-185.48254210508651</v>
      </c>
      <c r="DT113" s="74">
        <v>1</v>
      </c>
      <c r="DU113" s="1" t="s">
        <v>48</v>
      </c>
      <c r="DV113" s="1">
        <v>65</v>
      </c>
      <c r="DW113" s="1" t="s">
        <v>114</v>
      </c>
      <c r="DX113" s="1" t="s">
        <v>115</v>
      </c>
      <c r="DY113" s="50">
        <v>43982</v>
      </c>
      <c r="DZ113" s="51"/>
      <c r="EA113" s="1">
        <v>105.84</v>
      </c>
      <c r="EB113" s="1"/>
      <c r="EC113" s="1"/>
      <c r="ED113" s="1"/>
      <c r="EE113" s="1"/>
      <c r="EF113" s="58">
        <v>105.84</v>
      </c>
      <c r="EG113" s="73">
        <f t="shared" si="48"/>
        <v>1.9999999999996021E-2</v>
      </c>
      <c r="EH113" s="75">
        <f t="shared" si="49"/>
        <v>8.218319161679002E-4</v>
      </c>
      <c r="EI113" s="56">
        <f t="shared" si="50"/>
        <v>2.0821831916163921E-2</v>
      </c>
      <c r="EJ113" s="64">
        <f t="shared" si="51"/>
        <v>2.0821831916163921E-2</v>
      </c>
      <c r="EK113" s="64">
        <f t="shared" si="52"/>
        <v>0</v>
      </c>
      <c r="EL113" s="64">
        <f t="shared" si="53"/>
        <v>3.7687515768256699E-2</v>
      </c>
      <c r="EM113" s="174">
        <f t="shared" si="54"/>
        <v>0</v>
      </c>
      <c r="EN113" s="77">
        <f t="shared" si="55"/>
        <v>3.7687515768256699E-2</v>
      </c>
      <c r="EO113" s="64">
        <f t="shared" si="56"/>
        <v>3.942371559808506E-3</v>
      </c>
      <c r="EP113" s="199">
        <f t="shared" si="57"/>
        <v>4.1629887328065204E-2</v>
      </c>
      <c r="EQ113" s="200">
        <f t="shared" si="58"/>
        <v>-185.44091221775844</v>
      </c>
      <c r="ER113" s="111">
        <v>1</v>
      </c>
      <c r="ES113" s="64" t="s">
        <v>48</v>
      </c>
      <c r="ET113" s="1">
        <v>65</v>
      </c>
      <c r="EU113" s="1" t="s">
        <v>114</v>
      </c>
      <c r="EV113" s="1" t="s">
        <v>115</v>
      </c>
      <c r="EW113" s="218"/>
      <c r="EX113" s="50">
        <v>44013</v>
      </c>
      <c r="EY113" s="64">
        <v>105.84</v>
      </c>
      <c r="EZ113" s="64"/>
      <c r="FA113" s="64"/>
      <c r="FB113" s="64"/>
      <c r="FC113" s="64"/>
      <c r="FD113" s="72">
        <f t="shared" si="59"/>
        <v>105.84</v>
      </c>
      <c r="FE113" s="73">
        <f t="shared" si="88"/>
        <v>0</v>
      </c>
      <c r="FF113" s="75">
        <f t="shared" si="60"/>
        <v>0</v>
      </c>
      <c r="FG113" s="56">
        <f t="shared" si="61"/>
        <v>0</v>
      </c>
      <c r="FH113" s="64">
        <f t="shared" si="62"/>
        <v>0</v>
      </c>
      <c r="FI113" s="64">
        <f t="shared" si="63"/>
        <v>0</v>
      </c>
      <c r="FJ113" s="64">
        <f t="shared" si="64"/>
        <v>0</v>
      </c>
      <c r="FK113" s="64"/>
      <c r="FL113" s="77">
        <f t="shared" si="65"/>
        <v>0</v>
      </c>
      <c r="FM113" s="64">
        <f t="shared" si="66"/>
        <v>0</v>
      </c>
      <c r="FN113" s="199">
        <f t="shared" si="67"/>
        <v>0</v>
      </c>
      <c r="FO113" s="93">
        <f t="shared" si="68"/>
        <v>-185.44091221775844</v>
      </c>
      <c r="FP113" s="74">
        <v>1</v>
      </c>
      <c r="FQ113" s="1" t="s">
        <v>48</v>
      </c>
      <c r="FR113" s="1">
        <v>65</v>
      </c>
      <c r="FS113" s="1" t="s">
        <v>114</v>
      </c>
      <c r="FT113" s="1" t="s">
        <v>115</v>
      </c>
      <c r="FU113" s="50">
        <v>44042</v>
      </c>
      <c r="FV113" s="51"/>
      <c r="FW113" s="64">
        <v>108.7</v>
      </c>
      <c r="FX113" s="64"/>
      <c r="FY113" s="64"/>
      <c r="FZ113" s="64"/>
      <c r="GA113" s="64"/>
      <c r="GB113" s="231">
        <f t="shared" si="69"/>
        <v>108.7</v>
      </c>
      <c r="GC113" s="73">
        <f t="shared" ref="GC113:GC176" si="92">GB113-FD113</f>
        <v>2.8599999999999994</v>
      </c>
      <c r="GD113" s="75">
        <f t="shared" si="70"/>
        <v>0.89116550860880606</v>
      </c>
      <c r="GE113" s="76">
        <f t="shared" si="71"/>
        <v>3.7511655086088056</v>
      </c>
      <c r="GF113" s="64">
        <f t="shared" si="72"/>
        <v>3.7511655086088056</v>
      </c>
      <c r="GG113" s="64">
        <v>0</v>
      </c>
      <c r="GH113" s="64">
        <f t="shared" si="73"/>
        <v>7.1272144663567305</v>
      </c>
      <c r="GI113" s="64"/>
      <c r="GJ113" s="77">
        <f t="shared" si="74"/>
        <v>7.1272144663567305</v>
      </c>
      <c r="GK113" s="63">
        <f t="shared" si="75"/>
        <v>0</v>
      </c>
      <c r="GL113" s="64">
        <f t="shared" si="76"/>
        <v>0</v>
      </c>
      <c r="GM113" s="51">
        <f t="shared" si="77"/>
        <v>7.1272144663567305</v>
      </c>
      <c r="GN113" s="200">
        <f t="shared" si="78"/>
        <v>-178.31369775140172</v>
      </c>
      <c r="GO113" s="74">
        <v>1</v>
      </c>
      <c r="GP113" s="237" t="s">
        <v>48</v>
      </c>
      <c r="GQ113" s="1">
        <v>65</v>
      </c>
      <c r="GR113" s="1" t="s">
        <v>114</v>
      </c>
      <c r="GS113" s="1" t="s">
        <v>115</v>
      </c>
      <c r="GT113" s="50">
        <v>44081</v>
      </c>
      <c r="GU113" s="51"/>
      <c r="GV113" s="64">
        <v>109.24000000000001</v>
      </c>
      <c r="GW113" s="64"/>
      <c r="GX113" s="64"/>
      <c r="GY113" s="64"/>
      <c r="GZ113" s="64"/>
      <c r="HA113" s="72">
        <v>109.24000000000001</v>
      </c>
      <c r="HB113" s="73">
        <f t="shared" si="89"/>
        <v>0.54000000000000625</v>
      </c>
      <c r="HC113" s="75">
        <f t="shared" si="79"/>
        <v>-0.19545015502458271</v>
      </c>
      <c r="HD113" s="76">
        <f t="shared" si="80"/>
        <v>0.34454984497542351</v>
      </c>
      <c r="HE113" s="64">
        <f t="shared" si="81"/>
        <v>0.34454984497542351</v>
      </c>
      <c r="HF113" s="64">
        <v>0</v>
      </c>
      <c r="HG113" s="64">
        <f t="shared" si="82"/>
        <v>0.65464470545330466</v>
      </c>
      <c r="HH113" s="64"/>
      <c r="HI113" s="77">
        <f t="shared" si="83"/>
        <v>0.65464470545330466</v>
      </c>
      <c r="HJ113" s="64">
        <f t="shared" si="84"/>
        <v>0</v>
      </c>
      <c r="HK113" s="64">
        <f t="shared" si="85"/>
        <v>0</v>
      </c>
      <c r="HL113" s="51">
        <f t="shared" si="86"/>
        <v>0.65464470545330466</v>
      </c>
      <c r="HM113" s="200">
        <f t="shared" si="87"/>
        <v>-177.65905304594841</v>
      </c>
      <c r="HN113" s="1">
        <v>1</v>
      </c>
      <c r="HO113" s="1" t="s">
        <v>48</v>
      </c>
    </row>
    <row r="114" spans="1:223" ht="30" customHeight="1" x14ac:dyDescent="0.25">
      <c r="A114" s="1">
        <v>66</v>
      </c>
      <c r="B114" s="1" t="s">
        <v>116</v>
      </c>
      <c r="C114" s="1" t="s">
        <v>117</v>
      </c>
      <c r="D114" s="50">
        <v>43830</v>
      </c>
      <c r="E114" s="83"/>
      <c r="F114" s="64">
        <v>1484.33</v>
      </c>
      <c r="G114" s="64"/>
      <c r="H114" s="64"/>
      <c r="I114" s="64"/>
      <c r="J114" s="64"/>
      <c r="K114" s="72">
        <v>1484.33</v>
      </c>
      <c r="L114" s="73">
        <v>0.11999999999989086</v>
      </c>
      <c r="M114" s="75">
        <v>1.4399989707754902E-2</v>
      </c>
      <c r="N114" s="56">
        <v>0.13439998970764577</v>
      </c>
      <c r="O114" s="64">
        <v>0.13439998970764577</v>
      </c>
      <c r="P114" s="64">
        <v>0</v>
      </c>
      <c r="Q114" s="64">
        <v>0.24326398137083885</v>
      </c>
      <c r="R114" s="64">
        <v>0</v>
      </c>
      <c r="S114" s="77">
        <v>0.24326398137083885</v>
      </c>
      <c r="T114" s="64"/>
      <c r="U114" s="64"/>
      <c r="V114" s="64">
        <v>1.2223943947853784E-2</v>
      </c>
      <c r="W114" s="90">
        <v>0.25548792531869263</v>
      </c>
      <c r="X114" s="78">
        <v>-1197.5777537043139</v>
      </c>
      <c r="Y114" s="111">
        <v>1</v>
      </c>
      <c r="Z114" s="64" t="s">
        <v>48</v>
      </c>
      <c r="AA114" s="1">
        <v>66</v>
      </c>
      <c r="AB114" s="1" t="s">
        <v>116</v>
      </c>
      <c r="AC114" s="1" t="s">
        <v>117</v>
      </c>
      <c r="AD114" s="50">
        <v>43861</v>
      </c>
      <c r="AE114" s="110"/>
      <c r="AF114" s="1">
        <v>1484.74</v>
      </c>
      <c r="AG114" s="1"/>
      <c r="AH114" s="1"/>
      <c r="AI114" s="1"/>
      <c r="AJ114" s="1"/>
      <c r="AK114" s="58">
        <f t="shared" si="90"/>
        <v>1484.74</v>
      </c>
      <c r="AL114" s="73">
        <f t="shared" ref="AL114:AL165" si="93">AK114-K114</f>
        <v>0.41000000000008185</v>
      </c>
      <c r="AM114" s="75">
        <f t="shared" ref="AM114:AM165" si="94">$F$35/$E$35*AL114</f>
        <v>-0.36451143926699697</v>
      </c>
      <c r="AN114" s="56">
        <f t="shared" ref="AN114:AN165" si="95">AL114+AM114</f>
        <v>4.5488560733084882E-2</v>
      </c>
      <c r="AO114" s="64">
        <f t="shared" ref="AO114:AO165" si="96">AN114</f>
        <v>4.5488560733084882E-2</v>
      </c>
      <c r="AP114" s="64">
        <f t="shared" ref="AP114:AP165" si="97">AN114-AO114</f>
        <v>0</v>
      </c>
      <c r="AQ114" s="64">
        <f t="shared" ref="AQ114:AQ165" si="98">AO114*1.81</f>
        <v>8.2334294926883642E-2</v>
      </c>
      <c r="AR114" s="64"/>
      <c r="AS114" s="77">
        <f t="shared" ref="AS114:AS165" si="99">AQ114</f>
        <v>8.2334294926883642E-2</v>
      </c>
      <c r="AT114" s="64">
        <f t="shared" ref="AT114:AT165" si="100">$E$9/$E$8*AN114*2.9</f>
        <v>0.29509675699198679</v>
      </c>
      <c r="AU114" s="64">
        <f t="shared" si="91"/>
        <v>5.2463071798828198E-2</v>
      </c>
      <c r="AV114" s="90">
        <f t="shared" ref="AV114:AV165" si="101">AS114+AT114+AU114</f>
        <v>0.42989412371769864</v>
      </c>
      <c r="AW114" s="78">
        <f t="shared" ref="AW114:AW165" si="102">X114-AE114+AV114</f>
        <v>-1197.1478595805961</v>
      </c>
      <c r="AX114" s="111">
        <v>1</v>
      </c>
      <c r="AY114" s="64" t="s">
        <v>48</v>
      </c>
      <c r="AZ114" s="1">
        <v>66</v>
      </c>
      <c r="BA114" s="1" t="s">
        <v>116</v>
      </c>
      <c r="BB114" s="1" t="s">
        <v>117</v>
      </c>
      <c r="BC114" s="50">
        <v>43890</v>
      </c>
      <c r="BD114" s="83"/>
      <c r="BE114" s="1">
        <v>1484.77</v>
      </c>
      <c r="BF114" s="1"/>
      <c r="BG114" s="1"/>
      <c r="BH114" s="1"/>
      <c r="BI114" s="1"/>
      <c r="BJ114" s="58">
        <v>1484.77</v>
      </c>
      <c r="BK114" s="73">
        <f t="shared" ref="BK114:BK165" si="103">BJ114-AK114</f>
        <v>2.9999999999972715E-2</v>
      </c>
      <c r="BL114" s="75">
        <f t="shared" ref="BL114:BL165" si="104">$F$36/$E$36*BK114</f>
        <v>5.6766583497404452E-4</v>
      </c>
      <c r="BM114" s="56">
        <f t="shared" ref="BM114:BM165" si="105">BK114+BL114</f>
        <v>3.0567665834946758E-2</v>
      </c>
      <c r="BN114" s="64">
        <f t="shared" ref="BN114:BN165" si="106">IF(BM114&gt;=110,110,BM114)</f>
        <v>3.0567665834946758E-2</v>
      </c>
      <c r="BO114" s="64">
        <f t="shared" ref="BO114:BO165" si="107">BM114-BN114</f>
        <v>0</v>
      </c>
      <c r="BP114" s="64">
        <f t="shared" ref="BP114:BP165" si="108">BN114*1.81</f>
        <v>5.5327475161253636E-2</v>
      </c>
      <c r="BQ114" s="174">
        <f t="shared" ref="BQ114:BQ165" si="109">BO114*$BC$12</f>
        <v>0</v>
      </c>
      <c r="BR114" s="77">
        <f t="shared" ref="BR114:BR165" si="110">BP114+BQ114</f>
        <v>5.5327475161253636E-2</v>
      </c>
      <c r="BS114" s="64">
        <f t="shared" ref="BS114:BS165" si="111">$BD$4/$BD$6*BR114</f>
        <v>3.7225048801866989E-3</v>
      </c>
      <c r="BT114" s="90">
        <f t="shared" ref="BT114:BT165" si="112">BR114+BS114</f>
        <v>5.9049980041440332E-2</v>
      </c>
      <c r="BU114" s="78">
        <f t="shared" ref="BU114:BU165" si="113">AW114-BD114+BT114</f>
        <v>-1197.0888096005547</v>
      </c>
      <c r="BV114" s="111">
        <v>1</v>
      </c>
      <c r="BW114" s="64" t="s">
        <v>48</v>
      </c>
      <c r="BX114" s="1">
        <v>66</v>
      </c>
      <c r="BY114" s="1" t="s">
        <v>116</v>
      </c>
      <c r="BZ114" s="1" t="s">
        <v>117</v>
      </c>
      <c r="CA114" s="50">
        <v>43890</v>
      </c>
      <c r="CB114" s="83"/>
      <c r="CC114" s="72">
        <v>1484.77</v>
      </c>
      <c r="CD114" s="72"/>
      <c r="CE114" s="72"/>
      <c r="CF114" s="72"/>
      <c r="CG114" s="72"/>
      <c r="CH114" s="72">
        <v>1484.77</v>
      </c>
      <c r="CI114" s="72">
        <v>2.9999999999972715E-2</v>
      </c>
      <c r="CJ114" s="72">
        <v>5.6766583497404452E-4</v>
      </c>
      <c r="CK114" s="72">
        <v>3.0567665834946758E-2</v>
      </c>
      <c r="CL114" s="72">
        <v>3.0567665834946758E-2</v>
      </c>
      <c r="CM114" s="72">
        <v>0</v>
      </c>
      <c r="CN114" s="72">
        <v>5.5327475161253636E-2</v>
      </c>
      <c r="CO114" s="72">
        <v>0</v>
      </c>
      <c r="CP114" s="77">
        <f t="shared" ref="CP114:CP165" si="114">(CN114+CO114)*$I$11</f>
        <v>6.1486386062720277E-2</v>
      </c>
      <c r="CQ114" s="64">
        <f t="shared" ref="CQ114:CQ165" si="115">$BD$4/$BD$6*CP114/$I$11</f>
        <v>3.7225048801866984E-3</v>
      </c>
      <c r="CR114" s="90">
        <f t="shared" ref="CR114:CR165" si="116">CP114+CQ114</f>
        <v>6.520889094290698E-2</v>
      </c>
      <c r="CS114" s="78">
        <f t="shared" ref="CS114:CS165" si="117">BU114-CB114+CR114</f>
        <v>-1197.0236007096119</v>
      </c>
      <c r="CT114" s="74" t="s">
        <v>232</v>
      </c>
      <c r="CU114" s="1" t="s">
        <v>317</v>
      </c>
      <c r="CV114" s="1">
        <v>66</v>
      </c>
      <c r="CW114" s="1" t="s">
        <v>116</v>
      </c>
      <c r="CX114" s="1" t="s">
        <v>117</v>
      </c>
      <c r="CY114" s="50">
        <v>43951</v>
      </c>
      <c r="CZ114" s="83"/>
      <c r="DA114" s="64">
        <v>1494.57</v>
      </c>
      <c r="DB114" s="64"/>
      <c r="DC114" s="64"/>
      <c r="DD114" s="64"/>
      <c r="DE114" s="64"/>
      <c r="DF114" s="72">
        <v>1494.57</v>
      </c>
      <c r="DG114" s="73">
        <f t="shared" ref="DG114:DG165" si="118">DF114-BJ114</f>
        <v>9.7999999999999545</v>
      </c>
      <c r="DH114" s="75">
        <f t="shared" ref="DH114:DH165" si="119">$F$38/$E$38*DG114</f>
        <v>1.5047355418101687</v>
      </c>
      <c r="DI114" s="76">
        <f t="shared" ref="DI114:DI165" si="120">DG114+DH114</f>
        <v>11.304735541810123</v>
      </c>
      <c r="DJ114" s="64">
        <f t="shared" ref="DJ114:DJ165" si="121">IF(DI114&gt;=110,110,DI114)</f>
        <v>11.304735541810123</v>
      </c>
      <c r="DK114" s="64">
        <f t="shared" ref="DK114:DK165" si="122">DI114-DJ114</f>
        <v>0</v>
      </c>
      <c r="DL114" s="64">
        <f t="shared" ref="DL114:DL165" si="123">DJ114*1.81</f>
        <v>20.461571330676325</v>
      </c>
      <c r="DM114" s="184">
        <f t="shared" ref="DM114:DM165" si="124">DK114*$CY$12</f>
        <v>0</v>
      </c>
      <c r="DN114" s="185">
        <f t="shared" ref="DN114:DN165" si="125">DL114+DM114</f>
        <v>20.461571330676325</v>
      </c>
      <c r="DO114" s="186">
        <f t="shared" ref="DO114:DO165" si="126">DN114-CP114</f>
        <v>20.400084944613603</v>
      </c>
      <c r="DP114" s="186">
        <f t="shared" ref="DP114:DP165" si="127">DO114-$DB$7/$DA$7*DO114</f>
        <v>19.600333933505933</v>
      </c>
      <c r="DQ114" s="187">
        <f t="shared" ref="DQ114:DQ165" si="128">$CZ$4/$DA$7*DO114</f>
        <v>1.4053353715414896</v>
      </c>
      <c r="DR114" s="29">
        <f t="shared" ref="DR114:DR165" si="129">DO114+DQ114</f>
        <v>21.805420316155093</v>
      </c>
      <c r="DS114" s="188">
        <f t="shared" ref="DS114:DS165" si="130">CS114-CZ114+DR114</f>
        <v>-1175.2181803934568</v>
      </c>
      <c r="DT114" s="74">
        <v>1</v>
      </c>
      <c r="DU114" s="1" t="s">
        <v>48</v>
      </c>
      <c r="DV114" s="1">
        <v>66</v>
      </c>
      <c r="DW114" s="1" t="s">
        <v>116</v>
      </c>
      <c r="DX114" s="1" t="s">
        <v>117</v>
      </c>
      <c r="DY114" s="50">
        <v>43982</v>
      </c>
      <c r="DZ114" s="51"/>
      <c r="EA114" s="1">
        <v>1581.19</v>
      </c>
      <c r="EB114" s="1"/>
      <c r="EC114" s="1"/>
      <c r="ED114" s="1"/>
      <c r="EE114" s="1"/>
      <c r="EF114" s="58">
        <v>1581.19</v>
      </c>
      <c r="EG114" s="73">
        <f t="shared" ref="EG114:EG165" si="131">EF114-DF114</f>
        <v>86.620000000000118</v>
      </c>
      <c r="EH114" s="75">
        <f t="shared" ref="EH114:EH165" si="132">$F$39/$E$39*EG114</f>
        <v>3.559354028923889</v>
      </c>
      <c r="EI114" s="56">
        <f t="shared" ref="EI114:EI165" si="133">EG114+EH114</f>
        <v>90.17935402892401</v>
      </c>
      <c r="EJ114" s="64">
        <f t="shared" ref="EJ114:EJ165" si="134">IF(EI114&gt;=110,110,EI114)</f>
        <v>90.17935402892401</v>
      </c>
      <c r="EK114" s="64">
        <f t="shared" ref="EK114:EK165" si="135">EI114-EJ114</f>
        <v>0</v>
      </c>
      <c r="EL114" s="64">
        <f t="shared" ref="EL114:EL165" si="136">EJ114*1.81</f>
        <v>163.22463079235246</v>
      </c>
      <c r="EM114" s="174">
        <f t="shared" ref="EM114:EM165" si="137">EK114*$DY$12</f>
        <v>0</v>
      </c>
      <c r="EN114" s="77">
        <f t="shared" ref="EN114:EN165" si="138">EL114+EM114</f>
        <v>163.22463079235246</v>
      </c>
      <c r="EO114" s="64">
        <f t="shared" ref="EO114:EO165" si="139">$DZ$4/$DZ$6*EN114</f>
        <v>17.07441122553406</v>
      </c>
      <c r="EP114" s="199">
        <f t="shared" ref="EP114:EP165" si="140">EN114+EO114</f>
        <v>180.29904201788651</v>
      </c>
      <c r="EQ114" s="200">
        <f t="shared" ref="EQ114:EQ165" si="141">DS114-DZ114+EP114</f>
        <v>-994.91913837557036</v>
      </c>
      <c r="ER114" s="111">
        <v>1</v>
      </c>
      <c r="ES114" s="64" t="s">
        <v>48</v>
      </c>
      <c r="ET114" s="1">
        <v>66</v>
      </c>
      <c r="EU114" s="1" t="s">
        <v>116</v>
      </c>
      <c r="EV114" s="1" t="s">
        <v>117</v>
      </c>
      <c r="EW114" s="218"/>
      <c r="EX114" s="50">
        <v>44013</v>
      </c>
      <c r="EY114" s="64">
        <v>1685.49</v>
      </c>
      <c r="EZ114" s="64"/>
      <c r="FA114" s="64"/>
      <c r="FB114" s="64"/>
      <c r="FC114" s="64"/>
      <c r="FD114" s="72">
        <f t="shared" ref="FD114:FD177" si="142">EY114+EZ114+FA114+FB114</f>
        <v>1685.49</v>
      </c>
      <c r="FE114" s="73">
        <f t="shared" si="88"/>
        <v>104.29999999999995</v>
      </c>
      <c r="FF114" s="75">
        <f t="shared" ref="FF114:FF177" si="143">$F$40/$E$40*FE114</f>
        <v>4.8943549068609435</v>
      </c>
      <c r="FG114" s="56">
        <f t="shared" ref="FG114:FG177" si="144">FE114+FF114</f>
        <v>109.19435490686089</v>
      </c>
      <c r="FH114" s="64">
        <f t="shared" ref="FH114:FH177" si="145">FG114</f>
        <v>109.19435490686089</v>
      </c>
      <c r="FI114" s="64">
        <f t="shared" ref="FI114:FI177" si="146">FG114-FH114</f>
        <v>0</v>
      </c>
      <c r="FJ114" s="64">
        <f t="shared" ref="FJ114:FJ177" si="147">FH114*1.81</f>
        <v>197.64178238141824</v>
      </c>
      <c r="FK114" s="64"/>
      <c r="FL114" s="77">
        <f t="shared" ref="FL114:FL177" si="148">FJ114+FK114</f>
        <v>197.64178238141824</v>
      </c>
      <c r="FM114" s="64">
        <f t="shared" ref="FM114:FM177" si="149">3597/($E$14*1.81)*FL114</f>
        <v>22.645992539205412</v>
      </c>
      <c r="FN114" s="199">
        <f t="shared" ref="FN114:FN177" si="150">FL114+FM114</f>
        <v>220.28777492062366</v>
      </c>
      <c r="FO114" s="93">
        <f t="shared" ref="FO114:FO177" si="151">EQ114-EW114+FN114</f>
        <v>-774.63136345494672</v>
      </c>
      <c r="FP114" s="74">
        <v>1</v>
      </c>
      <c r="FQ114" s="1" t="s">
        <v>48</v>
      </c>
      <c r="FR114" s="1">
        <v>66</v>
      </c>
      <c r="FS114" s="1" t="s">
        <v>116</v>
      </c>
      <c r="FT114" s="1" t="s">
        <v>117</v>
      </c>
      <c r="FU114" s="50">
        <v>44042</v>
      </c>
      <c r="FV114" s="51"/>
      <c r="FW114" s="64">
        <v>1863.16</v>
      </c>
      <c r="FX114" s="64"/>
      <c r="FY114" s="64"/>
      <c r="FZ114" s="64"/>
      <c r="GA114" s="64"/>
      <c r="GB114" s="231">
        <f t="shared" ref="GB114:GB177" si="152">FW114+FX114+FY114+FZ114</f>
        <v>1863.16</v>
      </c>
      <c r="GC114" s="73">
        <f t="shared" si="92"/>
        <v>177.67000000000007</v>
      </c>
      <c r="GD114" s="75">
        <f t="shared" ref="GD114:GD177" si="153">$F$41/$E$41*GC114</f>
        <v>55.361320249834499</v>
      </c>
      <c r="GE114" s="76">
        <f t="shared" ref="GE114:GE177" si="154">GC114+GD114</f>
        <v>233.03132024983458</v>
      </c>
      <c r="GF114" s="64">
        <f t="shared" ref="GF114:GF177" si="155">GE114</f>
        <v>233.03132024983458</v>
      </c>
      <c r="GG114" s="64">
        <v>0</v>
      </c>
      <c r="GH114" s="64">
        <f t="shared" ref="GH114:GH177" si="156">GF114*1.9</f>
        <v>442.75950847468567</v>
      </c>
      <c r="GI114" s="64"/>
      <c r="GJ114" s="77">
        <f t="shared" ref="GJ114:GJ177" si="157">GH114+GI114</f>
        <v>442.75950847468567</v>
      </c>
      <c r="GK114" s="63">
        <f t="shared" ref="GK114:GK177" si="158">IF(GE114&gt;=110,GE114,0)</f>
        <v>233.03132024983458</v>
      </c>
      <c r="GL114" s="64">
        <f t="shared" ref="GL114:GL177" si="159">3795/($E$15*1.9)*GK114*$GJ$181/$GK$181</f>
        <v>64.779272597309742</v>
      </c>
      <c r="GM114" s="51">
        <f t="shared" ref="GM114:GM177" si="160">GJ114+GL114</f>
        <v>507.5387810719954</v>
      </c>
      <c r="GN114" s="200">
        <f t="shared" ref="GN114:GN177" si="161">FO114-FV114+GM114</f>
        <v>-267.09258238295132</v>
      </c>
      <c r="GO114" s="74">
        <v>1</v>
      </c>
      <c r="GP114" s="237" t="s">
        <v>48</v>
      </c>
      <c r="GQ114" s="1">
        <v>66</v>
      </c>
      <c r="GR114" s="1" t="s">
        <v>116</v>
      </c>
      <c r="GS114" s="1" t="s">
        <v>117</v>
      </c>
      <c r="GT114" s="50">
        <v>44081</v>
      </c>
      <c r="GU114" s="51"/>
      <c r="GV114" s="64">
        <v>2010.19</v>
      </c>
      <c r="GW114" s="64"/>
      <c r="GX114" s="64"/>
      <c r="GY114" s="64"/>
      <c r="GZ114" s="64"/>
      <c r="HA114" s="72">
        <v>2010.19</v>
      </c>
      <c r="HB114" s="73">
        <f t="shared" ref="HB114:HB177" si="162">HA114-GB114</f>
        <v>147.02999999999997</v>
      </c>
      <c r="HC114" s="75">
        <f t="shared" ref="HC114:HC177" si="163">$F$42/$E$42*HB114</f>
        <v>-53.216733876414928</v>
      </c>
      <c r="HD114" s="76">
        <f t="shared" ref="HD114:HD177" si="164">HB114+HC114</f>
        <v>93.813266123585038</v>
      </c>
      <c r="HE114" s="64">
        <f t="shared" ref="HE114:HE177" si="165">HD114</f>
        <v>93.813266123585038</v>
      </c>
      <c r="HF114" s="64">
        <v>0</v>
      </c>
      <c r="HG114" s="64">
        <f t="shared" ref="HG114:HG177" si="166">HE114*1.9</f>
        <v>178.24520563481155</v>
      </c>
      <c r="HH114" s="64"/>
      <c r="HI114" s="77">
        <f t="shared" ref="HI114:HI177" si="167">HG114+HH114</f>
        <v>178.24520563481155</v>
      </c>
      <c r="HJ114" s="64">
        <f t="shared" ref="HJ114:HJ177" si="168">IF(HD114&gt;=110,HD114,0)</f>
        <v>0</v>
      </c>
      <c r="HK114" s="64">
        <f t="shared" ref="HK114:HK177" si="169">3300*1.15/($E$16*1.9)*HJ114*$HI$181/$HJ$181</f>
        <v>0</v>
      </c>
      <c r="HL114" s="51">
        <f t="shared" ref="HL114:HL177" si="170">HI114+HK114</f>
        <v>178.24520563481155</v>
      </c>
      <c r="HM114" s="200">
        <f t="shared" ref="HM114:HM177" si="171">GN114-GU114+HL114</f>
        <v>-88.847376748139766</v>
      </c>
      <c r="HN114" s="1">
        <v>1</v>
      </c>
      <c r="HO114" s="1" t="s">
        <v>48</v>
      </c>
    </row>
    <row r="115" spans="1:223" ht="30" customHeight="1" x14ac:dyDescent="0.25">
      <c r="A115" s="1">
        <v>67</v>
      </c>
      <c r="B115" s="1" t="s">
        <v>118</v>
      </c>
      <c r="C115" s="1" t="s">
        <v>119</v>
      </c>
      <c r="D115" s="50">
        <v>43830</v>
      </c>
      <c r="E115" s="83"/>
      <c r="F115" s="64">
        <v>7734.09</v>
      </c>
      <c r="G115" s="64"/>
      <c r="H115" s="64"/>
      <c r="I115" s="64"/>
      <c r="J115" s="64"/>
      <c r="K115" s="72">
        <v>7734.09</v>
      </c>
      <c r="L115" s="73">
        <v>1103.3400000000001</v>
      </c>
      <c r="M115" s="75">
        <v>132.40070536807286</v>
      </c>
      <c r="N115" s="56">
        <v>1235.7407053680731</v>
      </c>
      <c r="O115" s="64">
        <v>110</v>
      </c>
      <c r="P115" s="64">
        <v>1125.7407053680731</v>
      </c>
      <c r="Q115" s="64">
        <v>199.1</v>
      </c>
      <c r="R115" s="64">
        <v>2637.2824525202086</v>
      </c>
      <c r="S115" s="77">
        <v>2836.3824525202085</v>
      </c>
      <c r="T115" s="64"/>
      <c r="U115" s="64"/>
      <c r="V115" s="64">
        <v>142.52738904831284</v>
      </c>
      <c r="W115" s="90">
        <v>2978.9098415685212</v>
      </c>
      <c r="X115" s="78">
        <v>7649.2218384410808</v>
      </c>
      <c r="Y115" s="111">
        <v>1</v>
      </c>
      <c r="Z115" s="64" t="s">
        <v>48</v>
      </c>
      <c r="AA115" s="1">
        <v>67</v>
      </c>
      <c r="AB115" s="1" t="s">
        <v>118</v>
      </c>
      <c r="AC115" s="1" t="s">
        <v>119</v>
      </c>
      <c r="AD115" s="50">
        <v>43861</v>
      </c>
      <c r="AE115" s="110"/>
      <c r="AF115" s="1">
        <v>8995.43</v>
      </c>
      <c r="AG115" s="1"/>
      <c r="AH115" s="1"/>
      <c r="AI115" s="1"/>
      <c r="AJ115" s="1"/>
      <c r="AK115" s="58">
        <f t="shared" si="90"/>
        <v>8995.43</v>
      </c>
      <c r="AL115" s="73">
        <f t="shared" si="93"/>
        <v>1261.3400000000001</v>
      </c>
      <c r="AM115" s="75">
        <f t="shared" si="94"/>
        <v>-1121.3972165974201</v>
      </c>
      <c r="AN115" s="56">
        <f t="shared" si="95"/>
        <v>139.94278340258006</v>
      </c>
      <c r="AO115" s="64">
        <f t="shared" si="96"/>
        <v>139.94278340258006</v>
      </c>
      <c r="AP115" s="64">
        <f t="shared" si="97"/>
        <v>0</v>
      </c>
      <c r="AQ115" s="64">
        <f t="shared" si="98"/>
        <v>253.29643795866991</v>
      </c>
      <c r="AR115" s="64"/>
      <c r="AS115" s="77">
        <f t="shared" si="99"/>
        <v>253.29643795866991</v>
      </c>
      <c r="AT115" s="64">
        <f t="shared" si="100"/>
        <v>907.84717918097135</v>
      </c>
      <c r="AU115" s="64">
        <f t="shared" si="91"/>
        <v>161.3994414212701</v>
      </c>
      <c r="AV115" s="90">
        <f t="shared" si="101"/>
        <v>1322.5430585609113</v>
      </c>
      <c r="AW115" s="78">
        <f t="shared" si="102"/>
        <v>8971.7648970019927</v>
      </c>
      <c r="AX115" s="111">
        <v>1</v>
      </c>
      <c r="AY115" s="64" t="s">
        <v>48</v>
      </c>
      <c r="AZ115" s="1">
        <v>67</v>
      </c>
      <c r="BA115" s="1" t="s">
        <v>118</v>
      </c>
      <c r="BB115" s="1" t="s">
        <v>119</v>
      </c>
      <c r="BC115" s="50">
        <v>43890</v>
      </c>
      <c r="BD115" s="83"/>
      <c r="BE115" s="1">
        <v>10167.02</v>
      </c>
      <c r="BF115" s="1"/>
      <c r="BG115" s="1"/>
      <c r="BH115" s="1"/>
      <c r="BI115" s="1"/>
      <c r="BJ115" s="58">
        <v>10167.02</v>
      </c>
      <c r="BK115" s="73">
        <f t="shared" si="103"/>
        <v>1171.5900000000001</v>
      </c>
      <c r="BL115" s="75">
        <f t="shared" si="104"/>
        <v>22.169053853261524</v>
      </c>
      <c r="BM115" s="56">
        <f t="shared" si="105"/>
        <v>1193.7590538532618</v>
      </c>
      <c r="BN115" s="64">
        <f t="shared" si="106"/>
        <v>110</v>
      </c>
      <c r="BO115" s="64">
        <f t="shared" si="107"/>
        <v>1083.7590538532618</v>
      </c>
      <c r="BP115" s="64">
        <f t="shared" si="108"/>
        <v>199.1</v>
      </c>
      <c r="BQ115" s="174">
        <f t="shared" si="109"/>
        <v>2397.6834987564644</v>
      </c>
      <c r="BR115" s="77">
        <f t="shared" si="110"/>
        <v>2596.7834987564643</v>
      </c>
      <c r="BS115" s="64">
        <f t="shared" si="111"/>
        <v>174.71498959126188</v>
      </c>
      <c r="BT115" s="90">
        <f t="shared" si="112"/>
        <v>2771.4984883477264</v>
      </c>
      <c r="BU115" s="78">
        <f t="shared" si="113"/>
        <v>11743.263385349719</v>
      </c>
      <c r="BV115" s="111">
        <v>1</v>
      </c>
      <c r="BW115" s="64" t="s">
        <v>48</v>
      </c>
      <c r="BX115" s="1">
        <v>67</v>
      </c>
      <c r="BY115" s="1" t="s">
        <v>118</v>
      </c>
      <c r="BZ115" s="1" t="s">
        <v>119</v>
      </c>
      <c r="CA115" s="50">
        <v>43890</v>
      </c>
      <c r="CB115" s="83"/>
      <c r="CC115" s="72">
        <v>10167.02</v>
      </c>
      <c r="CD115" s="72"/>
      <c r="CE115" s="72"/>
      <c r="CF115" s="72"/>
      <c r="CG115" s="72"/>
      <c r="CH115" s="72">
        <v>10167.02</v>
      </c>
      <c r="CI115" s="72">
        <v>1171.5900000000001</v>
      </c>
      <c r="CJ115" s="72">
        <v>22.169053853261524</v>
      </c>
      <c r="CK115" s="72">
        <v>1193.7590538532618</v>
      </c>
      <c r="CL115" s="72">
        <v>110</v>
      </c>
      <c r="CM115" s="72">
        <v>1083.7590538532618</v>
      </c>
      <c r="CN115" s="72">
        <v>199.1</v>
      </c>
      <c r="CO115" s="72">
        <v>2397.6834987564644</v>
      </c>
      <c r="CP115" s="77">
        <f t="shared" si="114"/>
        <v>2885.8506964304361</v>
      </c>
      <c r="CQ115" s="64">
        <f t="shared" si="115"/>
        <v>174.71498959126185</v>
      </c>
      <c r="CR115" s="90">
        <f t="shared" si="116"/>
        <v>3060.5656860216977</v>
      </c>
      <c r="CS115" s="78">
        <f t="shared" si="117"/>
        <v>14803.829071371416</v>
      </c>
      <c r="CT115" s="74" t="s">
        <v>232</v>
      </c>
      <c r="CU115" s="1" t="s">
        <v>317</v>
      </c>
      <c r="CV115" s="1">
        <v>67</v>
      </c>
      <c r="CW115" s="1" t="s">
        <v>118</v>
      </c>
      <c r="CX115" s="1" t="s">
        <v>119</v>
      </c>
      <c r="CY115" s="50">
        <v>43951</v>
      </c>
      <c r="CZ115" s="83">
        <v>11500</v>
      </c>
      <c r="DA115" s="64">
        <v>11620.1</v>
      </c>
      <c r="DB115" s="64"/>
      <c r="DC115" s="64"/>
      <c r="DD115" s="64"/>
      <c r="DE115" s="64"/>
      <c r="DF115" s="72">
        <v>11620.1</v>
      </c>
      <c r="DG115" s="73">
        <f t="shared" si="118"/>
        <v>1453.08</v>
      </c>
      <c r="DH115" s="75">
        <f t="shared" si="119"/>
        <v>223.11235929525816</v>
      </c>
      <c r="DI115" s="76">
        <f t="shared" si="120"/>
        <v>1676.192359295258</v>
      </c>
      <c r="DJ115" s="64">
        <f t="shared" si="121"/>
        <v>110</v>
      </c>
      <c r="DK115" s="64">
        <f t="shared" si="122"/>
        <v>1566.192359295258</v>
      </c>
      <c r="DL115" s="64">
        <f t="shared" si="123"/>
        <v>199.1</v>
      </c>
      <c r="DM115" s="184">
        <f t="shared" si="124"/>
        <v>3486.7754407733114</v>
      </c>
      <c r="DN115" s="185">
        <f t="shared" si="125"/>
        <v>3685.8754407733113</v>
      </c>
      <c r="DO115" s="186">
        <f t="shared" si="126"/>
        <v>800.02474434287524</v>
      </c>
      <c r="DP115" s="186">
        <f t="shared" si="127"/>
        <v>768.66112012579538</v>
      </c>
      <c r="DQ115" s="187">
        <f t="shared" si="128"/>
        <v>55.112666167124885</v>
      </c>
      <c r="DR115" s="29">
        <f t="shared" si="129"/>
        <v>855.13741051000011</v>
      </c>
      <c r="DS115" s="188">
        <f t="shared" si="130"/>
        <v>4158.9664818814163</v>
      </c>
      <c r="DT115" s="74">
        <v>1</v>
      </c>
      <c r="DU115" s="1" t="s">
        <v>48</v>
      </c>
      <c r="DV115" s="1">
        <v>67</v>
      </c>
      <c r="DW115" s="1" t="s">
        <v>118</v>
      </c>
      <c r="DX115" s="1" t="s">
        <v>119</v>
      </c>
      <c r="DY115" s="50">
        <v>43982</v>
      </c>
      <c r="DZ115" s="51"/>
      <c r="EA115" s="1">
        <v>12033.460000000001</v>
      </c>
      <c r="EB115" s="1"/>
      <c r="EC115" s="1"/>
      <c r="ED115" s="1"/>
      <c r="EE115" s="1"/>
      <c r="EF115" s="58">
        <v>12033.460000000001</v>
      </c>
      <c r="EG115" s="73">
        <f t="shared" si="131"/>
        <v>413.36000000000058</v>
      </c>
      <c r="EH115" s="75">
        <f t="shared" si="132"/>
        <v>16.985622043361566</v>
      </c>
      <c r="EI115" s="56">
        <f t="shared" si="133"/>
        <v>430.34562204336214</v>
      </c>
      <c r="EJ115" s="64">
        <f t="shared" si="134"/>
        <v>110</v>
      </c>
      <c r="EK115" s="64">
        <f t="shared" si="135"/>
        <v>320.34562204336214</v>
      </c>
      <c r="EL115" s="64">
        <f t="shared" si="136"/>
        <v>199.1</v>
      </c>
      <c r="EM115" s="174">
        <f t="shared" si="137"/>
        <v>619.91754309553642</v>
      </c>
      <c r="EN115" s="77">
        <f t="shared" si="138"/>
        <v>819.01754309553644</v>
      </c>
      <c r="EO115" s="64">
        <f t="shared" si="139"/>
        <v>85.67482900010306</v>
      </c>
      <c r="EP115" s="199">
        <f t="shared" si="140"/>
        <v>904.69237209563948</v>
      </c>
      <c r="EQ115" s="200">
        <f t="shared" si="141"/>
        <v>5063.6588539770555</v>
      </c>
      <c r="ER115" s="111">
        <v>1</v>
      </c>
      <c r="ES115" s="64" t="s">
        <v>48</v>
      </c>
      <c r="ET115" s="1">
        <v>67</v>
      </c>
      <c r="EU115" s="1" t="s">
        <v>118</v>
      </c>
      <c r="EV115" s="1" t="s">
        <v>119</v>
      </c>
      <c r="EW115" s="218"/>
      <c r="EX115" s="50">
        <v>44013</v>
      </c>
      <c r="EY115" s="64">
        <v>12341.54</v>
      </c>
      <c r="EZ115" s="64"/>
      <c r="FA115" s="64"/>
      <c r="FB115" s="64"/>
      <c r="FC115" s="64"/>
      <c r="FD115" s="72">
        <f t="shared" si="142"/>
        <v>12341.54</v>
      </c>
      <c r="FE115" s="73">
        <f t="shared" ref="FE115:FE178" si="172">FD115-EF115</f>
        <v>308.07999999999993</v>
      </c>
      <c r="FF115" s="75">
        <f t="shared" si="143"/>
        <v>14.456882643391369</v>
      </c>
      <c r="FG115" s="56">
        <f t="shared" si="144"/>
        <v>322.53688264339132</v>
      </c>
      <c r="FH115" s="64">
        <f t="shared" si="145"/>
        <v>322.53688264339132</v>
      </c>
      <c r="FI115" s="64">
        <f t="shared" si="146"/>
        <v>0</v>
      </c>
      <c r="FJ115" s="64">
        <f t="shared" si="147"/>
        <v>583.79175758453835</v>
      </c>
      <c r="FK115" s="64"/>
      <c r="FL115" s="77">
        <f t="shared" si="148"/>
        <v>583.79175758453835</v>
      </c>
      <c r="FM115" s="64">
        <f t="shared" si="149"/>
        <v>66.891441816667353</v>
      </c>
      <c r="FN115" s="199">
        <f t="shared" si="150"/>
        <v>650.68319940120568</v>
      </c>
      <c r="FO115" s="93">
        <f t="shared" si="151"/>
        <v>5714.342053378261</v>
      </c>
      <c r="FP115" s="74">
        <v>1</v>
      </c>
      <c r="FQ115" s="1" t="s">
        <v>48</v>
      </c>
      <c r="FR115" s="1">
        <v>67</v>
      </c>
      <c r="FS115" s="1" t="s">
        <v>118</v>
      </c>
      <c r="FT115" s="1" t="s">
        <v>119</v>
      </c>
      <c r="FU115" s="50">
        <v>44042</v>
      </c>
      <c r="FV115" s="51"/>
      <c r="FW115" s="64">
        <v>12571</v>
      </c>
      <c r="FX115" s="64"/>
      <c r="FY115" s="64"/>
      <c r="FZ115" s="64"/>
      <c r="GA115" s="64"/>
      <c r="GB115" s="231">
        <f t="shared" si="152"/>
        <v>12571</v>
      </c>
      <c r="GC115" s="73">
        <f t="shared" si="92"/>
        <v>229.45999999999913</v>
      </c>
      <c r="GD115" s="75">
        <f t="shared" si="153"/>
        <v>71.498894267613949</v>
      </c>
      <c r="GE115" s="76">
        <f t="shared" si="154"/>
        <v>300.95889426761306</v>
      </c>
      <c r="GF115" s="64">
        <f t="shared" si="155"/>
        <v>300.95889426761306</v>
      </c>
      <c r="GG115" s="64">
        <v>0</v>
      </c>
      <c r="GH115" s="64">
        <f t="shared" si="156"/>
        <v>571.82189910846478</v>
      </c>
      <c r="GI115" s="64"/>
      <c r="GJ115" s="77">
        <f t="shared" si="157"/>
        <v>571.82189910846478</v>
      </c>
      <c r="GK115" s="63">
        <f t="shared" si="158"/>
        <v>300.95889426761306</v>
      </c>
      <c r="GL115" s="64">
        <f t="shared" si="159"/>
        <v>83.662137052843079</v>
      </c>
      <c r="GM115" s="51">
        <f t="shared" si="160"/>
        <v>655.48403616130781</v>
      </c>
      <c r="GN115" s="200">
        <f t="shared" si="161"/>
        <v>6369.8260895395688</v>
      </c>
      <c r="GO115" s="74">
        <v>1</v>
      </c>
      <c r="GP115" s="237" t="s">
        <v>48</v>
      </c>
      <c r="GQ115" s="1">
        <v>67</v>
      </c>
      <c r="GR115" s="1" t="s">
        <v>118</v>
      </c>
      <c r="GS115" s="1" t="s">
        <v>119</v>
      </c>
      <c r="GT115" s="50">
        <v>44081</v>
      </c>
      <c r="GU115" s="51"/>
      <c r="GV115" s="64">
        <v>12902.75</v>
      </c>
      <c r="GW115" s="64"/>
      <c r="GX115" s="64"/>
      <c r="GY115" s="64"/>
      <c r="GZ115" s="64"/>
      <c r="HA115" s="72">
        <v>12902.75</v>
      </c>
      <c r="HB115" s="73">
        <f t="shared" si="162"/>
        <v>331.75</v>
      </c>
      <c r="HC115" s="75">
        <f t="shared" si="163"/>
        <v>-120.07516468408254</v>
      </c>
      <c r="HD115" s="76">
        <f t="shared" si="164"/>
        <v>211.67483531591745</v>
      </c>
      <c r="HE115" s="64">
        <f t="shared" si="165"/>
        <v>211.67483531591745</v>
      </c>
      <c r="HF115" s="64">
        <v>0</v>
      </c>
      <c r="HG115" s="64">
        <f t="shared" si="166"/>
        <v>402.18218710024314</v>
      </c>
      <c r="HH115" s="64"/>
      <c r="HI115" s="77">
        <f t="shared" si="167"/>
        <v>402.18218710024314</v>
      </c>
      <c r="HJ115" s="64">
        <f t="shared" si="168"/>
        <v>211.67483531591745</v>
      </c>
      <c r="HK115" s="64">
        <f t="shared" si="169"/>
        <v>95.807283183585895</v>
      </c>
      <c r="HL115" s="51">
        <f t="shared" si="170"/>
        <v>497.98947028382906</v>
      </c>
      <c r="HM115" s="200">
        <f t="shared" si="171"/>
        <v>6867.815559823398</v>
      </c>
      <c r="HN115" s="1">
        <v>1</v>
      </c>
      <c r="HO115" s="1" t="s">
        <v>48</v>
      </c>
    </row>
    <row r="116" spans="1:223" ht="30" customHeight="1" x14ac:dyDescent="0.25">
      <c r="A116" s="1">
        <v>68</v>
      </c>
      <c r="B116" s="1" t="s">
        <v>120</v>
      </c>
      <c r="C116" s="1" t="s">
        <v>121</v>
      </c>
      <c r="D116" s="50">
        <v>43830</v>
      </c>
      <c r="E116" s="83"/>
      <c r="F116" s="64">
        <v>631.89</v>
      </c>
      <c r="G116" s="64"/>
      <c r="H116" s="64"/>
      <c r="I116" s="64"/>
      <c r="J116" s="64"/>
      <c r="K116" s="72">
        <v>631.89</v>
      </c>
      <c r="L116" s="73">
        <v>0</v>
      </c>
      <c r="M116" s="75">
        <v>0</v>
      </c>
      <c r="N116" s="56">
        <v>0</v>
      </c>
      <c r="O116" s="64">
        <v>0</v>
      </c>
      <c r="P116" s="64">
        <v>0</v>
      </c>
      <c r="Q116" s="64">
        <v>0</v>
      </c>
      <c r="R116" s="64">
        <v>0</v>
      </c>
      <c r="S116" s="77">
        <v>0</v>
      </c>
      <c r="T116" s="64"/>
      <c r="U116" s="64"/>
      <c r="V116" s="64">
        <v>0</v>
      </c>
      <c r="W116" s="90">
        <v>0</v>
      </c>
      <c r="X116" s="78">
        <v>-786.41077162704983</v>
      </c>
      <c r="Y116" s="111">
        <v>1</v>
      </c>
      <c r="Z116" s="64" t="s">
        <v>48</v>
      </c>
      <c r="AA116" s="1">
        <v>68</v>
      </c>
      <c r="AB116" s="1" t="s">
        <v>120</v>
      </c>
      <c r="AC116" s="1" t="s">
        <v>121</v>
      </c>
      <c r="AD116" s="50">
        <v>43861</v>
      </c>
      <c r="AE116" s="110"/>
      <c r="AF116" s="1">
        <v>631.89</v>
      </c>
      <c r="AG116" s="1"/>
      <c r="AH116" s="1"/>
      <c r="AI116" s="1"/>
      <c r="AJ116" s="1"/>
      <c r="AK116" s="58">
        <f t="shared" si="90"/>
        <v>631.89</v>
      </c>
      <c r="AL116" s="73">
        <f t="shared" si="93"/>
        <v>0</v>
      </c>
      <c r="AM116" s="75">
        <f t="shared" si="94"/>
        <v>0</v>
      </c>
      <c r="AN116" s="56">
        <f t="shared" si="95"/>
        <v>0</v>
      </c>
      <c r="AO116" s="64">
        <f t="shared" si="96"/>
        <v>0</v>
      </c>
      <c r="AP116" s="64">
        <f t="shared" si="97"/>
        <v>0</v>
      </c>
      <c r="AQ116" s="64">
        <f t="shared" si="98"/>
        <v>0</v>
      </c>
      <c r="AR116" s="64"/>
      <c r="AS116" s="77">
        <f t="shared" si="99"/>
        <v>0</v>
      </c>
      <c r="AT116" s="64">
        <f t="shared" si="100"/>
        <v>0</v>
      </c>
      <c r="AU116" s="64">
        <f t="shared" si="91"/>
        <v>0</v>
      </c>
      <c r="AV116" s="90">
        <f t="shared" si="101"/>
        <v>0</v>
      </c>
      <c r="AW116" s="78">
        <f t="shared" si="102"/>
        <v>-786.41077162704983</v>
      </c>
      <c r="AX116" s="111">
        <v>1</v>
      </c>
      <c r="AY116" s="64" t="s">
        <v>48</v>
      </c>
      <c r="AZ116" s="1">
        <v>68</v>
      </c>
      <c r="BA116" s="1" t="s">
        <v>120</v>
      </c>
      <c r="BB116" s="1" t="s">
        <v>121</v>
      </c>
      <c r="BC116" s="50">
        <v>43890</v>
      </c>
      <c r="BD116" s="83"/>
      <c r="BE116" s="1">
        <v>631.89</v>
      </c>
      <c r="BF116" s="1"/>
      <c r="BG116" s="1"/>
      <c r="BH116" s="1"/>
      <c r="BI116" s="1"/>
      <c r="BJ116" s="58">
        <v>631.89</v>
      </c>
      <c r="BK116" s="73">
        <f t="shared" si="103"/>
        <v>0</v>
      </c>
      <c r="BL116" s="75">
        <f t="shared" si="104"/>
        <v>0</v>
      </c>
      <c r="BM116" s="56">
        <f t="shared" si="105"/>
        <v>0</v>
      </c>
      <c r="BN116" s="64">
        <f t="shared" si="106"/>
        <v>0</v>
      </c>
      <c r="BO116" s="64">
        <f t="shared" si="107"/>
        <v>0</v>
      </c>
      <c r="BP116" s="64">
        <f t="shared" si="108"/>
        <v>0</v>
      </c>
      <c r="BQ116" s="174">
        <f t="shared" si="109"/>
        <v>0</v>
      </c>
      <c r="BR116" s="77">
        <f t="shared" si="110"/>
        <v>0</v>
      </c>
      <c r="BS116" s="64">
        <f t="shared" si="111"/>
        <v>0</v>
      </c>
      <c r="BT116" s="90">
        <f t="shared" si="112"/>
        <v>0</v>
      </c>
      <c r="BU116" s="78">
        <f t="shared" si="113"/>
        <v>-786.41077162704983</v>
      </c>
      <c r="BV116" s="111">
        <v>1</v>
      </c>
      <c r="BW116" s="64" t="s">
        <v>48</v>
      </c>
      <c r="BX116" s="1">
        <v>68</v>
      </c>
      <c r="BY116" s="1" t="s">
        <v>120</v>
      </c>
      <c r="BZ116" s="1" t="s">
        <v>121</v>
      </c>
      <c r="CA116" s="50">
        <v>43890</v>
      </c>
      <c r="CB116" s="83"/>
      <c r="CC116" s="72">
        <v>631.89</v>
      </c>
      <c r="CD116" s="72"/>
      <c r="CE116" s="72"/>
      <c r="CF116" s="72"/>
      <c r="CG116" s="72"/>
      <c r="CH116" s="72">
        <v>631.89</v>
      </c>
      <c r="CI116" s="72">
        <v>0</v>
      </c>
      <c r="CJ116" s="72">
        <v>0</v>
      </c>
      <c r="CK116" s="72">
        <v>0</v>
      </c>
      <c r="CL116" s="72">
        <v>0</v>
      </c>
      <c r="CM116" s="72">
        <v>0</v>
      </c>
      <c r="CN116" s="72">
        <v>0</v>
      </c>
      <c r="CO116" s="72">
        <v>0</v>
      </c>
      <c r="CP116" s="77">
        <f t="shared" si="114"/>
        <v>0</v>
      </c>
      <c r="CQ116" s="64">
        <f t="shared" si="115"/>
        <v>0</v>
      </c>
      <c r="CR116" s="90">
        <f t="shared" si="116"/>
        <v>0</v>
      </c>
      <c r="CS116" s="78">
        <f t="shared" si="117"/>
        <v>-786.41077162704983</v>
      </c>
      <c r="CT116" s="74" t="s">
        <v>232</v>
      </c>
      <c r="CU116" s="1" t="s">
        <v>317</v>
      </c>
      <c r="CV116" s="1">
        <v>68</v>
      </c>
      <c r="CW116" s="1" t="s">
        <v>120</v>
      </c>
      <c r="CX116" s="1" t="s">
        <v>121</v>
      </c>
      <c r="CY116" s="50">
        <v>43951</v>
      </c>
      <c r="CZ116" s="83"/>
      <c r="DA116" s="64">
        <v>640.64</v>
      </c>
      <c r="DB116" s="64"/>
      <c r="DC116" s="64"/>
      <c r="DD116" s="64"/>
      <c r="DE116" s="64"/>
      <c r="DF116" s="72">
        <v>640.64</v>
      </c>
      <c r="DG116" s="73">
        <f t="shared" si="118"/>
        <v>8.75</v>
      </c>
      <c r="DH116" s="75">
        <f t="shared" si="119"/>
        <v>1.3435138766162282</v>
      </c>
      <c r="DI116" s="76">
        <f t="shared" si="120"/>
        <v>10.093513876616228</v>
      </c>
      <c r="DJ116" s="64">
        <f t="shared" si="121"/>
        <v>10.093513876616228</v>
      </c>
      <c r="DK116" s="64">
        <f t="shared" si="122"/>
        <v>0</v>
      </c>
      <c r="DL116" s="64">
        <f t="shared" si="123"/>
        <v>18.269260116675373</v>
      </c>
      <c r="DM116" s="184">
        <f t="shared" si="124"/>
        <v>0</v>
      </c>
      <c r="DN116" s="185">
        <f t="shared" si="125"/>
        <v>18.269260116675373</v>
      </c>
      <c r="DO116" s="186">
        <f t="shared" si="126"/>
        <v>18.269260116675373</v>
      </c>
      <c r="DP116" s="186">
        <f t="shared" si="127"/>
        <v>17.553044508251745</v>
      </c>
      <c r="DQ116" s="187">
        <f t="shared" si="128"/>
        <v>1.2585456150580945</v>
      </c>
      <c r="DR116" s="29">
        <f t="shared" si="129"/>
        <v>19.527805731733466</v>
      </c>
      <c r="DS116" s="188">
        <f t="shared" si="130"/>
        <v>-766.88296589531637</v>
      </c>
      <c r="DT116" s="74">
        <v>1</v>
      </c>
      <c r="DU116" s="1" t="s">
        <v>48</v>
      </c>
      <c r="DV116" s="1">
        <v>68</v>
      </c>
      <c r="DW116" s="1" t="s">
        <v>120</v>
      </c>
      <c r="DX116" s="1" t="s">
        <v>121</v>
      </c>
      <c r="DY116" s="50">
        <v>43982</v>
      </c>
      <c r="DZ116" s="51"/>
      <c r="EA116" s="1">
        <v>717.99</v>
      </c>
      <c r="EB116" s="1"/>
      <c r="EC116" s="1"/>
      <c r="ED116" s="1"/>
      <c r="EE116" s="1"/>
      <c r="EF116" s="58">
        <v>717.99</v>
      </c>
      <c r="EG116" s="73">
        <f t="shared" si="131"/>
        <v>77.350000000000023</v>
      </c>
      <c r="EH116" s="75">
        <f t="shared" si="132"/>
        <v>3.1784349357799875</v>
      </c>
      <c r="EI116" s="56">
        <f t="shared" si="133"/>
        <v>80.528434935780012</v>
      </c>
      <c r="EJ116" s="64">
        <f t="shared" si="134"/>
        <v>80.528434935780012</v>
      </c>
      <c r="EK116" s="64">
        <f t="shared" si="135"/>
        <v>0</v>
      </c>
      <c r="EL116" s="64">
        <f t="shared" si="136"/>
        <v>145.75646723376184</v>
      </c>
      <c r="EM116" s="174">
        <f t="shared" si="137"/>
        <v>0</v>
      </c>
      <c r="EN116" s="77">
        <f t="shared" si="138"/>
        <v>145.75646723376184</v>
      </c>
      <c r="EO116" s="64">
        <f t="shared" si="139"/>
        <v>15.247122007562437</v>
      </c>
      <c r="EP116" s="199">
        <f t="shared" si="140"/>
        <v>161.00358924132428</v>
      </c>
      <c r="EQ116" s="200">
        <f t="shared" si="141"/>
        <v>-605.87937665399204</v>
      </c>
      <c r="ER116" s="111">
        <v>1</v>
      </c>
      <c r="ES116" s="64" t="s">
        <v>48</v>
      </c>
      <c r="ET116" s="1">
        <v>68</v>
      </c>
      <c r="EU116" s="1" t="s">
        <v>120</v>
      </c>
      <c r="EV116" s="1" t="s">
        <v>121</v>
      </c>
      <c r="EW116" s="218">
        <v>440</v>
      </c>
      <c r="EX116" s="50">
        <v>44013</v>
      </c>
      <c r="EY116" s="64">
        <v>829.09</v>
      </c>
      <c r="EZ116" s="64"/>
      <c r="FA116" s="64"/>
      <c r="FB116" s="64"/>
      <c r="FC116" s="64"/>
      <c r="FD116" s="72">
        <f t="shared" si="142"/>
        <v>829.09</v>
      </c>
      <c r="FE116" s="73">
        <f t="shared" si="172"/>
        <v>111.10000000000002</v>
      </c>
      <c r="FF116" s="75">
        <f t="shared" si="143"/>
        <v>5.2134499535211036</v>
      </c>
      <c r="FG116" s="56">
        <f t="shared" si="144"/>
        <v>116.31344995352113</v>
      </c>
      <c r="FH116" s="64">
        <f t="shared" si="145"/>
        <v>116.31344995352113</v>
      </c>
      <c r="FI116" s="64">
        <f t="shared" si="146"/>
        <v>0</v>
      </c>
      <c r="FJ116" s="64">
        <f t="shared" si="147"/>
        <v>210.52734441587324</v>
      </c>
      <c r="FK116" s="64"/>
      <c r="FL116" s="77">
        <f t="shared" si="148"/>
        <v>210.52734441587324</v>
      </c>
      <c r="FM116" s="64">
        <f t="shared" si="149"/>
        <v>24.122433088261964</v>
      </c>
      <c r="FN116" s="199">
        <f t="shared" si="150"/>
        <v>234.64977750413522</v>
      </c>
      <c r="FO116" s="93">
        <f t="shared" si="151"/>
        <v>-811.22959914985677</v>
      </c>
      <c r="FP116" s="74">
        <v>1</v>
      </c>
      <c r="FQ116" s="1" t="s">
        <v>48</v>
      </c>
      <c r="FR116" s="1">
        <v>68</v>
      </c>
      <c r="FS116" s="1" t="s">
        <v>120</v>
      </c>
      <c r="FT116" s="1" t="s">
        <v>121</v>
      </c>
      <c r="FU116" s="50">
        <v>44042</v>
      </c>
      <c r="FV116" s="51"/>
      <c r="FW116" s="64">
        <v>886.26</v>
      </c>
      <c r="FX116" s="64"/>
      <c r="FY116" s="64"/>
      <c r="FZ116" s="64"/>
      <c r="GA116" s="64"/>
      <c r="GB116" s="231">
        <f t="shared" si="152"/>
        <v>886.26</v>
      </c>
      <c r="GC116" s="73">
        <f t="shared" si="92"/>
        <v>57.169999999999959</v>
      </c>
      <c r="GD116" s="75">
        <f t="shared" si="153"/>
        <v>17.81396228222567</v>
      </c>
      <c r="GE116" s="76">
        <f t="shared" si="154"/>
        <v>74.983962282225633</v>
      </c>
      <c r="GF116" s="64">
        <f t="shared" si="155"/>
        <v>74.983962282225633</v>
      </c>
      <c r="GG116" s="64">
        <v>0</v>
      </c>
      <c r="GH116" s="64">
        <f t="shared" si="156"/>
        <v>142.46952833622871</v>
      </c>
      <c r="GI116" s="64"/>
      <c r="GJ116" s="77">
        <f t="shared" si="157"/>
        <v>142.46952833622871</v>
      </c>
      <c r="GK116" s="63">
        <f t="shared" si="158"/>
        <v>0</v>
      </c>
      <c r="GL116" s="64">
        <f t="shared" si="159"/>
        <v>0</v>
      </c>
      <c r="GM116" s="51">
        <f t="shared" si="160"/>
        <v>142.46952833622871</v>
      </c>
      <c r="GN116" s="200">
        <f t="shared" si="161"/>
        <v>-668.76007081362809</v>
      </c>
      <c r="GO116" s="74">
        <v>1</v>
      </c>
      <c r="GP116" s="237" t="s">
        <v>48</v>
      </c>
      <c r="GQ116" s="1">
        <v>68</v>
      </c>
      <c r="GR116" s="1" t="s">
        <v>120</v>
      </c>
      <c r="GS116" s="1" t="s">
        <v>121</v>
      </c>
      <c r="GT116" s="50">
        <v>44081</v>
      </c>
      <c r="GU116" s="51"/>
      <c r="GV116" s="64">
        <v>984.34</v>
      </c>
      <c r="GW116" s="64"/>
      <c r="GX116" s="64"/>
      <c r="GY116" s="64"/>
      <c r="GZ116" s="64"/>
      <c r="HA116" s="72">
        <v>984.34</v>
      </c>
      <c r="HB116" s="73">
        <f t="shared" si="162"/>
        <v>98.080000000000041</v>
      </c>
      <c r="HC116" s="75">
        <f t="shared" si="163"/>
        <v>-35.499539268168256</v>
      </c>
      <c r="HD116" s="76">
        <f t="shared" si="164"/>
        <v>62.580460731831785</v>
      </c>
      <c r="HE116" s="64">
        <f t="shared" si="165"/>
        <v>62.580460731831785</v>
      </c>
      <c r="HF116" s="64">
        <v>0</v>
      </c>
      <c r="HG116" s="64">
        <f t="shared" si="166"/>
        <v>118.90287539048039</v>
      </c>
      <c r="HH116" s="64"/>
      <c r="HI116" s="77">
        <f t="shared" si="167"/>
        <v>118.90287539048039</v>
      </c>
      <c r="HJ116" s="64">
        <f t="shared" si="168"/>
        <v>0</v>
      </c>
      <c r="HK116" s="64">
        <f t="shared" si="169"/>
        <v>0</v>
      </c>
      <c r="HL116" s="51">
        <f t="shared" si="170"/>
        <v>118.90287539048039</v>
      </c>
      <c r="HM116" s="200">
        <f t="shared" si="171"/>
        <v>-549.85719542314769</v>
      </c>
      <c r="HN116" s="1">
        <v>1</v>
      </c>
      <c r="HO116" s="1" t="s">
        <v>48</v>
      </c>
    </row>
    <row r="117" spans="1:223" ht="30" customHeight="1" x14ac:dyDescent="0.25">
      <c r="A117" s="1">
        <v>69</v>
      </c>
      <c r="B117" s="1" t="s">
        <v>122</v>
      </c>
      <c r="C117" s="1" t="s">
        <v>123</v>
      </c>
      <c r="D117" s="50">
        <v>43830</v>
      </c>
      <c r="E117" s="83"/>
      <c r="F117" s="64">
        <v>270.95</v>
      </c>
      <c r="G117" s="64"/>
      <c r="H117" s="64"/>
      <c r="I117" s="64"/>
      <c r="J117" s="64"/>
      <c r="K117" s="72">
        <v>270.95</v>
      </c>
      <c r="L117" s="73">
        <v>0</v>
      </c>
      <c r="M117" s="75">
        <v>0</v>
      </c>
      <c r="N117" s="56">
        <v>0</v>
      </c>
      <c r="O117" s="64">
        <v>0</v>
      </c>
      <c r="P117" s="64">
        <v>0</v>
      </c>
      <c r="Q117" s="64">
        <v>0</v>
      </c>
      <c r="R117" s="64">
        <v>0</v>
      </c>
      <c r="S117" s="77">
        <v>0</v>
      </c>
      <c r="T117" s="64"/>
      <c r="U117" s="64"/>
      <c r="V117" s="64">
        <v>0</v>
      </c>
      <c r="W117" s="90">
        <v>0</v>
      </c>
      <c r="X117" s="78">
        <v>-4436.8087299812651</v>
      </c>
      <c r="Y117" s="111">
        <v>1</v>
      </c>
      <c r="Z117" s="64" t="s">
        <v>48</v>
      </c>
      <c r="AA117" s="1">
        <v>69</v>
      </c>
      <c r="AB117" s="1" t="s">
        <v>122</v>
      </c>
      <c r="AC117" s="1" t="s">
        <v>123</v>
      </c>
      <c r="AD117" s="50">
        <v>43861</v>
      </c>
      <c r="AE117" s="110"/>
      <c r="AF117" s="1">
        <v>270.95</v>
      </c>
      <c r="AG117" s="1"/>
      <c r="AH117" s="1"/>
      <c r="AI117" s="1"/>
      <c r="AJ117" s="1"/>
      <c r="AK117" s="58">
        <f t="shared" si="90"/>
        <v>270.95</v>
      </c>
      <c r="AL117" s="73">
        <f t="shared" si="93"/>
        <v>0</v>
      </c>
      <c r="AM117" s="75">
        <f t="shared" si="94"/>
        <v>0</v>
      </c>
      <c r="AN117" s="56">
        <f t="shared" si="95"/>
        <v>0</v>
      </c>
      <c r="AO117" s="64">
        <f t="shared" si="96"/>
        <v>0</v>
      </c>
      <c r="AP117" s="64">
        <f t="shared" si="97"/>
        <v>0</v>
      </c>
      <c r="AQ117" s="64">
        <f t="shared" si="98"/>
        <v>0</v>
      </c>
      <c r="AR117" s="64"/>
      <c r="AS117" s="77">
        <f t="shared" si="99"/>
        <v>0</v>
      </c>
      <c r="AT117" s="64">
        <f t="shared" si="100"/>
        <v>0</v>
      </c>
      <c r="AU117" s="64">
        <f t="shared" si="91"/>
        <v>0</v>
      </c>
      <c r="AV117" s="90">
        <f t="shared" si="101"/>
        <v>0</v>
      </c>
      <c r="AW117" s="78">
        <f t="shared" si="102"/>
        <v>-4436.8087299812651</v>
      </c>
      <c r="AX117" s="111">
        <v>1</v>
      </c>
      <c r="AY117" s="64" t="s">
        <v>48</v>
      </c>
      <c r="AZ117" s="1">
        <v>69</v>
      </c>
      <c r="BA117" s="1" t="s">
        <v>122</v>
      </c>
      <c r="BB117" s="1" t="s">
        <v>123</v>
      </c>
      <c r="BC117" s="50">
        <v>43890</v>
      </c>
      <c r="BD117" s="83"/>
      <c r="BE117" s="1">
        <v>271.14999999999998</v>
      </c>
      <c r="BF117" s="1"/>
      <c r="BG117" s="1"/>
      <c r="BH117" s="1"/>
      <c r="BI117" s="1"/>
      <c r="BJ117" s="58">
        <v>271.14999999999998</v>
      </c>
      <c r="BK117" s="73">
        <f t="shared" si="103"/>
        <v>0.19999999999998863</v>
      </c>
      <c r="BL117" s="75">
        <f t="shared" si="104"/>
        <v>3.7844388998301897E-3</v>
      </c>
      <c r="BM117" s="56">
        <f t="shared" si="105"/>
        <v>0.20378443889981881</v>
      </c>
      <c r="BN117" s="64">
        <f t="shared" si="106"/>
        <v>0.20378443889981881</v>
      </c>
      <c r="BO117" s="64">
        <f t="shared" si="107"/>
        <v>0</v>
      </c>
      <c r="BP117" s="64">
        <f t="shared" si="108"/>
        <v>0.36884983440867208</v>
      </c>
      <c r="BQ117" s="174">
        <f t="shared" si="109"/>
        <v>0</v>
      </c>
      <c r="BR117" s="77">
        <f t="shared" si="110"/>
        <v>0.36884983440867208</v>
      </c>
      <c r="BS117" s="64">
        <f t="shared" si="111"/>
        <v>2.4816699201265821E-2</v>
      </c>
      <c r="BT117" s="90">
        <f t="shared" si="112"/>
        <v>0.39366653360993792</v>
      </c>
      <c r="BU117" s="78">
        <f t="shared" si="113"/>
        <v>-4436.4150634476555</v>
      </c>
      <c r="BV117" s="111">
        <v>1</v>
      </c>
      <c r="BW117" s="64" t="s">
        <v>48</v>
      </c>
      <c r="BX117" s="1">
        <v>69</v>
      </c>
      <c r="BY117" s="1" t="s">
        <v>122</v>
      </c>
      <c r="BZ117" s="1" t="s">
        <v>123</v>
      </c>
      <c r="CA117" s="50">
        <v>43890</v>
      </c>
      <c r="CB117" s="83"/>
      <c r="CC117" s="72">
        <v>271.14999999999998</v>
      </c>
      <c r="CD117" s="72"/>
      <c r="CE117" s="72"/>
      <c r="CF117" s="72"/>
      <c r="CG117" s="72"/>
      <c r="CH117" s="72">
        <v>271.14999999999998</v>
      </c>
      <c r="CI117" s="72">
        <v>0.19999999999998863</v>
      </c>
      <c r="CJ117" s="72">
        <v>3.7844388998301897E-3</v>
      </c>
      <c r="CK117" s="72">
        <v>0.20378443889981881</v>
      </c>
      <c r="CL117" s="72">
        <v>0.20378443889981881</v>
      </c>
      <c r="CM117" s="72">
        <v>0</v>
      </c>
      <c r="CN117" s="72">
        <v>0.36884983440867208</v>
      </c>
      <c r="CO117" s="72">
        <v>0</v>
      </c>
      <c r="CP117" s="77">
        <f t="shared" si="114"/>
        <v>0.4099092404184847</v>
      </c>
      <c r="CQ117" s="64">
        <f t="shared" si="115"/>
        <v>2.4816699201265818E-2</v>
      </c>
      <c r="CR117" s="90">
        <f t="shared" si="116"/>
        <v>0.43472593961975053</v>
      </c>
      <c r="CS117" s="78">
        <f t="shared" si="117"/>
        <v>-4435.9803375080355</v>
      </c>
      <c r="CT117" s="74" t="s">
        <v>232</v>
      </c>
      <c r="CU117" s="1" t="s">
        <v>317</v>
      </c>
      <c r="CV117" s="1">
        <v>69</v>
      </c>
      <c r="CW117" s="1" t="s">
        <v>122</v>
      </c>
      <c r="CX117" s="1" t="s">
        <v>123</v>
      </c>
      <c r="CY117" s="50">
        <v>43951</v>
      </c>
      <c r="CZ117" s="83"/>
      <c r="DA117" s="64">
        <v>277.76</v>
      </c>
      <c r="DB117" s="64"/>
      <c r="DC117" s="64"/>
      <c r="DD117" s="64"/>
      <c r="DE117" s="64"/>
      <c r="DF117" s="72">
        <v>277.76</v>
      </c>
      <c r="DG117" s="73">
        <f t="shared" si="118"/>
        <v>6.6100000000000136</v>
      </c>
      <c r="DH117" s="75">
        <f t="shared" si="119"/>
        <v>1.0149287685066615</v>
      </c>
      <c r="DI117" s="76">
        <f t="shared" si="120"/>
        <v>7.6249287685066749</v>
      </c>
      <c r="DJ117" s="64">
        <f t="shared" si="121"/>
        <v>7.6249287685066749</v>
      </c>
      <c r="DK117" s="64">
        <f t="shared" si="122"/>
        <v>0</v>
      </c>
      <c r="DL117" s="64">
        <f t="shared" si="123"/>
        <v>13.801121070997082</v>
      </c>
      <c r="DM117" s="184">
        <f t="shared" si="124"/>
        <v>0</v>
      </c>
      <c r="DN117" s="185">
        <f t="shared" si="125"/>
        <v>13.801121070997082</v>
      </c>
      <c r="DO117" s="186">
        <f t="shared" si="126"/>
        <v>13.391211830578598</v>
      </c>
      <c r="DP117" s="186">
        <f t="shared" si="127"/>
        <v>12.866231898850913</v>
      </c>
      <c r="DQ117" s="187">
        <f t="shared" si="128"/>
        <v>0.92250320057054147</v>
      </c>
      <c r="DR117" s="29">
        <f t="shared" si="129"/>
        <v>14.31371503114914</v>
      </c>
      <c r="DS117" s="188">
        <f t="shared" si="130"/>
        <v>-4421.666622476886</v>
      </c>
      <c r="DT117" s="74">
        <v>1</v>
      </c>
      <c r="DU117" s="1" t="s">
        <v>48</v>
      </c>
      <c r="DV117" s="1">
        <v>69</v>
      </c>
      <c r="DW117" s="1" t="s">
        <v>122</v>
      </c>
      <c r="DX117" s="1" t="s">
        <v>123</v>
      </c>
      <c r="DY117" s="50">
        <v>43982</v>
      </c>
      <c r="DZ117" s="51"/>
      <c r="EA117" s="1">
        <v>294.16000000000003</v>
      </c>
      <c r="EB117" s="1"/>
      <c r="EC117" s="1"/>
      <c r="ED117" s="1"/>
      <c r="EE117" s="1"/>
      <c r="EF117" s="58">
        <v>294.16000000000003</v>
      </c>
      <c r="EG117" s="73">
        <f t="shared" si="131"/>
        <v>16.400000000000034</v>
      </c>
      <c r="EH117" s="75">
        <f t="shared" si="132"/>
        <v>0.67390217125781371</v>
      </c>
      <c r="EI117" s="56">
        <f t="shared" si="133"/>
        <v>17.073902171257849</v>
      </c>
      <c r="EJ117" s="64">
        <f t="shared" si="134"/>
        <v>17.073902171257849</v>
      </c>
      <c r="EK117" s="64">
        <f t="shared" si="135"/>
        <v>0</v>
      </c>
      <c r="EL117" s="64">
        <f t="shared" si="136"/>
        <v>30.903762929976708</v>
      </c>
      <c r="EM117" s="174">
        <f t="shared" si="137"/>
        <v>0</v>
      </c>
      <c r="EN117" s="77">
        <f t="shared" si="138"/>
        <v>30.903762929976708</v>
      </c>
      <c r="EO117" s="64">
        <f t="shared" si="139"/>
        <v>3.2327446790436252</v>
      </c>
      <c r="EP117" s="199">
        <f t="shared" si="140"/>
        <v>34.136507609020335</v>
      </c>
      <c r="EQ117" s="200">
        <f t="shared" si="141"/>
        <v>-4387.5301148678654</v>
      </c>
      <c r="ER117" s="111">
        <v>1</v>
      </c>
      <c r="ES117" s="64" t="s">
        <v>48</v>
      </c>
      <c r="ET117" s="1">
        <v>69</v>
      </c>
      <c r="EU117" s="1" t="s">
        <v>122</v>
      </c>
      <c r="EV117" s="1" t="s">
        <v>123</v>
      </c>
      <c r="EW117" s="218">
        <v>500</v>
      </c>
      <c r="EX117" s="50">
        <v>44013</v>
      </c>
      <c r="EY117" s="64">
        <v>305.92</v>
      </c>
      <c r="EZ117" s="64"/>
      <c r="FA117" s="64"/>
      <c r="FB117" s="64"/>
      <c r="FC117" s="64"/>
      <c r="FD117" s="72">
        <f t="shared" si="142"/>
        <v>305.92</v>
      </c>
      <c r="FE117" s="73">
        <f t="shared" si="172"/>
        <v>11.759999999999991</v>
      </c>
      <c r="FF117" s="75">
        <f t="shared" si="143"/>
        <v>0.55184672775344845</v>
      </c>
      <c r="FG117" s="56">
        <f t="shared" si="144"/>
        <v>12.311846727753439</v>
      </c>
      <c r="FH117" s="64">
        <f t="shared" si="145"/>
        <v>12.311846727753439</v>
      </c>
      <c r="FI117" s="64">
        <f t="shared" si="146"/>
        <v>0</v>
      </c>
      <c r="FJ117" s="64">
        <f t="shared" si="147"/>
        <v>22.284442577233726</v>
      </c>
      <c r="FK117" s="64"/>
      <c r="FL117" s="77">
        <f t="shared" si="148"/>
        <v>22.284442577233726</v>
      </c>
      <c r="FM117" s="64">
        <f t="shared" si="149"/>
        <v>2.5533736554271864</v>
      </c>
      <c r="FN117" s="199">
        <f t="shared" si="150"/>
        <v>24.837816232660913</v>
      </c>
      <c r="FO117" s="93">
        <f t="shared" si="151"/>
        <v>-4862.6922986352047</v>
      </c>
      <c r="FP117" s="74">
        <v>1</v>
      </c>
      <c r="FQ117" s="1" t="s">
        <v>48</v>
      </c>
      <c r="FR117" s="1">
        <v>69</v>
      </c>
      <c r="FS117" s="1" t="s">
        <v>122</v>
      </c>
      <c r="FT117" s="1" t="s">
        <v>123</v>
      </c>
      <c r="FU117" s="50">
        <v>44042</v>
      </c>
      <c r="FV117" s="51"/>
      <c r="FW117" s="64">
        <v>326.55</v>
      </c>
      <c r="FX117" s="64"/>
      <c r="FY117" s="64"/>
      <c r="FZ117" s="64"/>
      <c r="GA117" s="64"/>
      <c r="GB117" s="231">
        <f t="shared" si="152"/>
        <v>326.55</v>
      </c>
      <c r="GC117" s="73">
        <f t="shared" si="92"/>
        <v>20.629999999999995</v>
      </c>
      <c r="GD117" s="75">
        <f t="shared" si="153"/>
        <v>6.4282323225872968</v>
      </c>
      <c r="GE117" s="76">
        <f t="shared" si="154"/>
        <v>27.058232322587294</v>
      </c>
      <c r="GF117" s="64">
        <f t="shared" si="155"/>
        <v>27.058232322587294</v>
      </c>
      <c r="GG117" s="64">
        <v>0</v>
      </c>
      <c r="GH117" s="64">
        <f t="shared" si="156"/>
        <v>51.410641412915858</v>
      </c>
      <c r="GI117" s="64"/>
      <c r="GJ117" s="77">
        <f t="shared" si="157"/>
        <v>51.410641412915858</v>
      </c>
      <c r="GK117" s="63">
        <f t="shared" si="158"/>
        <v>0</v>
      </c>
      <c r="GL117" s="64">
        <f t="shared" si="159"/>
        <v>0</v>
      </c>
      <c r="GM117" s="51">
        <f t="shared" si="160"/>
        <v>51.410641412915858</v>
      </c>
      <c r="GN117" s="200">
        <f t="shared" si="161"/>
        <v>-4811.2816572222891</v>
      </c>
      <c r="GO117" s="74">
        <v>1</v>
      </c>
      <c r="GP117" s="237" t="s">
        <v>48</v>
      </c>
      <c r="GQ117" s="1">
        <v>69</v>
      </c>
      <c r="GR117" s="1" t="s">
        <v>122</v>
      </c>
      <c r="GS117" s="1" t="s">
        <v>123</v>
      </c>
      <c r="GT117" s="50">
        <v>44081</v>
      </c>
      <c r="GU117" s="51"/>
      <c r="GV117" s="64">
        <v>341.21</v>
      </c>
      <c r="GW117" s="64"/>
      <c r="GX117" s="64"/>
      <c r="GY117" s="64"/>
      <c r="GZ117" s="64"/>
      <c r="HA117" s="72">
        <v>341.21</v>
      </c>
      <c r="HB117" s="73">
        <f t="shared" si="162"/>
        <v>14.659999999999968</v>
      </c>
      <c r="HC117" s="75">
        <f t="shared" si="163"/>
        <v>-5.3061097641858206</v>
      </c>
      <c r="HD117" s="76">
        <f t="shared" si="164"/>
        <v>9.3538902358141485</v>
      </c>
      <c r="HE117" s="64">
        <f t="shared" si="165"/>
        <v>9.3538902358141485</v>
      </c>
      <c r="HF117" s="64">
        <v>0</v>
      </c>
      <c r="HG117" s="64">
        <f t="shared" si="166"/>
        <v>17.772391448046882</v>
      </c>
      <c r="HH117" s="64"/>
      <c r="HI117" s="77">
        <f t="shared" si="167"/>
        <v>17.772391448046882</v>
      </c>
      <c r="HJ117" s="64">
        <f t="shared" si="168"/>
        <v>0</v>
      </c>
      <c r="HK117" s="64">
        <f t="shared" si="169"/>
        <v>0</v>
      </c>
      <c r="HL117" s="51">
        <f t="shared" si="170"/>
        <v>17.772391448046882</v>
      </c>
      <c r="HM117" s="200">
        <f t="shared" si="171"/>
        <v>-4793.5092657742425</v>
      </c>
      <c r="HN117" s="1">
        <v>1</v>
      </c>
      <c r="HO117" s="1" t="s">
        <v>48</v>
      </c>
    </row>
    <row r="118" spans="1:223" ht="30" customHeight="1" x14ac:dyDescent="0.25">
      <c r="A118" s="1">
        <v>70</v>
      </c>
      <c r="B118" s="1" t="s">
        <v>124</v>
      </c>
      <c r="C118" s="1" t="s">
        <v>125</v>
      </c>
      <c r="D118" s="50">
        <v>43830</v>
      </c>
      <c r="E118" s="83"/>
      <c r="F118" s="64">
        <v>19298.07</v>
      </c>
      <c r="G118" s="64"/>
      <c r="H118" s="64"/>
      <c r="I118" s="64"/>
      <c r="J118" s="64"/>
      <c r="K118" s="72">
        <v>19298.07</v>
      </c>
      <c r="L118" s="73">
        <v>637.34999999999854</v>
      </c>
      <c r="M118" s="75">
        <v>76.481945335382605</v>
      </c>
      <c r="N118" s="56">
        <v>713.83194533538119</v>
      </c>
      <c r="O118" s="64">
        <v>110</v>
      </c>
      <c r="P118" s="64">
        <v>603.83194533538119</v>
      </c>
      <c r="Q118" s="64">
        <v>199.1</v>
      </c>
      <c r="R118" s="64">
        <v>1414.6023023867344</v>
      </c>
      <c r="S118" s="77">
        <v>1613.7023023867343</v>
      </c>
      <c r="T118" s="64"/>
      <c r="U118" s="64"/>
      <c r="V118" s="64">
        <v>81.088068943619874</v>
      </c>
      <c r="W118" s="90">
        <v>1694.7903713303542</v>
      </c>
      <c r="X118" s="78">
        <v>6595.9306884628886</v>
      </c>
      <c r="Y118" s="111">
        <v>1</v>
      </c>
      <c r="Z118" s="64" t="s">
        <v>48</v>
      </c>
      <c r="AA118" s="1">
        <v>70</v>
      </c>
      <c r="AB118" s="1" t="s">
        <v>124</v>
      </c>
      <c r="AC118" s="1" t="s">
        <v>125</v>
      </c>
      <c r="AD118" s="50">
        <v>43861</v>
      </c>
      <c r="AE118" s="110"/>
      <c r="AF118" s="1">
        <v>19919.240000000002</v>
      </c>
      <c r="AG118" s="1"/>
      <c r="AH118" s="1"/>
      <c r="AI118" s="1"/>
      <c r="AJ118" s="1"/>
      <c r="AK118" s="58">
        <f t="shared" si="90"/>
        <v>19919.240000000002</v>
      </c>
      <c r="AL118" s="73">
        <f t="shared" si="93"/>
        <v>621.17000000000189</v>
      </c>
      <c r="AM118" s="75">
        <f t="shared" si="94"/>
        <v>-552.25261153520978</v>
      </c>
      <c r="AN118" s="56">
        <f t="shared" si="95"/>
        <v>68.917388464792111</v>
      </c>
      <c r="AO118" s="64">
        <f t="shared" si="96"/>
        <v>68.917388464792111</v>
      </c>
      <c r="AP118" s="64">
        <f t="shared" si="97"/>
        <v>0</v>
      </c>
      <c r="AQ118" s="64">
        <f t="shared" si="98"/>
        <v>124.74047312127372</v>
      </c>
      <c r="AR118" s="64"/>
      <c r="AS118" s="77">
        <f t="shared" si="99"/>
        <v>124.74047312127372</v>
      </c>
      <c r="AT118" s="64">
        <f t="shared" si="100"/>
        <v>447.08598180652757</v>
      </c>
      <c r="AU118" s="64">
        <f t="shared" si="91"/>
        <v>79.484112949443144</v>
      </c>
      <c r="AV118" s="90">
        <f t="shared" si="101"/>
        <v>651.31056787724435</v>
      </c>
      <c r="AW118" s="78">
        <f t="shared" si="102"/>
        <v>7247.2412563401331</v>
      </c>
      <c r="AX118" s="111">
        <v>1</v>
      </c>
      <c r="AY118" s="64" t="s">
        <v>48</v>
      </c>
      <c r="AZ118" s="1">
        <v>70</v>
      </c>
      <c r="BA118" s="1" t="s">
        <v>124</v>
      </c>
      <c r="BB118" s="1" t="s">
        <v>125</v>
      </c>
      <c r="BC118" s="50">
        <v>43890</v>
      </c>
      <c r="BD118" s="83"/>
      <c r="BE118" s="1">
        <v>20502.670000000002</v>
      </c>
      <c r="BF118" s="1"/>
      <c r="BG118" s="1"/>
      <c r="BH118" s="1"/>
      <c r="BI118" s="1"/>
      <c r="BJ118" s="58">
        <v>20502.670000000002</v>
      </c>
      <c r="BK118" s="73">
        <f t="shared" si="103"/>
        <v>583.43000000000029</v>
      </c>
      <c r="BL118" s="75">
        <f t="shared" si="104"/>
        <v>11.039775936640272</v>
      </c>
      <c r="BM118" s="56">
        <f t="shared" si="105"/>
        <v>594.46977593664053</v>
      </c>
      <c r="BN118" s="64">
        <f t="shared" si="106"/>
        <v>110</v>
      </c>
      <c r="BO118" s="64">
        <f t="shared" si="107"/>
        <v>484.46977593664053</v>
      </c>
      <c r="BP118" s="64">
        <f t="shared" si="108"/>
        <v>199.1</v>
      </c>
      <c r="BQ118" s="174">
        <f t="shared" si="109"/>
        <v>1071.8297423024833</v>
      </c>
      <c r="BR118" s="77">
        <f t="shared" si="110"/>
        <v>1270.9297423024832</v>
      </c>
      <c r="BS118" s="64">
        <f t="shared" si="111"/>
        <v>85.509815047707292</v>
      </c>
      <c r="BT118" s="90">
        <f t="shared" si="112"/>
        <v>1356.4395573501904</v>
      </c>
      <c r="BU118" s="78">
        <f t="shared" si="113"/>
        <v>8603.6808136903237</v>
      </c>
      <c r="BV118" s="111">
        <v>1</v>
      </c>
      <c r="BW118" s="64" t="s">
        <v>48</v>
      </c>
      <c r="BX118" s="1">
        <v>70</v>
      </c>
      <c r="BY118" s="1" t="s">
        <v>124</v>
      </c>
      <c r="BZ118" s="1" t="s">
        <v>125</v>
      </c>
      <c r="CA118" s="50">
        <v>43890</v>
      </c>
      <c r="CB118" s="83"/>
      <c r="CC118" s="72">
        <v>20502.670000000002</v>
      </c>
      <c r="CD118" s="72"/>
      <c r="CE118" s="72"/>
      <c r="CF118" s="72"/>
      <c r="CG118" s="72"/>
      <c r="CH118" s="72">
        <v>20502.670000000002</v>
      </c>
      <c r="CI118" s="72">
        <v>583.43000000000029</v>
      </c>
      <c r="CJ118" s="72">
        <v>11.039775936640272</v>
      </c>
      <c r="CK118" s="72">
        <v>594.46977593664053</v>
      </c>
      <c r="CL118" s="72">
        <v>110</v>
      </c>
      <c r="CM118" s="72">
        <v>484.46977593664053</v>
      </c>
      <c r="CN118" s="72">
        <v>199.1</v>
      </c>
      <c r="CO118" s="72">
        <v>1071.8297423024833</v>
      </c>
      <c r="CP118" s="77">
        <f t="shared" si="114"/>
        <v>1412.4063418048343</v>
      </c>
      <c r="CQ118" s="64">
        <f t="shared" si="115"/>
        <v>85.509815047707292</v>
      </c>
      <c r="CR118" s="90">
        <f t="shared" si="116"/>
        <v>1497.9161568525415</v>
      </c>
      <c r="CS118" s="78">
        <f t="shared" si="117"/>
        <v>10101.596970542865</v>
      </c>
      <c r="CT118" s="74" t="s">
        <v>232</v>
      </c>
      <c r="CU118" s="1" t="s">
        <v>317</v>
      </c>
      <c r="CV118" s="1">
        <v>70</v>
      </c>
      <c r="CW118" s="1" t="s">
        <v>124</v>
      </c>
      <c r="CX118" s="1" t="s">
        <v>125</v>
      </c>
      <c r="CY118" s="50">
        <v>43951</v>
      </c>
      <c r="CZ118" s="83"/>
      <c r="DA118" s="64">
        <v>21718.100000000002</v>
      </c>
      <c r="DB118" s="64"/>
      <c r="DC118" s="64"/>
      <c r="DD118" s="64"/>
      <c r="DE118" s="64"/>
      <c r="DF118" s="72">
        <v>21718.100000000002</v>
      </c>
      <c r="DG118" s="73">
        <f t="shared" si="118"/>
        <v>1215.4300000000003</v>
      </c>
      <c r="DH118" s="75">
        <f t="shared" si="119"/>
        <v>186.62252240636147</v>
      </c>
      <c r="DI118" s="76">
        <f t="shared" si="120"/>
        <v>1402.0525224063617</v>
      </c>
      <c r="DJ118" s="64">
        <f t="shared" si="121"/>
        <v>110</v>
      </c>
      <c r="DK118" s="64">
        <f t="shared" si="122"/>
        <v>1292.0525224063617</v>
      </c>
      <c r="DL118" s="64">
        <f t="shared" si="123"/>
        <v>199.1</v>
      </c>
      <c r="DM118" s="184">
        <f t="shared" si="124"/>
        <v>2876.4646798193271</v>
      </c>
      <c r="DN118" s="185">
        <f t="shared" si="125"/>
        <v>3075.564679819327</v>
      </c>
      <c r="DO118" s="186">
        <f t="shared" si="126"/>
        <v>1663.1583380144928</v>
      </c>
      <c r="DP118" s="186">
        <f t="shared" si="127"/>
        <v>1597.9570133106738</v>
      </c>
      <c r="DQ118" s="187">
        <f t="shared" si="128"/>
        <v>114.5728190461804</v>
      </c>
      <c r="DR118" s="29">
        <f t="shared" si="129"/>
        <v>1777.7311570606732</v>
      </c>
      <c r="DS118" s="188">
        <f t="shared" si="130"/>
        <v>11879.328127603538</v>
      </c>
      <c r="DT118" s="74">
        <v>1</v>
      </c>
      <c r="DU118" s="1" t="s">
        <v>48</v>
      </c>
      <c r="DV118" s="1">
        <v>70</v>
      </c>
      <c r="DW118" s="1" t="s">
        <v>124</v>
      </c>
      <c r="DX118" s="1" t="s">
        <v>125</v>
      </c>
      <c r="DY118" s="50">
        <v>43982</v>
      </c>
      <c r="DZ118" s="51"/>
      <c r="EA118" s="1">
        <v>22658.670000000002</v>
      </c>
      <c r="EB118" s="1"/>
      <c r="EC118" s="1"/>
      <c r="ED118" s="1"/>
      <c r="EE118" s="1"/>
      <c r="EF118" s="58">
        <v>22658.670000000002</v>
      </c>
      <c r="EG118" s="73">
        <f t="shared" si="131"/>
        <v>940.56999999999971</v>
      </c>
      <c r="EH118" s="75">
        <f t="shared" si="132"/>
        <v>38.649522269509774</v>
      </c>
      <c r="EI118" s="56">
        <f t="shared" si="133"/>
        <v>979.21952226950953</v>
      </c>
      <c r="EJ118" s="64">
        <f t="shared" si="134"/>
        <v>110</v>
      </c>
      <c r="EK118" s="64">
        <f t="shared" si="135"/>
        <v>869.21952226950953</v>
      </c>
      <c r="EL118" s="64">
        <f t="shared" si="136"/>
        <v>199.1</v>
      </c>
      <c r="EM118" s="174">
        <f t="shared" si="137"/>
        <v>1682.0720920701453</v>
      </c>
      <c r="EN118" s="77">
        <f t="shared" si="138"/>
        <v>1881.1720920701453</v>
      </c>
      <c r="EO118" s="64">
        <f t="shared" si="139"/>
        <v>196.78344947133306</v>
      </c>
      <c r="EP118" s="199">
        <f t="shared" si="140"/>
        <v>2077.9555415414784</v>
      </c>
      <c r="EQ118" s="200">
        <f t="shared" si="141"/>
        <v>13957.283669145016</v>
      </c>
      <c r="ER118" s="111">
        <v>1</v>
      </c>
      <c r="ES118" s="64" t="s">
        <v>48</v>
      </c>
      <c r="ET118" s="1">
        <v>70</v>
      </c>
      <c r="EU118" s="1" t="s">
        <v>124</v>
      </c>
      <c r="EV118" s="1" t="s">
        <v>125</v>
      </c>
      <c r="EW118" s="218">
        <v>13000</v>
      </c>
      <c r="EX118" s="50">
        <v>44013</v>
      </c>
      <c r="EY118" s="64">
        <v>23554.9</v>
      </c>
      <c r="EZ118" s="64"/>
      <c r="FA118" s="64"/>
      <c r="FB118" s="64"/>
      <c r="FC118" s="64"/>
      <c r="FD118" s="72">
        <f t="shared" si="142"/>
        <v>23554.9</v>
      </c>
      <c r="FE118" s="73">
        <f t="shared" si="172"/>
        <v>896.22999999999956</v>
      </c>
      <c r="FF118" s="75">
        <f t="shared" si="143"/>
        <v>42.05625789238718</v>
      </c>
      <c r="FG118" s="56">
        <f t="shared" si="144"/>
        <v>938.28625789238674</v>
      </c>
      <c r="FH118" s="64">
        <f t="shared" si="145"/>
        <v>938.28625789238674</v>
      </c>
      <c r="FI118" s="64">
        <f t="shared" si="146"/>
        <v>0</v>
      </c>
      <c r="FJ118" s="64">
        <f t="shared" si="147"/>
        <v>1698.2981267852201</v>
      </c>
      <c r="FK118" s="64"/>
      <c r="FL118" s="77">
        <f t="shared" si="148"/>
        <v>1698.2981267852201</v>
      </c>
      <c r="FM118" s="64">
        <f t="shared" si="149"/>
        <v>194.59269312955001</v>
      </c>
      <c r="FN118" s="199">
        <f t="shared" si="150"/>
        <v>1892.8908199147702</v>
      </c>
      <c r="FO118" s="93">
        <f t="shared" si="151"/>
        <v>2850.1744890597856</v>
      </c>
      <c r="FP118" s="74">
        <v>1</v>
      </c>
      <c r="FQ118" s="1" t="s">
        <v>48</v>
      </c>
      <c r="FR118" s="1">
        <v>70</v>
      </c>
      <c r="FS118" s="1" t="s">
        <v>124</v>
      </c>
      <c r="FT118" s="1" t="s">
        <v>125</v>
      </c>
      <c r="FU118" s="50">
        <v>44042</v>
      </c>
      <c r="FV118" s="51"/>
      <c r="FW118" s="64">
        <v>24097.27</v>
      </c>
      <c r="FX118" s="64"/>
      <c r="FY118" s="64"/>
      <c r="FZ118" s="64"/>
      <c r="GA118" s="64"/>
      <c r="GB118" s="231">
        <f t="shared" si="152"/>
        <v>24097.27</v>
      </c>
      <c r="GC118" s="73">
        <f t="shared" si="92"/>
        <v>542.36999999999898</v>
      </c>
      <c r="GD118" s="75">
        <f t="shared" si="153"/>
        <v>169.00050241404102</v>
      </c>
      <c r="GE118" s="76">
        <f t="shared" si="154"/>
        <v>711.37050241403995</v>
      </c>
      <c r="GF118" s="64">
        <f t="shared" si="155"/>
        <v>711.37050241403995</v>
      </c>
      <c r="GG118" s="64">
        <v>0</v>
      </c>
      <c r="GH118" s="64">
        <f t="shared" si="156"/>
        <v>1351.6039545866759</v>
      </c>
      <c r="GI118" s="64"/>
      <c r="GJ118" s="77">
        <f t="shared" si="157"/>
        <v>1351.6039545866759</v>
      </c>
      <c r="GK118" s="63">
        <f t="shared" si="158"/>
        <v>711.37050241403995</v>
      </c>
      <c r="GL118" s="64">
        <f t="shared" si="159"/>
        <v>197.75051544212755</v>
      </c>
      <c r="GM118" s="51">
        <f t="shared" si="160"/>
        <v>1549.3544700288035</v>
      </c>
      <c r="GN118" s="200">
        <f t="shared" si="161"/>
        <v>4399.5289590885895</v>
      </c>
      <c r="GO118" s="74">
        <v>1</v>
      </c>
      <c r="GP118" s="237" t="s">
        <v>48</v>
      </c>
      <c r="GQ118" s="1">
        <v>70</v>
      </c>
      <c r="GR118" s="1" t="s">
        <v>124</v>
      </c>
      <c r="GS118" s="1" t="s">
        <v>125</v>
      </c>
      <c r="GT118" s="50">
        <v>44081</v>
      </c>
      <c r="GU118" s="51"/>
      <c r="GV118" s="64">
        <v>24973.34</v>
      </c>
      <c r="GW118" s="64"/>
      <c r="GX118" s="64"/>
      <c r="GY118" s="64"/>
      <c r="GZ118" s="64"/>
      <c r="HA118" s="72">
        <v>24973.34</v>
      </c>
      <c r="HB118" s="73">
        <f t="shared" si="162"/>
        <v>876.06999999999971</v>
      </c>
      <c r="HC118" s="75">
        <f t="shared" si="163"/>
        <v>-317.08892094885954</v>
      </c>
      <c r="HD118" s="76">
        <f t="shared" si="164"/>
        <v>558.98107905114011</v>
      </c>
      <c r="HE118" s="64">
        <f t="shared" si="165"/>
        <v>558.98107905114011</v>
      </c>
      <c r="HF118" s="64">
        <v>0</v>
      </c>
      <c r="HG118" s="64">
        <f t="shared" si="166"/>
        <v>1062.0640501971661</v>
      </c>
      <c r="HH118" s="64"/>
      <c r="HI118" s="77">
        <f t="shared" si="167"/>
        <v>1062.0640501971661</v>
      </c>
      <c r="HJ118" s="64">
        <f t="shared" si="168"/>
        <v>558.98107905114011</v>
      </c>
      <c r="HK118" s="64">
        <f t="shared" si="169"/>
        <v>253.00342600947718</v>
      </c>
      <c r="HL118" s="51">
        <f t="shared" si="170"/>
        <v>1315.0674762066433</v>
      </c>
      <c r="HM118" s="200">
        <f t="shared" si="171"/>
        <v>5714.5964352952324</v>
      </c>
      <c r="HN118" s="1">
        <v>1</v>
      </c>
      <c r="HO118" s="1" t="s">
        <v>48</v>
      </c>
    </row>
    <row r="119" spans="1:223" ht="30" customHeight="1" x14ac:dyDescent="0.25">
      <c r="A119" s="1">
        <v>71</v>
      </c>
      <c r="B119" s="1" t="s">
        <v>126</v>
      </c>
      <c r="C119" s="1" t="s">
        <v>127</v>
      </c>
      <c r="D119" s="50">
        <v>43830</v>
      </c>
      <c r="E119" s="83"/>
      <c r="F119" s="64">
        <v>241.51</v>
      </c>
      <c r="G119" s="64"/>
      <c r="H119" s="64"/>
      <c r="I119" s="64"/>
      <c r="J119" s="64"/>
      <c r="K119" s="72">
        <v>241.51</v>
      </c>
      <c r="L119" s="73">
        <v>0</v>
      </c>
      <c r="M119" s="75">
        <v>0</v>
      </c>
      <c r="N119" s="56">
        <v>0</v>
      </c>
      <c r="O119" s="64">
        <v>0</v>
      </c>
      <c r="P119" s="64">
        <v>0</v>
      </c>
      <c r="Q119" s="64">
        <v>0</v>
      </c>
      <c r="R119" s="64">
        <v>0</v>
      </c>
      <c r="S119" s="77">
        <v>0</v>
      </c>
      <c r="T119" s="64"/>
      <c r="U119" s="64"/>
      <c r="V119" s="64">
        <v>0</v>
      </c>
      <c r="W119" s="90">
        <v>0</v>
      </c>
      <c r="X119" s="78">
        <v>90.772718405703046</v>
      </c>
      <c r="Y119" s="111">
        <v>1</v>
      </c>
      <c r="Z119" s="64" t="s">
        <v>48</v>
      </c>
      <c r="AA119" s="1">
        <v>71</v>
      </c>
      <c r="AB119" s="1" t="s">
        <v>126</v>
      </c>
      <c r="AC119" s="1" t="s">
        <v>127</v>
      </c>
      <c r="AD119" s="50">
        <v>43861</v>
      </c>
      <c r="AE119" s="110"/>
      <c r="AF119" s="1">
        <v>241.51</v>
      </c>
      <c r="AG119" s="1"/>
      <c r="AH119" s="1"/>
      <c r="AI119" s="1"/>
      <c r="AJ119" s="1"/>
      <c r="AK119" s="58">
        <f t="shared" si="90"/>
        <v>241.51</v>
      </c>
      <c r="AL119" s="73">
        <f t="shared" si="93"/>
        <v>0</v>
      </c>
      <c r="AM119" s="75">
        <f t="shared" si="94"/>
        <v>0</v>
      </c>
      <c r="AN119" s="56">
        <f t="shared" si="95"/>
        <v>0</v>
      </c>
      <c r="AO119" s="64">
        <f t="shared" si="96"/>
        <v>0</v>
      </c>
      <c r="AP119" s="64">
        <f t="shared" si="97"/>
        <v>0</v>
      </c>
      <c r="AQ119" s="64">
        <f t="shared" si="98"/>
        <v>0</v>
      </c>
      <c r="AR119" s="64"/>
      <c r="AS119" s="77">
        <f t="shared" si="99"/>
        <v>0</v>
      </c>
      <c r="AT119" s="64">
        <f t="shared" si="100"/>
        <v>0</v>
      </c>
      <c r="AU119" s="64">
        <f t="shared" si="91"/>
        <v>0</v>
      </c>
      <c r="AV119" s="90">
        <f t="shared" si="101"/>
        <v>0</v>
      </c>
      <c r="AW119" s="78">
        <f t="shared" si="102"/>
        <v>90.772718405703046</v>
      </c>
      <c r="AX119" s="111">
        <v>1</v>
      </c>
      <c r="AY119" s="64" t="s">
        <v>48</v>
      </c>
      <c r="AZ119" s="1">
        <v>71</v>
      </c>
      <c r="BA119" s="1" t="s">
        <v>126</v>
      </c>
      <c r="BB119" s="1" t="s">
        <v>127</v>
      </c>
      <c r="BC119" s="50">
        <v>43890</v>
      </c>
      <c r="BD119" s="83"/>
      <c r="BE119" s="1">
        <v>241.51</v>
      </c>
      <c r="BF119" s="1"/>
      <c r="BG119" s="1"/>
      <c r="BH119" s="1"/>
      <c r="BI119" s="1"/>
      <c r="BJ119" s="58">
        <v>241.51</v>
      </c>
      <c r="BK119" s="73">
        <f t="shared" si="103"/>
        <v>0</v>
      </c>
      <c r="BL119" s="75">
        <f t="shared" si="104"/>
        <v>0</v>
      </c>
      <c r="BM119" s="56">
        <f t="shared" si="105"/>
        <v>0</v>
      </c>
      <c r="BN119" s="64">
        <f t="shared" si="106"/>
        <v>0</v>
      </c>
      <c r="BO119" s="64">
        <f t="shared" si="107"/>
        <v>0</v>
      </c>
      <c r="BP119" s="64">
        <f t="shared" si="108"/>
        <v>0</v>
      </c>
      <c r="BQ119" s="174">
        <f t="shared" si="109"/>
        <v>0</v>
      </c>
      <c r="BR119" s="77">
        <f t="shared" si="110"/>
        <v>0</v>
      </c>
      <c r="BS119" s="64">
        <f t="shared" si="111"/>
        <v>0</v>
      </c>
      <c r="BT119" s="90">
        <f t="shared" si="112"/>
        <v>0</v>
      </c>
      <c r="BU119" s="78">
        <f t="shared" si="113"/>
        <v>90.772718405703046</v>
      </c>
      <c r="BV119" s="111">
        <v>1</v>
      </c>
      <c r="BW119" s="64" t="s">
        <v>48</v>
      </c>
      <c r="BX119" s="1">
        <v>71</v>
      </c>
      <c r="BY119" s="1" t="s">
        <v>126</v>
      </c>
      <c r="BZ119" s="1" t="s">
        <v>127</v>
      </c>
      <c r="CA119" s="50">
        <v>43890</v>
      </c>
      <c r="CB119" s="83"/>
      <c r="CC119" s="72">
        <v>241.51</v>
      </c>
      <c r="CD119" s="72"/>
      <c r="CE119" s="72"/>
      <c r="CF119" s="72"/>
      <c r="CG119" s="72"/>
      <c r="CH119" s="72">
        <v>241.51</v>
      </c>
      <c r="CI119" s="72">
        <v>0</v>
      </c>
      <c r="CJ119" s="72">
        <v>0</v>
      </c>
      <c r="CK119" s="72">
        <v>0</v>
      </c>
      <c r="CL119" s="72">
        <v>0</v>
      </c>
      <c r="CM119" s="72">
        <v>0</v>
      </c>
      <c r="CN119" s="72">
        <v>0</v>
      </c>
      <c r="CO119" s="72">
        <v>0</v>
      </c>
      <c r="CP119" s="77">
        <f t="shared" si="114"/>
        <v>0</v>
      </c>
      <c r="CQ119" s="64">
        <f t="shared" si="115"/>
        <v>0</v>
      </c>
      <c r="CR119" s="90">
        <f t="shared" si="116"/>
        <v>0</v>
      </c>
      <c r="CS119" s="78">
        <f t="shared" si="117"/>
        <v>90.772718405703046</v>
      </c>
      <c r="CT119" s="74" t="s">
        <v>232</v>
      </c>
      <c r="CU119" s="1" t="s">
        <v>317</v>
      </c>
      <c r="CV119" s="1">
        <v>71</v>
      </c>
      <c r="CW119" s="1" t="s">
        <v>126</v>
      </c>
      <c r="CX119" s="1" t="s">
        <v>127</v>
      </c>
      <c r="CY119" s="50">
        <v>43951</v>
      </c>
      <c r="CZ119" s="83"/>
      <c r="DA119" s="64">
        <v>248.39000000000001</v>
      </c>
      <c r="DB119" s="64"/>
      <c r="DC119" s="64"/>
      <c r="DD119" s="64"/>
      <c r="DE119" s="64"/>
      <c r="DF119" s="72">
        <v>248.39000000000001</v>
      </c>
      <c r="DG119" s="73">
        <f t="shared" si="118"/>
        <v>6.8800000000000239</v>
      </c>
      <c r="DH119" s="75">
        <f t="shared" si="119"/>
        <v>1.0563857681279638</v>
      </c>
      <c r="DI119" s="76">
        <f t="shared" si="120"/>
        <v>7.9363857681279875</v>
      </c>
      <c r="DJ119" s="64">
        <f t="shared" si="121"/>
        <v>7.9363857681279875</v>
      </c>
      <c r="DK119" s="64">
        <f t="shared" si="122"/>
        <v>0</v>
      </c>
      <c r="DL119" s="64">
        <f t="shared" si="123"/>
        <v>14.364858240311658</v>
      </c>
      <c r="DM119" s="184">
        <f t="shared" si="124"/>
        <v>0</v>
      </c>
      <c r="DN119" s="185">
        <f t="shared" si="125"/>
        <v>14.364858240311658</v>
      </c>
      <c r="DO119" s="186">
        <f t="shared" si="126"/>
        <v>14.364858240311658</v>
      </c>
      <c r="DP119" s="186">
        <f t="shared" si="127"/>
        <v>13.801708139059706</v>
      </c>
      <c r="DQ119" s="187">
        <f t="shared" si="128"/>
        <v>0.98957643789711103</v>
      </c>
      <c r="DR119" s="29">
        <f t="shared" si="129"/>
        <v>15.354434678208769</v>
      </c>
      <c r="DS119" s="188">
        <f t="shared" si="130"/>
        <v>106.12715308391182</v>
      </c>
      <c r="DT119" s="74">
        <v>1</v>
      </c>
      <c r="DU119" s="1" t="s">
        <v>48</v>
      </c>
      <c r="DV119" s="1">
        <v>71</v>
      </c>
      <c r="DW119" s="1" t="s">
        <v>126</v>
      </c>
      <c r="DX119" s="1" t="s">
        <v>127</v>
      </c>
      <c r="DY119" s="50">
        <v>43982</v>
      </c>
      <c r="DZ119" s="51"/>
      <c r="EA119" s="1">
        <v>259.28000000000003</v>
      </c>
      <c r="EB119" s="1"/>
      <c r="EC119" s="1"/>
      <c r="ED119" s="1"/>
      <c r="EE119" s="1"/>
      <c r="EF119" s="58">
        <v>259.28000000000003</v>
      </c>
      <c r="EG119" s="73">
        <f t="shared" si="131"/>
        <v>10.890000000000015</v>
      </c>
      <c r="EH119" s="75">
        <f t="shared" si="132"/>
        <v>0.44748747835351133</v>
      </c>
      <c r="EI119" s="56">
        <f t="shared" si="133"/>
        <v>11.337487478353527</v>
      </c>
      <c r="EJ119" s="64">
        <f t="shared" si="134"/>
        <v>11.337487478353527</v>
      </c>
      <c r="EK119" s="64">
        <f t="shared" si="135"/>
        <v>0</v>
      </c>
      <c r="EL119" s="64">
        <f t="shared" si="136"/>
        <v>20.520852335819885</v>
      </c>
      <c r="EM119" s="174">
        <f t="shared" si="137"/>
        <v>0</v>
      </c>
      <c r="EN119" s="77">
        <f t="shared" si="138"/>
        <v>20.520852335819885</v>
      </c>
      <c r="EO119" s="64">
        <f t="shared" si="139"/>
        <v>2.1466213143161621</v>
      </c>
      <c r="EP119" s="199">
        <f t="shared" si="140"/>
        <v>22.667473650136046</v>
      </c>
      <c r="EQ119" s="200">
        <f t="shared" si="141"/>
        <v>128.79462673404788</v>
      </c>
      <c r="ER119" s="111">
        <v>1</v>
      </c>
      <c r="ES119" s="64" t="s">
        <v>48</v>
      </c>
      <c r="ET119" s="1">
        <v>71</v>
      </c>
      <c r="EU119" s="1" t="s">
        <v>126</v>
      </c>
      <c r="EV119" s="1" t="s">
        <v>127</v>
      </c>
      <c r="EW119" s="218"/>
      <c r="EX119" s="50">
        <v>44013</v>
      </c>
      <c r="EY119" s="64">
        <v>266.91000000000003</v>
      </c>
      <c r="EZ119" s="64"/>
      <c r="FA119" s="64"/>
      <c r="FB119" s="64"/>
      <c r="FC119" s="64"/>
      <c r="FD119" s="72">
        <f t="shared" si="142"/>
        <v>266.91000000000003</v>
      </c>
      <c r="FE119" s="73">
        <f t="shared" si="172"/>
        <v>7.6299999999999955</v>
      </c>
      <c r="FF119" s="75">
        <f t="shared" si="143"/>
        <v>0.35804341264955886</v>
      </c>
      <c r="FG119" s="56">
        <f t="shared" si="144"/>
        <v>7.9880434126495548</v>
      </c>
      <c r="FH119" s="64">
        <f t="shared" si="145"/>
        <v>7.9880434126495548</v>
      </c>
      <c r="FI119" s="64">
        <f t="shared" si="146"/>
        <v>0</v>
      </c>
      <c r="FJ119" s="64">
        <f t="shared" si="147"/>
        <v>14.458358576895694</v>
      </c>
      <c r="FK119" s="64"/>
      <c r="FL119" s="77">
        <f t="shared" si="148"/>
        <v>14.458358576895694</v>
      </c>
      <c r="FM119" s="64">
        <f t="shared" si="149"/>
        <v>1.6566531454854962</v>
      </c>
      <c r="FN119" s="199">
        <f t="shared" si="150"/>
        <v>16.11501172238119</v>
      </c>
      <c r="FO119" s="93">
        <f t="shared" si="151"/>
        <v>144.90963845642906</v>
      </c>
      <c r="FP119" s="74">
        <v>1</v>
      </c>
      <c r="FQ119" s="1" t="s">
        <v>48</v>
      </c>
      <c r="FR119" s="1">
        <v>71</v>
      </c>
      <c r="FS119" s="1" t="s">
        <v>126</v>
      </c>
      <c r="FT119" s="1" t="s">
        <v>127</v>
      </c>
      <c r="FU119" s="50">
        <v>44042</v>
      </c>
      <c r="FV119" s="51"/>
      <c r="FW119" s="64">
        <v>282.78000000000003</v>
      </c>
      <c r="FX119" s="64"/>
      <c r="FY119" s="64"/>
      <c r="FZ119" s="64"/>
      <c r="GA119" s="64"/>
      <c r="GB119" s="231">
        <f t="shared" si="152"/>
        <v>282.78000000000003</v>
      </c>
      <c r="GC119" s="73">
        <f t="shared" si="92"/>
        <v>15.870000000000005</v>
      </c>
      <c r="GD119" s="75">
        <f t="shared" si="153"/>
        <v>4.9450337837838321</v>
      </c>
      <c r="GE119" s="76">
        <f t="shared" si="154"/>
        <v>20.815033783783836</v>
      </c>
      <c r="GF119" s="64">
        <f t="shared" si="155"/>
        <v>20.815033783783836</v>
      </c>
      <c r="GG119" s="64">
        <v>0</v>
      </c>
      <c r="GH119" s="64">
        <f t="shared" si="156"/>
        <v>39.548564189189285</v>
      </c>
      <c r="GI119" s="64"/>
      <c r="GJ119" s="77">
        <f t="shared" si="157"/>
        <v>39.548564189189285</v>
      </c>
      <c r="GK119" s="63">
        <f t="shared" si="158"/>
        <v>0</v>
      </c>
      <c r="GL119" s="64">
        <f t="shared" si="159"/>
        <v>0</v>
      </c>
      <c r="GM119" s="51">
        <f t="shared" si="160"/>
        <v>39.548564189189285</v>
      </c>
      <c r="GN119" s="200">
        <f t="shared" si="161"/>
        <v>184.45820264561834</v>
      </c>
      <c r="GO119" s="74">
        <v>1</v>
      </c>
      <c r="GP119" s="237" t="s">
        <v>48</v>
      </c>
      <c r="GQ119" s="1">
        <v>71</v>
      </c>
      <c r="GR119" s="1" t="s">
        <v>126</v>
      </c>
      <c r="GS119" s="1" t="s">
        <v>127</v>
      </c>
      <c r="GT119" s="50">
        <v>44081</v>
      </c>
      <c r="GU119" s="51">
        <v>200</v>
      </c>
      <c r="GV119" s="64">
        <v>301.34000000000003</v>
      </c>
      <c r="GW119" s="64"/>
      <c r="GX119" s="64"/>
      <c r="GY119" s="64"/>
      <c r="GZ119" s="64"/>
      <c r="HA119" s="72">
        <v>301.34000000000003</v>
      </c>
      <c r="HB119" s="73">
        <f t="shared" si="162"/>
        <v>18.560000000000002</v>
      </c>
      <c r="HC119" s="75">
        <f t="shared" si="163"/>
        <v>-6.7176942171411369</v>
      </c>
      <c r="HD119" s="76">
        <f t="shared" si="164"/>
        <v>11.842305782858865</v>
      </c>
      <c r="HE119" s="64">
        <f t="shared" si="165"/>
        <v>11.842305782858865</v>
      </c>
      <c r="HF119" s="64">
        <v>0</v>
      </c>
      <c r="HG119" s="64">
        <f t="shared" si="166"/>
        <v>22.500380987431843</v>
      </c>
      <c r="HH119" s="64"/>
      <c r="HI119" s="77">
        <f t="shared" si="167"/>
        <v>22.500380987431843</v>
      </c>
      <c r="HJ119" s="64">
        <f t="shared" si="168"/>
        <v>0</v>
      </c>
      <c r="HK119" s="64">
        <f t="shared" si="169"/>
        <v>0</v>
      </c>
      <c r="HL119" s="51">
        <f t="shared" si="170"/>
        <v>22.500380987431843</v>
      </c>
      <c r="HM119" s="200">
        <f t="shared" si="171"/>
        <v>6.9585836330501856</v>
      </c>
      <c r="HN119" s="1">
        <v>1</v>
      </c>
      <c r="HO119" s="1" t="s">
        <v>48</v>
      </c>
    </row>
    <row r="120" spans="1:223" ht="30" customHeight="1" x14ac:dyDescent="0.25">
      <c r="A120" s="1">
        <v>72</v>
      </c>
      <c r="B120" s="1" t="s">
        <v>159</v>
      </c>
      <c r="C120" s="1" t="s">
        <v>128</v>
      </c>
      <c r="D120" s="50">
        <v>43830</v>
      </c>
      <c r="E120" s="83"/>
      <c r="F120" s="64">
        <v>506.11</v>
      </c>
      <c r="G120" s="64"/>
      <c r="H120" s="64"/>
      <c r="I120" s="64"/>
      <c r="J120" s="64"/>
      <c r="K120" s="72">
        <v>506.11</v>
      </c>
      <c r="L120" s="73">
        <v>0</v>
      </c>
      <c r="M120" s="75">
        <v>0</v>
      </c>
      <c r="N120" s="56">
        <v>0</v>
      </c>
      <c r="O120" s="64">
        <v>0</v>
      </c>
      <c r="P120" s="64">
        <v>0</v>
      </c>
      <c r="Q120" s="64">
        <v>0</v>
      </c>
      <c r="R120" s="64">
        <v>0</v>
      </c>
      <c r="S120" s="77">
        <v>0</v>
      </c>
      <c r="T120" s="64"/>
      <c r="U120" s="64"/>
      <c r="V120" s="64">
        <v>0</v>
      </c>
      <c r="W120" s="90">
        <v>0</v>
      </c>
      <c r="X120" s="78">
        <v>214.66834822693164</v>
      </c>
      <c r="Y120" s="111">
        <v>1</v>
      </c>
      <c r="Z120" s="64" t="s">
        <v>48</v>
      </c>
      <c r="AA120" s="1">
        <v>72</v>
      </c>
      <c r="AB120" s="1" t="s">
        <v>159</v>
      </c>
      <c r="AC120" s="1" t="s">
        <v>128</v>
      </c>
      <c r="AD120" s="50">
        <v>43861</v>
      </c>
      <c r="AE120" s="110"/>
      <c r="AF120" s="1">
        <v>506.11</v>
      </c>
      <c r="AG120" s="1"/>
      <c r="AH120" s="1"/>
      <c r="AI120" s="1"/>
      <c r="AJ120" s="1"/>
      <c r="AK120" s="58">
        <f t="shared" si="90"/>
        <v>506.11</v>
      </c>
      <c r="AL120" s="73">
        <f t="shared" si="93"/>
        <v>0</v>
      </c>
      <c r="AM120" s="75">
        <f t="shared" si="94"/>
        <v>0</v>
      </c>
      <c r="AN120" s="56">
        <f t="shared" si="95"/>
        <v>0</v>
      </c>
      <c r="AO120" s="64">
        <f t="shared" si="96"/>
        <v>0</v>
      </c>
      <c r="AP120" s="64">
        <f t="shared" si="97"/>
        <v>0</v>
      </c>
      <c r="AQ120" s="64">
        <f t="shared" si="98"/>
        <v>0</v>
      </c>
      <c r="AR120" s="64"/>
      <c r="AS120" s="77">
        <f t="shared" si="99"/>
        <v>0</v>
      </c>
      <c r="AT120" s="64">
        <f t="shared" si="100"/>
        <v>0</v>
      </c>
      <c r="AU120" s="64">
        <f t="shared" si="91"/>
        <v>0</v>
      </c>
      <c r="AV120" s="90">
        <f t="shared" si="101"/>
        <v>0</v>
      </c>
      <c r="AW120" s="78">
        <f t="shared" si="102"/>
        <v>214.66834822693164</v>
      </c>
      <c r="AX120" s="111">
        <v>1</v>
      </c>
      <c r="AY120" s="64" t="s">
        <v>48</v>
      </c>
      <c r="AZ120" s="1">
        <v>72</v>
      </c>
      <c r="BA120" s="1" t="s">
        <v>159</v>
      </c>
      <c r="BB120" s="1" t="s">
        <v>128</v>
      </c>
      <c r="BC120" s="50">
        <v>43890</v>
      </c>
      <c r="BD120" s="83"/>
      <c r="BE120" s="1">
        <v>506.11</v>
      </c>
      <c r="BF120" s="1"/>
      <c r="BG120" s="1"/>
      <c r="BH120" s="1"/>
      <c r="BI120" s="1"/>
      <c r="BJ120" s="58">
        <v>506.11</v>
      </c>
      <c r="BK120" s="73">
        <f t="shared" si="103"/>
        <v>0</v>
      </c>
      <c r="BL120" s="75">
        <f t="shared" si="104"/>
        <v>0</v>
      </c>
      <c r="BM120" s="56">
        <f t="shared" si="105"/>
        <v>0</v>
      </c>
      <c r="BN120" s="64">
        <f t="shared" si="106"/>
        <v>0</v>
      </c>
      <c r="BO120" s="64">
        <f t="shared" si="107"/>
        <v>0</v>
      </c>
      <c r="BP120" s="64">
        <f t="shared" si="108"/>
        <v>0</v>
      </c>
      <c r="BQ120" s="174">
        <f t="shared" si="109"/>
        <v>0</v>
      </c>
      <c r="BR120" s="77">
        <f t="shared" si="110"/>
        <v>0</v>
      </c>
      <c r="BS120" s="64">
        <f t="shared" si="111"/>
        <v>0</v>
      </c>
      <c r="BT120" s="90">
        <f t="shared" si="112"/>
        <v>0</v>
      </c>
      <c r="BU120" s="78">
        <f t="shared" si="113"/>
        <v>214.66834822693164</v>
      </c>
      <c r="BV120" s="111">
        <v>1</v>
      </c>
      <c r="BW120" s="64" t="s">
        <v>48</v>
      </c>
      <c r="BX120" s="1">
        <v>72</v>
      </c>
      <c r="BY120" s="1" t="s">
        <v>159</v>
      </c>
      <c r="BZ120" s="1" t="s">
        <v>128</v>
      </c>
      <c r="CA120" s="50">
        <v>43890</v>
      </c>
      <c r="CB120" s="83"/>
      <c r="CC120" s="72">
        <v>506.11</v>
      </c>
      <c r="CD120" s="72"/>
      <c r="CE120" s="72"/>
      <c r="CF120" s="72"/>
      <c r="CG120" s="72"/>
      <c r="CH120" s="72">
        <v>506.11</v>
      </c>
      <c r="CI120" s="72">
        <v>0</v>
      </c>
      <c r="CJ120" s="72">
        <v>0</v>
      </c>
      <c r="CK120" s="72">
        <v>0</v>
      </c>
      <c r="CL120" s="72">
        <v>0</v>
      </c>
      <c r="CM120" s="72">
        <v>0</v>
      </c>
      <c r="CN120" s="72">
        <v>0</v>
      </c>
      <c r="CO120" s="72">
        <v>0</v>
      </c>
      <c r="CP120" s="77">
        <f t="shared" si="114"/>
        <v>0</v>
      </c>
      <c r="CQ120" s="64">
        <f t="shared" si="115"/>
        <v>0</v>
      </c>
      <c r="CR120" s="90">
        <f t="shared" si="116"/>
        <v>0</v>
      </c>
      <c r="CS120" s="78">
        <f t="shared" si="117"/>
        <v>214.66834822693164</v>
      </c>
      <c r="CT120" s="74" t="s">
        <v>232</v>
      </c>
      <c r="CU120" s="1" t="s">
        <v>317</v>
      </c>
      <c r="CV120" s="1">
        <v>72</v>
      </c>
      <c r="CW120" s="1" t="s">
        <v>159</v>
      </c>
      <c r="CX120" s="1" t="s">
        <v>128</v>
      </c>
      <c r="CY120" s="50">
        <v>43951</v>
      </c>
      <c r="CZ120" s="83"/>
      <c r="DA120" s="64">
        <v>506.11</v>
      </c>
      <c r="DB120" s="64"/>
      <c r="DC120" s="64"/>
      <c r="DD120" s="64"/>
      <c r="DE120" s="64"/>
      <c r="DF120" s="72">
        <v>506.11</v>
      </c>
      <c r="DG120" s="73">
        <f t="shared" si="118"/>
        <v>0</v>
      </c>
      <c r="DH120" s="75">
        <f t="shared" si="119"/>
        <v>0</v>
      </c>
      <c r="DI120" s="76">
        <f t="shared" si="120"/>
        <v>0</v>
      </c>
      <c r="DJ120" s="64">
        <f t="shared" si="121"/>
        <v>0</v>
      </c>
      <c r="DK120" s="64">
        <f t="shared" si="122"/>
        <v>0</v>
      </c>
      <c r="DL120" s="64">
        <f t="shared" si="123"/>
        <v>0</v>
      </c>
      <c r="DM120" s="184">
        <f t="shared" si="124"/>
        <v>0</v>
      </c>
      <c r="DN120" s="185">
        <f t="shared" si="125"/>
        <v>0</v>
      </c>
      <c r="DO120" s="186">
        <f t="shared" si="126"/>
        <v>0</v>
      </c>
      <c r="DP120" s="186">
        <f t="shared" si="127"/>
        <v>0</v>
      </c>
      <c r="DQ120" s="187">
        <f t="shared" si="128"/>
        <v>0</v>
      </c>
      <c r="DR120" s="29">
        <f t="shared" si="129"/>
        <v>0</v>
      </c>
      <c r="DS120" s="188">
        <f t="shared" si="130"/>
        <v>214.66834822693164</v>
      </c>
      <c r="DT120" s="74">
        <v>1</v>
      </c>
      <c r="DU120" s="1" t="s">
        <v>48</v>
      </c>
      <c r="DV120" s="1">
        <v>72</v>
      </c>
      <c r="DW120" s="1" t="s">
        <v>159</v>
      </c>
      <c r="DX120" s="1" t="s">
        <v>128</v>
      </c>
      <c r="DY120" s="50">
        <v>43982</v>
      </c>
      <c r="DZ120" s="51"/>
      <c r="EA120" s="1">
        <v>506.11</v>
      </c>
      <c r="EB120" s="1"/>
      <c r="EC120" s="1"/>
      <c r="ED120" s="1"/>
      <c r="EE120" s="1"/>
      <c r="EF120" s="58">
        <v>506.11</v>
      </c>
      <c r="EG120" s="73">
        <f t="shared" si="131"/>
        <v>0</v>
      </c>
      <c r="EH120" s="75">
        <f t="shared" si="132"/>
        <v>0</v>
      </c>
      <c r="EI120" s="56">
        <f t="shared" si="133"/>
        <v>0</v>
      </c>
      <c r="EJ120" s="64">
        <f t="shared" si="134"/>
        <v>0</v>
      </c>
      <c r="EK120" s="64">
        <f t="shared" si="135"/>
        <v>0</v>
      </c>
      <c r="EL120" s="64">
        <f t="shared" si="136"/>
        <v>0</v>
      </c>
      <c r="EM120" s="174">
        <f t="shared" si="137"/>
        <v>0</v>
      </c>
      <c r="EN120" s="77">
        <f t="shared" si="138"/>
        <v>0</v>
      </c>
      <c r="EO120" s="64">
        <f t="shared" si="139"/>
        <v>0</v>
      </c>
      <c r="EP120" s="199">
        <f t="shared" si="140"/>
        <v>0</v>
      </c>
      <c r="EQ120" s="200">
        <f t="shared" si="141"/>
        <v>214.66834822693164</v>
      </c>
      <c r="ER120" s="111">
        <v>1</v>
      </c>
      <c r="ES120" s="64" t="s">
        <v>48</v>
      </c>
      <c r="ET120" s="1">
        <v>72</v>
      </c>
      <c r="EU120" s="1" t="s">
        <v>159</v>
      </c>
      <c r="EV120" s="1" t="s">
        <v>128</v>
      </c>
      <c r="EW120" s="218"/>
      <c r="EX120" s="50">
        <v>44013</v>
      </c>
      <c r="EY120" s="64">
        <v>564.21</v>
      </c>
      <c r="EZ120" s="64"/>
      <c r="FA120" s="64"/>
      <c r="FB120" s="64"/>
      <c r="FC120" s="64"/>
      <c r="FD120" s="72">
        <f t="shared" si="142"/>
        <v>564.21</v>
      </c>
      <c r="FE120" s="73">
        <f t="shared" si="172"/>
        <v>58.100000000000023</v>
      </c>
      <c r="FF120" s="75">
        <f t="shared" si="143"/>
        <v>2.7263856192581115</v>
      </c>
      <c r="FG120" s="56">
        <f t="shared" si="144"/>
        <v>60.826385619258133</v>
      </c>
      <c r="FH120" s="64">
        <f t="shared" si="145"/>
        <v>60.826385619258133</v>
      </c>
      <c r="FI120" s="64">
        <f t="shared" si="146"/>
        <v>0</v>
      </c>
      <c r="FJ120" s="64">
        <f t="shared" si="147"/>
        <v>110.09575797085722</v>
      </c>
      <c r="FK120" s="64"/>
      <c r="FL120" s="77">
        <f t="shared" si="148"/>
        <v>110.09575797085722</v>
      </c>
      <c r="FM120" s="64">
        <f t="shared" si="149"/>
        <v>12.614881750027186</v>
      </c>
      <c r="FN120" s="199">
        <f t="shared" si="150"/>
        <v>122.7106397208844</v>
      </c>
      <c r="FO120" s="93">
        <f t="shared" si="151"/>
        <v>337.37898794781603</v>
      </c>
      <c r="FP120" s="74">
        <v>1</v>
      </c>
      <c r="FQ120" s="1" t="s">
        <v>48</v>
      </c>
      <c r="FR120" s="1">
        <v>72</v>
      </c>
      <c r="FS120" s="1" t="s">
        <v>159</v>
      </c>
      <c r="FT120" s="1" t="s">
        <v>128</v>
      </c>
      <c r="FU120" s="50">
        <v>44042</v>
      </c>
      <c r="FV120" s="51"/>
      <c r="FW120" s="64">
        <v>687.30000000000007</v>
      </c>
      <c r="FX120" s="64"/>
      <c r="FY120" s="64"/>
      <c r="FZ120" s="64"/>
      <c r="GA120" s="64"/>
      <c r="GB120" s="231">
        <f t="shared" si="152"/>
        <v>687.30000000000007</v>
      </c>
      <c r="GC120" s="73">
        <f t="shared" si="92"/>
        <v>123.09000000000003</v>
      </c>
      <c r="GD120" s="75">
        <f t="shared" si="153"/>
        <v>38.354392466663633</v>
      </c>
      <c r="GE120" s="76">
        <f t="shared" si="154"/>
        <v>161.44439246666366</v>
      </c>
      <c r="GF120" s="64">
        <f t="shared" si="155"/>
        <v>161.44439246666366</v>
      </c>
      <c r="GG120" s="64">
        <v>0</v>
      </c>
      <c r="GH120" s="64">
        <f t="shared" si="156"/>
        <v>306.74434568666095</v>
      </c>
      <c r="GI120" s="64"/>
      <c r="GJ120" s="77">
        <f t="shared" si="157"/>
        <v>306.74434568666095</v>
      </c>
      <c r="GK120" s="63">
        <f t="shared" si="158"/>
        <v>161.44439246666366</v>
      </c>
      <c r="GL120" s="64">
        <f t="shared" si="159"/>
        <v>44.879161726812939</v>
      </c>
      <c r="GM120" s="51">
        <f t="shared" si="160"/>
        <v>351.62350741347387</v>
      </c>
      <c r="GN120" s="200">
        <f t="shared" si="161"/>
        <v>689.0024953612899</v>
      </c>
      <c r="GO120" s="74">
        <v>1</v>
      </c>
      <c r="GP120" s="237" t="s">
        <v>48</v>
      </c>
      <c r="GQ120" s="1">
        <v>72</v>
      </c>
      <c r="GR120" s="1" t="s">
        <v>159</v>
      </c>
      <c r="GS120" s="1" t="s">
        <v>128</v>
      </c>
      <c r="GT120" s="50">
        <v>44081</v>
      </c>
      <c r="GU120" s="51"/>
      <c r="GV120" s="64">
        <v>996.31000000000006</v>
      </c>
      <c r="GW120" s="64"/>
      <c r="GX120" s="64"/>
      <c r="GY120" s="64"/>
      <c r="GZ120" s="64"/>
      <c r="HA120" s="72">
        <v>996.31000000000006</v>
      </c>
      <c r="HB120" s="73">
        <f t="shared" si="162"/>
        <v>309.01</v>
      </c>
      <c r="HC120" s="75">
        <f t="shared" si="163"/>
        <v>-111.84454148915853</v>
      </c>
      <c r="HD120" s="76">
        <f t="shared" si="164"/>
        <v>197.16545851084146</v>
      </c>
      <c r="HE120" s="64">
        <f t="shared" si="165"/>
        <v>197.16545851084146</v>
      </c>
      <c r="HF120" s="64">
        <v>0</v>
      </c>
      <c r="HG120" s="64">
        <f t="shared" si="166"/>
        <v>374.61437117059876</v>
      </c>
      <c r="HH120" s="64"/>
      <c r="HI120" s="77">
        <f t="shared" si="167"/>
        <v>374.61437117059876</v>
      </c>
      <c r="HJ120" s="64">
        <f t="shared" si="168"/>
        <v>197.16545851084146</v>
      </c>
      <c r="HK120" s="64">
        <f t="shared" si="169"/>
        <v>89.240116282019216</v>
      </c>
      <c r="HL120" s="51">
        <f t="shared" si="170"/>
        <v>463.85448745261795</v>
      </c>
      <c r="HM120" s="200">
        <f t="shared" si="171"/>
        <v>1152.856982813908</v>
      </c>
      <c r="HN120" s="1">
        <v>1</v>
      </c>
      <c r="HO120" s="1" t="s">
        <v>48</v>
      </c>
    </row>
    <row r="121" spans="1:223" ht="30" customHeight="1" x14ac:dyDescent="0.25">
      <c r="A121" s="1">
        <v>73</v>
      </c>
      <c r="B121" s="1" t="s">
        <v>129</v>
      </c>
      <c r="C121" s="1" t="s">
        <v>130</v>
      </c>
      <c r="D121" s="50">
        <v>43830</v>
      </c>
      <c r="E121" s="83"/>
      <c r="F121" s="64">
        <v>4854.37</v>
      </c>
      <c r="G121" s="64"/>
      <c r="H121" s="64"/>
      <c r="I121" s="64"/>
      <c r="J121" s="64"/>
      <c r="K121" s="72">
        <v>4854.37</v>
      </c>
      <c r="L121" s="73">
        <v>0</v>
      </c>
      <c r="M121" s="75">
        <v>0</v>
      </c>
      <c r="N121" s="56">
        <v>0</v>
      </c>
      <c r="O121" s="64">
        <v>0</v>
      </c>
      <c r="P121" s="64">
        <v>0</v>
      </c>
      <c r="Q121" s="64">
        <v>0</v>
      </c>
      <c r="R121" s="64">
        <v>0</v>
      </c>
      <c r="S121" s="77">
        <v>0</v>
      </c>
      <c r="T121" s="64"/>
      <c r="U121" s="64"/>
      <c r="V121" s="64">
        <v>0</v>
      </c>
      <c r="W121" s="90">
        <v>0</v>
      </c>
      <c r="X121" s="78">
        <v>7.8462598423729464</v>
      </c>
      <c r="Y121" s="111">
        <v>1</v>
      </c>
      <c r="Z121" s="64" t="s">
        <v>48</v>
      </c>
      <c r="AA121" s="1">
        <v>73</v>
      </c>
      <c r="AB121" s="1" t="s">
        <v>129</v>
      </c>
      <c r="AC121" s="1" t="s">
        <v>130</v>
      </c>
      <c r="AD121" s="50">
        <v>43861</v>
      </c>
      <c r="AE121" s="110"/>
      <c r="AF121" s="1">
        <v>4854.37</v>
      </c>
      <c r="AG121" s="1"/>
      <c r="AH121" s="1"/>
      <c r="AI121" s="1"/>
      <c r="AJ121" s="1"/>
      <c r="AK121" s="58">
        <f t="shared" si="90"/>
        <v>4854.37</v>
      </c>
      <c r="AL121" s="73">
        <f t="shared" si="93"/>
        <v>0</v>
      </c>
      <c r="AM121" s="75">
        <f t="shared" si="94"/>
        <v>0</v>
      </c>
      <c r="AN121" s="56">
        <f t="shared" si="95"/>
        <v>0</v>
      </c>
      <c r="AO121" s="64">
        <f t="shared" si="96"/>
        <v>0</v>
      </c>
      <c r="AP121" s="64">
        <f t="shared" si="97"/>
        <v>0</v>
      </c>
      <c r="AQ121" s="64">
        <f t="shared" si="98"/>
        <v>0</v>
      </c>
      <c r="AR121" s="64"/>
      <c r="AS121" s="77">
        <f t="shared" si="99"/>
        <v>0</v>
      </c>
      <c r="AT121" s="64">
        <f t="shared" si="100"/>
        <v>0</v>
      </c>
      <c r="AU121" s="64">
        <f t="shared" si="91"/>
        <v>0</v>
      </c>
      <c r="AV121" s="90">
        <f t="shared" si="101"/>
        <v>0</v>
      </c>
      <c r="AW121" s="78">
        <f t="shared" si="102"/>
        <v>7.8462598423729464</v>
      </c>
      <c r="AX121" s="111">
        <v>1</v>
      </c>
      <c r="AY121" s="64" t="s">
        <v>48</v>
      </c>
      <c r="AZ121" s="1">
        <v>73</v>
      </c>
      <c r="BA121" s="1" t="s">
        <v>129</v>
      </c>
      <c r="BB121" s="1" t="s">
        <v>130</v>
      </c>
      <c r="BC121" s="50">
        <v>43890</v>
      </c>
      <c r="BD121" s="83"/>
      <c r="BE121" s="1">
        <v>4854.37</v>
      </c>
      <c r="BF121" s="1"/>
      <c r="BG121" s="1"/>
      <c r="BH121" s="1"/>
      <c r="BI121" s="1"/>
      <c r="BJ121" s="58">
        <v>4854.37</v>
      </c>
      <c r="BK121" s="73">
        <f t="shared" si="103"/>
        <v>0</v>
      </c>
      <c r="BL121" s="75">
        <f t="shared" si="104"/>
        <v>0</v>
      </c>
      <c r="BM121" s="56">
        <f t="shared" si="105"/>
        <v>0</v>
      </c>
      <c r="BN121" s="64">
        <f t="shared" si="106"/>
        <v>0</v>
      </c>
      <c r="BO121" s="64">
        <f t="shared" si="107"/>
        <v>0</v>
      </c>
      <c r="BP121" s="64">
        <f t="shared" si="108"/>
        <v>0</v>
      </c>
      <c r="BQ121" s="174">
        <f t="shared" si="109"/>
        <v>0</v>
      </c>
      <c r="BR121" s="77">
        <f t="shared" si="110"/>
        <v>0</v>
      </c>
      <c r="BS121" s="64">
        <f t="shared" si="111"/>
        <v>0</v>
      </c>
      <c r="BT121" s="90">
        <f t="shared" si="112"/>
        <v>0</v>
      </c>
      <c r="BU121" s="78">
        <f t="shared" si="113"/>
        <v>7.8462598423729464</v>
      </c>
      <c r="BV121" s="111">
        <v>1</v>
      </c>
      <c r="BW121" s="64" t="s">
        <v>48</v>
      </c>
      <c r="BX121" s="1">
        <v>73</v>
      </c>
      <c r="BY121" s="1" t="s">
        <v>129</v>
      </c>
      <c r="BZ121" s="1" t="s">
        <v>130</v>
      </c>
      <c r="CA121" s="50">
        <v>43890</v>
      </c>
      <c r="CB121" s="83"/>
      <c r="CC121" s="72">
        <v>4854.37</v>
      </c>
      <c r="CD121" s="72"/>
      <c r="CE121" s="72"/>
      <c r="CF121" s="72"/>
      <c r="CG121" s="72"/>
      <c r="CH121" s="72">
        <v>4854.37</v>
      </c>
      <c r="CI121" s="72">
        <v>0</v>
      </c>
      <c r="CJ121" s="72">
        <v>0</v>
      </c>
      <c r="CK121" s="72">
        <v>0</v>
      </c>
      <c r="CL121" s="72">
        <v>0</v>
      </c>
      <c r="CM121" s="72">
        <v>0</v>
      </c>
      <c r="CN121" s="72">
        <v>0</v>
      </c>
      <c r="CO121" s="72">
        <v>0</v>
      </c>
      <c r="CP121" s="77">
        <f t="shared" si="114"/>
        <v>0</v>
      </c>
      <c r="CQ121" s="64">
        <f t="shared" si="115"/>
        <v>0</v>
      </c>
      <c r="CR121" s="90">
        <f t="shared" si="116"/>
        <v>0</v>
      </c>
      <c r="CS121" s="78">
        <f t="shared" si="117"/>
        <v>7.8462598423729464</v>
      </c>
      <c r="CT121" s="74" t="s">
        <v>232</v>
      </c>
      <c r="CU121" s="1" t="s">
        <v>317</v>
      </c>
      <c r="CV121" s="1">
        <v>73</v>
      </c>
      <c r="CW121" s="1" t="s">
        <v>129</v>
      </c>
      <c r="CX121" s="1" t="s">
        <v>130</v>
      </c>
      <c r="CY121" s="50">
        <v>43951</v>
      </c>
      <c r="CZ121" s="83"/>
      <c r="DA121" s="64">
        <v>4854.4800000000005</v>
      </c>
      <c r="DB121" s="64"/>
      <c r="DC121" s="64"/>
      <c r="DD121" s="64"/>
      <c r="DE121" s="64"/>
      <c r="DF121" s="72">
        <v>4854.4800000000005</v>
      </c>
      <c r="DG121" s="73">
        <f t="shared" si="118"/>
        <v>0.11000000000058208</v>
      </c>
      <c r="DH121" s="75">
        <f t="shared" si="119"/>
        <v>1.6889888734693388E-2</v>
      </c>
      <c r="DI121" s="76">
        <f t="shared" si="120"/>
        <v>0.12688988873527546</v>
      </c>
      <c r="DJ121" s="64">
        <f t="shared" si="121"/>
        <v>0.12688988873527546</v>
      </c>
      <c r="DK121" s="64">
        <f t="shared" si="122"/>
        <v>0</v>
      </c>
      <c r="DL121" s="64">
        <f t="shared" si="123"/>
        <v>0.22967069861084857</v>
      </c>
      <c r="DM121" s="184">
        <f t="shared" si="124"/>
        <v>0</v>
      </c>
      <c r="DN121" s="185">
        <f t="shared" si="125"/>
        <v>0.22967069861084857</v>
      </c>
      <c r="DO121" s="186">
        <f t="shared" si="126"/>
        <v>0.22967069861084857</v>
      </c>
      <c r="DP121" s="186">
        <f t="shared" si="127"/>
        <v>0.22066684524776103</v>
      </c>
      <c r="DQ121" s="187">
        <f t="shared" si="128"/>
        <v>1.5821716303671195E-2</v>
      </c>
      <c r="DR121" s="29">
        <f t="shared" si="129"/>
        <v>0.24549241491451976</v>
      </c>
      <c r="DS121" s="188">
        <f t="shared" si="130"/>
        <v>8.0917522572874656</v>
      </c>
      <c r="DT121" s="74">
        <v>1</v>
      </c>
      <c r="DU121" s="1" t="s">
        <v>48</v>
      </c>
      <c r="DV121" s="1">
        <v>73</v>
      </c>
      <c r="DW121" s="1" t="s">
        <v>129</v>
      </c>
      <c r="DX121" s="1" t="s">
        <v>130</v>
      </c>
      <c r="DY121" s="50">
        <v>43982</v>
      </c>
      <c r="DZ121" s="51"/>
      <c r="EA121" s="1">
        <v>4865.93</v>
      </c>
      <c r="EB121" s="1"/>
      <c r="EC121" s="1"/>
      <c r="ED121" s="1"/>
      <c r="EE121" s="1"/>
      <c r="EF121" s="58">
        <v>4865.93</v>
      </c>
      <c r="EG121" s="73">
        <f t="shared" si="131"/>
        <v>11.449999999999818</v>
      </c>
      <c r="EH121" s="75">
        <f t="shared" si="132"/>
        <v>0.47049877200620899</v>
      </c>
      <c r="EI121" s="56">
        <f t="shared" si="133"/>
        <v>11.920498772006027</v>
      </c>
      <c r="EJ121" s="64">
        <f t="shared" si="134"/>
        <v>11.920498772006027</v>
      </c>
      <c r="EK121" s="64">
        <f t="shared" si="135"/>
        <v>0</v>
      </c>
      <c r="EL121" s="64">
        <f t="shared" si="136"/>
        <v>21.57610277733091</v>
      </c>
      <c r="EM121" s="174">
        <f t="shared" si="137"/>
        <v>0</v>
      </c>
      <c r="EN121" s="77">
        <f t="shared" si="138"/>
        <v>21.57610277733091</v>
      </c>
      <c r="EO121" s="64">
        <f t="shared" si="139"/>
        <v>2.257007717990783</v>
      </c>
      <c r="EP121" s="199">
        <f t="shared" si="140"/>
        <v>23.833110495321691</v>
      </c>
      <c r="EQ121" s="200">
        <f t="shared" si="141"/>
        <v>31.924862752609158</v>
      </c>
      <c r="ER121" s="111">
        <v>1</v>
      </c>
      <c r="ES121" s="64" t="s">
        <v>48</v>
      </c>
      <c r="ET121" s="1">
        <v>73</v>
      </c>
      <c r="EU121" s="1" t="s">
        <v>129</v>
      </c>
      <c r="EV121" s="1" t="s">
        <v>130</v>
      </c>
      <c r="EW121" s="218"/>
      <c r="EX121" s="50">
        <v>44013</v>
      </c>
      <c r="EY121" s="64">
        <v>4870.22</v>
      </c>
      <c r="EZ121" s="64"/>
      <c r="FA121" s="64"/>
      <c r="FB121" s="64"/>
      <c r="FC121" s="64"/>
      <c r="FD121" s="72">
        <f t="shared" si="142"/>
        <v>4870.22</v>
      </c>
      <c r="FE121" s="73">
        <f t="shared" si="172"/>
        <v>4.2899999999999636</v>
      </c>
      <c r="FF121" s="75">
        <f t="shared" si="143"/>
        <v>0.20131143384883296</v>
      </c>
      <c r="FG121" s="56">
        <f t="shared" si="144"/>
        <v>4.4913114338487965</v>
      </c>
      <c r="FH121" s="64">
        <f t="shared" si="145"/>
        <v>4.4913114338487965</v>
      </c>
      <c r="FI121" s="64">
        <f t="shared" si="146"/>
        <v>0</v>
      </c>
      <c r="FJ121" s="64">
        <f t="shared" si="147"/>
        <v>8.1292736952663223</v>
      </c>
      <c r="FK121" s="64"/>
      <c r="FL121" s="77">
        <f t="shared" si="148"/>
        <v>8.1292736952663223</v>
      </c>
      <c r="FM121" s="64">
        <f t="shared" si="149"/>
        <v>0.93146028756654298</v>
      </c>
      <c r="FN121" s="199">
        <f t="shared" si="150"/>
        <v>9.0607339828328648</v>
      </c>
      <c r="FO121" s="93">
        <f t="shared" si="151"/>
        <v>40.985596735442023</v>
      </c>
      <c r="FP121" s="74">
        <v>1</v>
      </c>
      <c r="FQ121" s="1" t="s">
        <v>48</v>
      </c>
      <c r="FR121" s="1">
        <v>73</v>
      </c>
      <c r="FS121" s="1" t="s">
        <v>129</v>
      </c>
      <c r="FT121" s="1" t="s">
        <v>130</v>
      </c>
      <c r="FU121" s="50">
        <v>44042</v>
      </c>
      <c r="FV121" s="51"/>
      <c r="FW121" s="64">
        <v>4873.17</v>
      </c>
      <c r="FX121" s="64"/>
      <c r="FY121" s="64"/>
      <c r="FZ121" s="64"/>
      <c r="GA121" s="64"/>
      <c r="GB121" s="231">
        <f t="shared" si="152"/>
        <v>4873.17</v>
      </c>
      <c r="GC121" s="73">
        <f t="shared" si="92"/>
        <v>2.9499999999998181</v>
      </c>
      <c r="GD121" s="75">
        <f t="shared" si="153"/>
        <v>0.91920917846007555</v>
      </c>
      <c r="GE121" s="76">
        <f t="shared" si="154"/>
        <v>3.8692091784598936</v>
      </c>
      <c r="GF121" s="64">
        <f t="shared" si="155"/>
        <v>3.8692091784598936</v>
      </c>
      <c r="GG121" s="64">
        <v>0</v>
      </c>
      <c r="GH121" s="64">
        <f t="shared" si="156"/>
        <v>7.3514974390737979</v>
      </c>
      <c r="GI121" s="64"/>
      <c r="GJ121" s="77">
        <f t="shared" si="157"/>
        <v>7.3514974390737979</v>
      </c>
      <c r="GK121" s="63">
        <f t="shared" si="158"/>
        <v>0</v>
      </c>
      <c r="GL121" s="64">
        <f t="shared" si="159"/>
        <v>0</v>
      </c>
      <c r="GM121" s="51">
        <f t="shared" si="160"/>
        <v>7.3514974390737979</v>
      </c>
      <c r="GN121" s="200">
        <f t="shared" si="161"/>
        <v>48.337094174515819</v>
      </c>
      <c r="GO121" s="74">
        <v>1</v>
      </c>
      <c r="GP121" s="237" t="s">
        <v>48</v>
      </c>
      <c r="GQ121" s="1">
        <v>73</v>
      </c>
      <c r="GR121" s="1" t="s">
        <v>129</v>
      </c>
      <c r="GS121" s="1" t="s">
        <v>130</v>
      </c>
      <c r="GT121" s="50">
        <v>44081</v>
      </c>
      <c r="GU121" s="51"/>
      <c r="GV121" s="64">
        <v>4875.6400000000003</v>
      </c>
      <c r="GW121" s="64"/>
      <c r="GX121" s="64"/>
      <c r="GY121" s="64"/>
      <c r="GZ121" s="64"/>
      <c r="HA121" s="72">
        <v>4875.6400000000003</v>
      </c>
      <c r="HB121" s="73">
        <f t="shared" si="162"/>
        <v>2.4700000000002547</v>
      </c>
      <c r="HC121" s="75">
        <f t="shared" si="163"/>
        <v>-0.89400348687178433</v>
      </c>
      <c r="HD121" s="76">
        <f t="shared" si="164"/>
        <v>1.5759965131284703</v>
      </c>
      <c r="HE121" s="64">
        <f t="shared" si="165"/>
        <v>1.5759965131284703</v>
      </c>
      <c r="HF121" s="64">
        <v>0</v>
      </c>
      <c r="HG121" s="64">
        <f t="shared" si="166"/>
        <v>2.9943933749440936</v>
      </c>
      <c r="HH121" s="64"/>
      <c r="HI121" s="77">
        <f t="shared" si="167"/>
        <v>2.9943933749440936</v>
      </c>
      <c r="HJ121" s="64">
        <f t="shared" si="168"/>
        <v>0</v>
      </c>
      <c r="HK121" s="64">
        <f t="shared" si="169"/>
        <v>0</v>
      </c>
      <c r="HL121" s="51">
        <f t="shared" si="170"/>
        <v>2.9943933749440936</v>
      </c>
      <c r="HM121" s="200">
        <f t="shared" si="171"/>
        <v>51.331487549459915</v>
      </c>
      <c r="HN121" s="1">
        <v>1</v>
      </c>
      <c r="HO121" s="1" t="s">
        <v>48</v>
      </c>
    </row>
    <row r="122" spans="1:223" ht="30" customHeight="1" x14ac:dyDescent="0.25">
      <c r="A122" s="1">
        <v>74</v>
      </c>
      <c r="B122" s="1" t="s">
        <v>131</v>
      </c>
      <c r="C122" s="1" t="s">
        <v>132</v>
      </c>
      <c r="D122" s="50">
        <v>43830</v>
      </c>
      <c r="E122" s="83">
        <v>8122</v>
      </c>
      <c r="F122" s="64">
        <v>26800.47</v>
      </c>
      <c r="G122" s="64"/>
      <c r="H122" s="64"/>
      <c r="I122" s="64"/>
      <c r="J122" s="64"/>
      <c r="K122" s="72">
        <v>26800.47</v>
      </c>
      <c r="L122" s="73">
        <v>2264.2700000000004</v>
      </c>
      <c r="M122" s="75">
        <v>271.71220579673206</v>
      </c>
      <c r="N122" s="56">
        <v>2535.9822057967326</v>
      </c>
      <c r="O122" s="64">
        <v>110</v>
      </c>
      <c r="P122" s="64">
        <v>2425.9822057967326</v>
      </c>
      <c r="Q122" s="64">
        <v>199.1</v>
      </c>
      <c r="R122" s="64">
        <v>5683.3694215419682</v>
      </c>
      <c r="S122" s="77">
        <v>5882.4694215419686</v>
      </c>
      <c r="T122" s="64"/>
      <c r="U122" s="64"/>
      <c r="V122" s="64">
        <v>295.59236874560469</v>
      </c>
      <c r="W122" s="90">
        <v>6178.0617902875729</v>
      </c>
      <c r="X122" s="78">
        <v>3779.3920783877202</v>
      </c>
      <c r="Y122" s="111">
        <v>1</v>
      </c>
      <c r="Z122" s="64" t="s">
        <v>48</v>
      </c>
      <c r="AA122" s="1">
        <v>74</v>
      </c>
      <c r="AB122" s="1" t="s">
        <v>131</v>
      </c>
      <c r="AC122" s="1" t="s">
        <v>132</v>
      </c>
      <c r="AD122" s="50">
        <v>43861</v>
      </c>
      <c r="AE122" s="110"/>
      <c r="AF122" s="1">
        <v>28034.28</v>
      </c>
      <c r="AG122" s="1"/>
      <c r="AH122" s="1"/>
      <c r="AI122" s="1"/>
      <c r="AJ122" s="1"/>
      <c r="AK122" s="58">
        <f t="shared" si="90"/>
        <v>28034.28</v>
      </c>
      <c r="AL122" s="73">
        <f t="shared" si="93"/>
        <v>1233.8099999999977</v>
      </c>
      <c r="AM122" s="75">
        <f t="shared" si="94"/>
        <v>-1096.9216070290802</v>
      </c>
      <c r="AN122" s="56">
        <f t="shared" si="95"/>
        <v>136.88839297091749</v>
      </c>
      <c r="AO122" s="64">
        <f t="shared" si="96"/>
        <v>136.88839297091749</v>
      </c>
      <c r="AP122" s="64">
        <f t="shared" si="97"/>
        <v>0</v>
      </c>
      <c r="AQ122" s="64">
        <f t="shared" si="98"/>
        <v>247.76799127736066</v>
      </c>
      <c r="AR122" s="64"/>
      <c r="AS122" s="77">
        <f t="shared" si="99"/>
        <v>247.76799127736066</v>
      </c>
      <c r="AT122" s="64">
        <f t="shared" si="100"/>
        <v>888.03251157124396</v>
      </c>
      <c r="AU122" s="64">
        <f t="shared" si="91"/>
        <v>157.87673808804684</v>
      </c>
      <c r="AV122" s="90">
        <f t="shared" si="101"/>
        <v>1293.6772409366513</v>
      </c>
      <c r="AW122" s="78">
        <f t="shared" si="102"/>
        <v>5073.0693193243715</v>
      </c>
      <c r="AX122" s="111">
        <v>1</v>
      </c>
      <c r="AY122" s="64" t="s">
        <v>48</v>
      </c>
      <c r="AZ122" s="1">
        <v>74</v>
      </c>
      <c r="BA122" s="1" t="s">
        <v>131</v>
      </c>
      <c r="BB122" s="1" t="s">
        <v>132</v>
      </c>
      <c r="BC122" s="50">
        <v>43890</v>
      </c>
      <c r="BD122" s="83">
        <v>5073.07</v>
      </c>
      <c r="BE122" s="1">
        <v>29010.940000000002</v>
      </c>
      <c r="BF122" s="1"/>
      <c r="BG122" s="1"/>
      <c r="BH122" s="1"/>
      <c r="BI122" s="1"/>
      <c r="BJ122" s="58">
        <v>29010.940000000002</v>
      </c>
      <c r="BK122" s="73">
        <f t="shared" si="103"/>
        <v>976.66000000000349</v>
      </c>
      <c r="BL122" s="75">
        <f t="shared" si="104"/>
        <v>18.480550479541883</v>
      </c>
      <c r="BM122" s="56">
        <f t="shared" si="105"/>
        <v>995.14055047954537</v>
      </c>
      <c r="BN122" s="64">
        <f t="shared" si="106"/>
        <v>110</v>
      </c>
      <c r="BO122" s="64">
        <f t="shared" si="107"/>
        <v>885.14055047954537</v>
      </c>
      <c r="BP122" s="64">
        <f t="shared" si="108"/>
        <v>199.1</v>
      </c>
      <c r="BQ122" s="174">
        <f t="shared" si="109"/>
        <v>1958.2645094583647</v>
      </c>
      <c r="BR122" s="77">
        <f t="shared" si="110"/>
        <v>2157.3645094583649</v>
      </c>
      <c r="BS122" s="64">
        <f t="shared" si="111"/>
        <v>145.15030536626392</v>
      </c>
      <c r="BT122" s="90">
        <f t="shared" si="112"/>
        <v>2302.514814824629</v>
      </c>
      <c r="BU122" s="78">
        <f t="shared" si="113"/>
        <v>2302.5141341490007</v>
      </c>
      <c r="BV122" s="111">
        <v>1</v>
      </c>
      <c r="BW122" s="64" t="s">
        <v>48</v>
      </c>
      <c r="BX122" s="1">
        <v>74</v>
      </c>
      <c r="BY122" s="1" t="s">
        <v>131</v>
      </c>
      <c r="BZ122" s="1" t="s">
        <v>132</v>
      </c>
      <c r="CA122" s="50">
        <v>43890</v>
      </c>
      <c r="CB122" s="83"/>
      <c r="CC122" s="72">
        <v>29010.940000000002</v>
      </c>
      <c r="CD122" s="72"/>
      <c r="CE122" s="72"/>
      <c r="CF122" s="72"/>
      <c r="CG122" s="72"/>
      <c r="CH122" s="72">
        <v>29010.940000000002</v>
      </c>
      <c r="CI122" s="72">
        <v>976.66000000000349</v>
      </c>
      <c r="CJ122" s="72">
        <v>18.480550479541883</v>
      </c>
      <c r="CK122" s="72">
        <v>995.14055047954537</v>
      </c>
      <c r="CL122" s="72">
        <v>110</v>
      </c>
      <c r="CM122" s="72">
        <v>885.14055047954537</v>
      </c>
      <c r="CN122" s="72">
        <v>199.1</v>
      </c>
      <c r="CO122" s="72">
        <v>1958.2645094583647</v>
      </c>
      <c r="CP122" s="77">
        <f t="shared" si="114"/>
        <v>2397.516726002043</v>
      </c>
      <c r="CQ122" s="64">
        <f t="shared" si="115"/>
        <v>145.15030536626389</v>
      </c>
      <c r="CR122" s="90">
        <f t="shared" si="116"/>
        <v>2542.6670313683071</v>
      </c>
      <c r="CS122" s="78">
        <f t="shared" si="117"/>
        <v>4845.1811655173078</v>
      </c>
      <c r="CT122" s="74" t="s">
        <v>232</v>
      </c>
      <c r="CU122" s="1" t="s">
        <v>317</v>
      </c>
      <c r="CV122" s="1">
        <v>74</v>
      </c>
      <c r="CW122" s="1" t="s">
        <v>131</v>
      </c>
      <c r="CX122" s="1" t="s">
        <v>132</v>
      </c>
      <c r="CY122" s="50">
        <v>43951</v>
      </c>
      <c r="CZ122" s="83"/>
      <c r="DA122" s="64">
        <v>31411.84</v>
      </c>
      <c r="DB122" s="64"/>
      <c r="DC122" s="64"/>
      <c r="DD122" s="64"/>
      <c r="DE122" s="64"/>
      <c r="DF122" s="72">
        <v>31411.84</v>
      </c>
      <c r="DG122" s="73">
        <f t="shared" si="118"/>
        <v>2400.8999999999978</v>
      </c>
      <c r="DH122" s="75">
        <f t="shared" si="119"/>
        <v>368.64485329918853</v>
      </c>
      <c r="DI122" s="76">
        <f t="shared" si="120"/>
        <v>2769.5448532991863</v>
      </c>
      <c r="DJ122" s="64">
        <f t="shared" si="121"/>
        <v>110</v>
      </c>
      <c r="DK122" s="64">
        <f t="shared" si="122"/>
        <v>2659.5448532991863</v>
      </c>
      <c r="DL122" s="64">
        <f t="shared" si="123"/>
        <v>199.1</v>
      </c>
      <c r="DM122" s="184">
        <f t="shared" si="124"/>
        <v>5920.879145580403</v>
      </c>
      <c r="DN122" s="185">
        <f t="shared" si="125"/>
        <v>6119.9791455804034</v>
      </c>
      <c r="DO122" s="186">
        <f t="shared" si="126"/>
        <v>3722.4624195783604</v>
      </c>
      <c r="DP122" s="186">
        <f t="shared" si="127"/>
        <v>3576.5295427324654</v>
      </c>
      <c r="DQ122" s="187">
        <f t="shared" si="128"/>
        <v>256.43560414921956</v>
      </c>
      <c r="DR122" s="29">
        <f t="shared" si="129"/>
        <v>3978.89802372758</v>
      </c>
      <c r="DS122" s="188">
        <f t="shared" si="130"/>
        <v>8824.0791892448869</v>
      </c>
      <c r="DT122" s="74">
        <v>1</v>
      </c>
      <c r="DU122" s="1" t="s">
        <v>48</v>
      </c>
      <c r="DV122" s="1">
        <v>74</v>
      </c>
      <c r="DW122" s="1" t="s">
        <v>131</v>
      </c>
      <c r="DX122" s="1" t="s">
        <v>132</v>
      </c>
      <c r="DY122" s="50">
        <v>43982</v>
      </c>
      <c r="DZ122" s="51"/>
      <c r="EA122" s="1">
        <v>32002.49</v>
      </c>
      <c r="EB122" s="1"/>
      <c r="EC122" s="1"/>
      <c r="ED122" s="1"/>
      <c r="EE122" s="1"/>
      <c r="EF122" s="58">
        <v>32002.49</v>
      </c>
      <c r="EG122" s="73">
        <f t="shared" si="131"/>
        <v>590.65000000000146</v>
      </c>
      <c r="EH122" s="75">
        <f t="shared" si="132"/>
        <v>24.270751064233401</v>
      </c>
      <c r="EI122" s="56">
        <f t="shared" si="133"/>
        <v>614.92075106423488</v>
      </c>
      <c r="EJ122" s="64">
        <f t="shared" si="134"/>
        <v>110</v>
      </c>
      <c r="EK122" s="64">
        <f t="shared" si="135"/>
        <v>504.92075106423488</v>
      </c>
      <c r="EL122" s="64">
        <f t="shared" si="136"/>
        <v>199.1</v>
      </c>
      <c r="EM122" s="174">
        <f t="shared" si="137"/>
        <v>977.09851460159598</v>
      </c>
      <c r="EN122" s="77">
        <f t="shared" si="138"/>
        <v>1176.1985146015959</v>
      </c>
      <c r="EO122" s="64">
        <f t="shared" si="139"/>
        <v>123.03839821036935</v>
      </c>
      <c r="EP122" s="199">
        <f t="shared" si="140"/>
        <v>1299.2369128119653</v>
      </c>
      <c r="EQ122" s="200">
        <f t="shared" si="141"/>
        <v>10123.316102056851</v>
      </c>
      <c r="ER122" s="111">
        <v>1</v>
      </c>
      <c r="ES122" s="64" t="s">
        <v>48</v>
      </c>
      <c r="ET122" s="1">
        <v>74</v>
      </c>
      <c r="EU122" s="1" t="s">
        <v>131</v>
      </c>
      <c r="EV122" s="1" t="s">
        <v>132</v>
      </c>
      <c r="EW122" s="218">
        <v>8824.08</v>
      </c>
      <c r="EX122" s="50">
        <v>44013</v>
      </c>
      <c r="EY122" s="64">
        <v>32558.48</v>
      </c>
      <c r="EZ122" s="64"/>
      <c r="FA122" s="64"/>
      <c r="FB122" s="64"/>
      <c r="FC122" s="64"/>
      <c r="FD122" s="72">
        <f t="shared" si="142"/>
        <v>32558.48</v>
      </c>
      <c r="FE122" s="73">
        <f t="shared" si="172"/>
        <v>555.98999999999796</v>
      </c>
      <c r="FF122" s="75">
        <f t="shared" si="143"/>
        <v>26.090243381261814</v>
      </c>
      <c r="FG122" s="56">
        <f t="shared" si="144"/>
        <v>582.08024338125983</v>
      </c>
      <c r="FH122" s="64">
        <f t="shared" si="145"/>
        <v>582.08024338125983</v>
      </c>
      <c r="FI122" s="64">
        <f t="shared" si="146"/>
        <v>0</v>
      </c>
      <c r="FJ122" s="64">
        <f t="shared" si="147"/>
        <v>1053.5652405200804</v>
      </c>
      <c r="FK122" s="64"/>
      <c r="FL122" s="77">
        <f t="shared" si="148"/>
        <v>1053.5652405200804</v>
      </c>
      <c r="FM122" s="64">
        <f t="shared" si="149"/>
        <v>120.7185560102855</v>
      </c>
      <c r="FN122" s="199">
        <f t="shared" si="150"/>
        <v>1174.2837965303659</v>
      </c>
      <c r="FO122" s="93">
        <f t="shared" si="151"/>
        <v>2473.5198985872175</v>
      </c>
      <c r="FP122" s="74">
        <v>1</v>
      </c>
      <c r="FQ122" s="1" t="s">
        <v>48</v>
      </c>
      <c r="FR122" s="1">
        <v>74</v>
      </c>
      <c r="FS122" s="1" t="s">
        <v>131</v>
      </c>
      <c r="FT122" s="1" t="s">
        <v>132</v>
      </c>
      <c r="FU122" s="50">
        <v>44042</v>
      </c>
      <c r="FV122" s="51">
        <v>2473.52</v>
      </c>
      <c r="FW122" s="64">
        <v>32898.18</v>
      </c>
      <c r="FX122" s="64"/>
      <c r="FY122" s="64"/>
      <c r="FZ122" s="64"/>
      <c r="GA122" s="64"/>
      <c r="GB122" s="231">
        <f t="shared" si="152"/>
        <v>32898.18</v>
      </c>
      <c r="GC122" s="73">
        <f t="shared" si="92"/>
        <v>339.70000000000073</v>
      </c>
      <c r="GD122" s="75">
        <f t="shared" si="153"/>
        <v>105.84927387217206</v>
      </c>
      <c r="GE122" s="76">
        <f t="shared" si="154"/>
        <v>445.54927387217276</v>
      </c>
      <c r="GF122" s="64">
        <f t="shared" si="155"/>
        <v>445.54927387217276</v>
      </c>
      <c r="GG122" s="64">
        <v>0</v>
      </c>
      <c r="GH122" s="64">
        <f t="shared" si="156"/>
        <v>846.54362035712825</v>
      </c>
      <c r="GI122" s="64"/>
      <c r="GJ122" s="77">
        <f t="shared" si="157"/>
        <v>846.54362035712825</v>
      </c>
      <c r="GK122" s="63">
        <f t="shared" si="158"/>
        <v>445.54927387217276</v>
      </c>
      <c r="GL122" s="64">
        <f t="shared" si="159"/>
        <v>123.85613159962939</v>
      </c>
      <c r="GM122" s="51">
        <f t="shared" si="160"/>
        <v>970.39975195675765</v>
      </c>
      <c r="GN122" s="200">
        <f t="shared" si="161"/>
        <v>970.39965054397521</v>
      </c>
      <c r="GO122" s="74">
        <v>1</v>
      </c>
      <c r="GP122" s="237" t="s">
        <v>48</v>
      </c>
      <c r="GQ122" s="1">
        <v>74</v>
      </c>
      <c r="GR122" s="1" t="s">
        <v>131</v>
      </c>
      <c r="GS122" s="1" t="s">
        <v>132</v>
      </c>
      <c r="GT122" s="50">
        <v>44081</v>
      </c>
      <c r="GU122" s="51"/>
      <c r="GV122" s="64">
        <v>33452.129999999997</v>
      </c>
      <c r="GW122" s="64"/>
      <c r="GX122" s="64"/>
      <c r="GY122" s="64"/>
      <c r="GZ122" s="64"/>
      <c r="HA122" s="72">
        <v>33452.129999999997</v>
      </c>
      <c r="HB122" s="73">
        <f t="shared" si="162"/>
        <v>553.94999999999709</v>
      </c>
      <c r="HC122" s="75">
        <f t="shared" si="163"/>
        <v>-200.49928402938107</v>
      </c>
      <c r="HD122" s="76">
        <f t="shared" si="164"/>
        <v>353.45071597061599</v>
      </c>
      <c r="HE122" s="64">
        <f t="shared" si="165"/>
        <v>353.45071597061599</v>
      </c>
      <c r="HF122" s="64">
        <v>0</v>
      </c>
      <c r="HG122" s="64">
        <f t="shared" si="166"/>
        <v>671.55636034417034</v>
      </c>
      <c r="HH122" s="64"/>
      <c r="HI122" s="77">
        <f t="shared" si="167"/>
        <v>671.55636034417034</v>
      </c>
      <c r="HJ122" s="64">
        <f t="shared" si="168"/>
        <v>353.45071597061599</v>
      </c>
      <c r="HK122" s="64">
        <f t="shared" si="169"/>
        <v>159.97722537919253</v>
      </c>
      <c r="HL122" s="51">
        <f t="shared" si="170"/>
        <v>831.53358572336288</v>
      </c>
      <c r="HM122" s="200">
        <f t="shared" si="171"/>
        <v>1801.9332362673381</v>
      </c>
      <c r="HN122" s="1">
        <v>1</v>
      </c>
      <c r="HO122" s="1" t="s">
        <v>48</v>
      </c>
    </row>
    <row r="123" spans="1:223" ht="30" customHeight="1" x14ac:dyDescent="0.25">
      <c r="A123" s="1">
        <v>75</v>
      </c>
      <c r="B123" s="1" t="s">
        <v>133</v>
      </c>
      <c r="C123" s="1" t="s">
        <v>134</v>
      </c>
      <c r="D123" s="50">
        <v>43830</v>
      </c>
      <c r="E123" s="83"/>
      <c r="F123" s="64">
        <v>2153.64</v>
      </c>
      <c r="G123" s="64"/>
      <c r="H123" s="64"/>
      <c r="I123" s="64"/>
      <c r="J123" s="64"/>
      <c r="K123" s="72">
        <v>2153.64</v>
      </c>
      <c r="L123" s="73">
        <v>0</v>
      </c>
      <c r="M123" s="75">
        <v>0</v>
      </c>
      <c r="N123" s="56">
        <v>0</v>
      </c>
      <c r="O123" s="64">
        <v>0</v>
      </c>
      <c r="P123" s="64">
        <v>0</v>
      </c>
      <c r="Q123" s="64">
        <v>0</v>
      </c>
      <c r="R123" s="64">
        <v>0</v>
      </c>
      <c r="S123" s="77">
        <v>0</v>
      </c>
      <c r="T123" s="64"/>
      <c r="U123" s="64"/>
      <c r="V123" s="64">
        <v>0</v>
      </c>
      <c r="W123" s="90">
        <v>0</v>
      </c>
      <c r="X123" s="78">
        <v>-1308.1518537171719</v>
      </c>
      <c r="Y123" s="111">
        <v>1</v>
      </c>
      <c r="Z123" s="64" t="s">
        <v>48</v>
      </c>
      <c r="AA123" s="1">
        <v>75</v>
      </c>
      <c r="AB123" s="1" t="s">
        <v>133</v>
      </c>
      <c r="AC123" s="1" t="s">
        <v>134</v>
      </c>
      <c r="AD123" s="50">
        <v>43861</v>
      </c>
      <c r="AE123" s="110"/>
      <c r="AF123" s="1">
        <v>2153.64</v>
      </c>
      <c r="AG123" s="1"/>
      <c r="AH123" s="1"/>
      <c r="AI123" s="1"/>
      <c r="AJ123" s="1"/>
      <c r="AK123" s="58">
        <f t="shared" si="90"/>
        <v>2153.64</v>
      </c>
      <c r="AL123" s="73">
        <f t="shared" si="93"/>
        <v>0</v>
      </c>
      <c r="AM123" s="75">
        <f t="shared" si="94"/>
        <v>0</v>
      </c>
      <c r="AN123" s="56">
        <f t="shared" si="95"/>
        <v>0</v>
      </c>
      <c r="AO123" s="64">
        <f t="shared" si="96"/>
        <v>0</v>
      </c>
      <c r="AP123" s="64">
        <f t="shared" si="97"/>
        <v>0</v>
      </c>
      <c r="AQ123" s="64">
        <f t="shared" si="98"/>
        <v>0</v>
      </c>
      <c r="AR123" s="64"/>
      <c r="AS123" s="77">
        <f t="shared" si="99"/>
        <v>0</v>
      </c>
      <c r="AT123" s="64">
        <f t="shared" si="100"/>
        <v>0</v>
      </c>
      <c r="AU123" s="64">
        <f t="shared" si="91"/>
        <v>0</v>
      </c>
      <c r="AV123" s="90">
        <f t="shared" si="101"/>
        <v>0</v>
      </c>
      <c r="AW123" s="78">
        <f t="shared" si="102"/>
        <v>-1308.1518537171719</v>
      </c>
      <c r="AX123" s="111">
        <v>1</v>
      </c>
      <c r="AY123" s="64" t="s">
        <v>48</v>
      </c>
      <c r="AZ123" s="1">
        <v>75</v>
      </c>
      <c r="BA123" s="1" t="s">
        <v>133</v>
      </c>
      <c r="BB123" s="1" t="s">
        <v>134</v>
      </c>
      <c r="BC123" s="50">
        <v>43890</v>
      </c>
      <c r="BD123" s="83"/>
      <c r="BE123" s="1">
        <v>2153.64</v>
      </c>
      <c r="BF123" s="1"/>
      <c r="BG123" s="1"/>
      <c r="BH123" s="1"/>
      <c r="BI123" s="1"/>
      <c r="BJ123" s="58">
        <v>2153.64</v>
      </c>
      <c r="BK123" s="73">
        <f t="shared" si="103"/>
        <v>0</v>
      </c>
      <c r="BL123" s="75">
        <f t="shared" si="104"/>
        <v>0</v>
      </c>
      <c r="BM123" s="56">
        <f t="shared" si="105"/>
        <v>0</v>
      </c>
      <c r="BN123" s="64">
        <f t="shared" si="106"/>
        <v>0</v>
      </c>
      <c r="BO123" s="64">
        <f t="shared" si="107"/>
        <v>0</v>
      </c>
      <c r="BP123" s="64">
        <f t="shared" si="108"/>
        <v>0</v>
      </c>
      <c r="BQ123" s="174">
        <f t="shared" si="109"/>
        <v>0</v>
      </c>
      <c r="BR123" s="77">
        <f t="shared" si="110"/>
        <v>0</v>
      </c>
      <c r="BS123" s="64">
        <f t="shared" si="111"/>
        <v>0</v>
      </c>
      <c r="BT123" s="90">
        <f t="shared" si="112"/>
        <v>0</v>
      </c>
      <c r="BU123" s="78">
        <f t="shared" si="113"/>
        <v>-1308.1518537171719</v>
      </c>
      <c r="BV123" s="111">
        <v>1</v>
      </c>
      <c r="BW123" s="64" t="s">
        <v>48</v>
      </c>
      <c r="BX123" s="1">
        <v>75</v>
      </c>
      <c r="BY123" s="1" t="s">
        <v>133</v>
      </c>
      <c r="BZ123" s="1" t="s">
        <v>134</v>
      </c>
      <c r="CA123" s="50">
        <v>43890</v>
      </c>
      <c r="CB123" s="83"/>
      <c r="CC123" s="72">
        <v>2153.64</v>
      </c>
      <c r="CD123" s="72"/>
      <c r="CE123" s="72"/>
      <c r="CF123" s="72"/>
      <c r="CG123" s="72"/>
      <c r="CH123" s="72">
        <v>2153.64</v>
      </c>
      <c r="CI123" s="72">
        <v>0</v>
      </c>
      <c r="CJ123" s="72">
        <v>0</v>
      </c>
      <c r="CK123" s="72">
        <v>0</v>
      </c>
      <c r="CL123" s="72">
        <v>0</v>
      </c>
      <c r="CM123" s="72">
        <v>0</v>
      </c>
      <c r="CN123" s="72">
        <v>0</v>
      </c>
      <c r="CO123" s="72">
        <v>0</v>
      </c>
      <c r="CP123" s="77">
        <f t="shared" si="114"/>
        <v>0</v>
      </c>
      <c r="CQ123" s="64">
        <f t="shared" si="115"/>
        <v>0</v>
      </c>
      <c r="CR123" s="90">
        <f t="shared" si="116"/>
        <v>0</v>
      </c>
      <c r="CS123" s="78">
        <f t="shared" si="117"/>
        <v>-1308.1518537171719</v>
      </c>
      <c r="CT123" s="74" t="s">
        <v>232</v>
      </c>
      <c r="CU123" s="1" t="s">
        <v>317</v>
      </c>
      <c r="CV123" s="1">
        <v>75</v>
      </c>
      <c r="CW123" s="1" t="s">
        <v>133</v>
      </c>
      <c r="CX123" s="1" t="s">
        <v>134</v>
      </c>
      <c r="CY123" s="50">
        <v>43951</v>
      </c>
      <c r="CZ123" s="83"/>
      <c r="DA123" s="64">
        <v>2207.0100000000002</v>
      </c>
      <c r="DB123" s="64"/>
      <c r="DC123" s="64"/>
      <c r="DD123" s="64"/>
      <c r="DE123" s="64"/>
      <c r="DF123" s="72">
        <v>2207.0100000000002</v>
      </c>
      <c r="DG123" s="73">
        <f t="shared" si="118"/>
        <v>53.370000000000346</v>
      </c>
      <c r="DH123" s="75">
        <f t="shared" si="119"/>
        <v>8.1946669251438369</v>
      </c>
      <c r="DI123" s="76">
        <f t="shared" si="120"/>
        <v>61.564666925144181</v>
      </c>
      <c r="DJ123" s="64">
        <f t="shared" si="121"/>
        <v>61.564666925144181</v>
      </c>
      <c r="DK123" s="64">
        <f t="shared" si="122"/>
        <v>0</v>
      </c>
      <c r="DL123" s="64">
        <f t="shared" si="123"/>
        <v>111.43204713451097</v>
      </c>
      <c r="DM123" s="184">
        <f t="shared" si="124"/>
        <v>0</v>
      </c>
      <c r="DN123" s="185">
        <f t="shared" si="125"/>
        <v>111.43204713451097</v>
      </c>
      <c r="DO123" s="186">
        <f t="shared" si="126"/>
        <v>111.43204713451097</v>
      </c>
      <c r="DP123" s="186">
        <f t="shared" si="127"/>
        <v>107.06354118918875</v>
      </c>
      <c r="DQ123" s="187">
        <f t="shared" si="128"/>
        <v>7.6764090829315368</v>
      </c>
      <c r="DR123" s="29">
        <f t="shared" si="129"/>
        <v>119.10845621744251</v>
      </c>
      <c r="DS123" s="188">
        <f t="shared" si="130"/>
        <v>-1189.0433974997293</v>
      </c>
      <c r="DT123" s="74">
        <v>1</v>
      </c>
      <c r="DU123" s="1" t="s">
        <v>48</v>
      </c>
      <c r="DV123" s="1">
        <v>75</v>
      </c>
      <c r="DW123" s="1" t="s">
        <v>133</v>
      </c>
      <c r="DX123" s="1" t="s">
        <v>134</v>
      </c>
      <c r="DY123" s="50">
        <v>43982</v>
      </c>
      <c r="DZ123" s="51"/>
      <c r="EA123" s="1">
        <v>2438.2000000000003</v>
      </c>
      <c r="EB123" s="1"/>
      <c r="EC123" s="1"/>
      <c r="ED123" s="1"/>
      <c r="EE123" s="1"/>
      <c r="EF123" s="58">
        <v>2438.2000000000003</v>
      </c>
      <c r="EG123" s="73">
        <f t="shared" si="131"/>
        <v>231.19000000000005</v>
      </c>
      <c r="EH123" s="75">
        <f t="shared" si="132"/>
        <v>9.4999660349447357</v>
      </c>
      <c r="EI123" s="56">
        <f t="shared" si="133"/>
        <v>240.6899660349448</v>
      </c>
      <c r="EJ123" s="64">
        <f t="shared" si="134"/>
        <v>110</v>
      </c>
      <c r="EK123" s="64">
        <f t="shared" si="135"/>
        <v>130.6899660349448</v>
      </c>
      <c r="EL123" s="64">
        <f t="shared" si="136"/>
        <v>199.1</v>
      </c>
      <c r="EM123" s="174">
        <f t="shared" si="137"/>
        <v>252.90497848806433</v>
      </c>
      <c r="EN123" s="77">
        <f t="shared" si="138"/>
        <v>452.00497848806435</v>
      </c>
      <c r="EO123" s="64">
        <f t="shared" si="139"/>
        <v>47.282808000417823</v>
      </c>
      <c r="EP123" s="199">
        <f t="shared" si="140"/>
        <v>499.2877864884822</v>
      </c>
      <c r="EQ123" s="200">
        <f t="shared" si="141"/>
        <v>-689.75561101124708</v>
      </c>
      <c r="ER123" s="111">
        <v>1</v>
      </c>
      <c r="ES123" s="64" t="s">
        <v>48</v>
      </c>
      <c r="ET123" s="1">
        <v>75</v>
      </c>
      <c r="EU123" s="1" t="s">
        <v>133</v>
      </c>
      <c r="EV123" s="1" t="s">
        <v>134</v>
      </c>
      <c r="EW123" s="218"/>
      <c r="EX123" s="50">
        <v>44013</v>
      </c>
      <c r="EY123" s="64">
        <v>2529.41</v>
      </c>
      <c r="EZ123" s="64"/>
      <c r="FA123" s="64"/>
      <c r="FB123" s="64"/>
      <c r="FC123" s="64"/>
      <c r="FD123" s="72">
        <f t="shared" si="142"/>
        <v>2529.41</v>
      </c>
      <c r="FE123" s="73">
        <f t="shared" si="172"/>
        <v>91.209999999999582</v>
      </c>
      <c r="FF123" s="75">
        <f t="shared" si="143"/>
        <v>4.2800969420401227</v>
      </c>
      <c r="FG123" s="56">
        <f t="shared" si="144"/>
        <v>95.490096942039699</v>
      </c>
      <c r="FH123" s="64">
        <f t="shared" si="145"/>
        <v>95.490096942039699</v>
      </c>
      <c r="FI123" s="64">
        <f t="shared" si="146"/>
        <v>0</v>
      </c>
      <c r="FJ123" s="64">
        <f t="shared" si="147"/>
        <v>172.83707546509186</v>
      </c>
      <c r="FK123" s="64"/>
      <c r="FL123" s="77">
        <f t="shared" si="148"/>
        <v>172.83707546509186</v>
      </c>
      <c r="FM123" s="64">
        <f t="shared" si="149"/>
        <v>19.803844482271494</v>
      </c>
      <c r="FN123" s="199">
        <f t="shared" si="150"/>
        <v>192.64091994736336</v>
      </c>
      <c r="FO123" s="93">
        <f t="shared" si="151"/>
        <v>-497.1146910638837</v>
      </c>
      <c r="FP123" s="74">
        <v>1</v>
      </c>
      <c r="FQ123" s="1" t="s">
        <v>48</v>
      </c>
      <c r="FR123" s="1">
        <v>75</v>
      </c>
      <c r="FS123" s="1" t="s">
        <v>133</v>
      </c>
      <c r="FT123" s="1" t="s">
        <v>134</v>
      </c>
      <c r="FU123" s="50">
        <v>44042</v>
      </c>
      <c r="FV123" s="51"/>
      <c r="FW123" s="64">
        <v>2789.9700000000003</v>
      </c>
      <c r="FX123" s="64"/>
      <c r="FY123" s="64"/>
      <c r="FZ123" s="64"/>
      <c r="GA123" s="64"/>
      <c r="GB123" s="231">
        <f t="shared" si="152"/>
        <v>2789.9700000000003</v>
      </c>
      <c r="GC123" s="73">
        <f t="shared" si="92"/>
        <v>260.5600000000004</v>
      </c>
      <c r="GD123" s="75">
        <f t="shared" si="153"/>
        <v>81.189540182905915</v>
      </c>
      <c r="GE123" s="76">
        <f t="shared" si="154"/>
        <v>341.74954018290634</v>
      </c>
      <c r="GF123" s="64">
        <f t="shared" si="155"/>
        <v>341.74954018290634</v>
      </c>
      <c r="GG123" s="64">
        <v>0</v>
      </c>
      <c r="GH123" s="64">
        <f t="shared" si="156"/>
        <v>649.324126347522</v>
      </c>
      <c r="GI123" s="64"/>
      <c r="GJ123" s="77">
        <f t="shared" si="157"/>
        <v>649.324126347522</v>
      </c>
      <c r="GK123" s="63">
        <f t="shared" si="158"/>
        <v>341.74954018290634</v>
      </c>
      <c r="GL123" s="64">
        <f t="shared" si="159"/>
        <v>95.001335441858771</v>
      </c>
      <c r="GM123" s="51">
        <f t="shared" si="160"/>
        <v>744.32546178938082</v>
      </c>
      <c r="GN123" s="200">
        <f t="shared" si="161"/>
        <v>247.21077072549713</v>
      </c>
      <c r="GO123" s="74">
        <v>1</v>
      </c>
      <c r="GP123" s="237" t="s">
        <v>48</v>
      </c>
      <c r="GQ123" s="1">
        <v>75</v>
      </c>
      <c r="GR123" s="1" t="s">
        <v>133</v>
      </c>
      <c r="GS123" s="1" t="s">
        <v>134</v>
      </c>
      <c r="GT123" s="50">
        <v>44081</v>
      </c>
      <c r="GU123" s="51">
        <v>1370</v>
      </c>
      <c r="GV123" s="64">
        <v>2985.42</v>
      </c>
      <c r="GW123" s="64"/>
      <c r="GX123" s="64"/>
      <c r="GY123" s="64"/>
      <c r="GZ123" s="64"/>
      <c r="HA123" s="72">
        <v>2985.42</v>
      </c>
      <c r="HB123" s="73">
        <f t="shared" si="162"/>
        <v>195.44999999999982</v>
      </c>
      <c r="HC123" s="75">
        <f t="shared" si="163"/>
        <v>-70.742097776952249</v>
      </c>
      <c r="HD123" s="76">
        <f t="shared" si="164"/>
        <v>124.70790222304757</v>
      </c>
      <c r="HE123" s="64">
        <f t="shared" si="165"/>
        <v>124.70790222304757</v>
      </c>
      <c r="HF123" s="64">
        <v>0</v>
      </c>
      <c r="HG123" s="64">
        <f t="shared" si="166"/>
        <v>236.94501422379037</v>
      </c>
      <c r="HH123" s="64"/>
      <c r="HI123" s="77">
        <f t="shared" si="167"/>
        <v>236.94501422379037</v>
      </c>
      <c r="HJ123" s="64">
        <f t="shared" si="168"/>
        <v>124.70790222304757</v>
      </c>
      <c r="HK123" s="64">
        <f t="shared" si="169"/>
        <v>56.444712880879713</v>
      </c>
      <c r="HL123" s="51">
        <f t="shared" si="170"/>
        <v>293.3897271046701</v>
      </c>
      <c r="HM123" s="200">
        <f t="shared" si="171"/>
        <v>-829.39950216983266</v>
      </c>
      <c r="HN123" s="1">
        <v>1</v>
      </c>
      <c r="HO123" s="1" t="s">
        <v>48</v>
      </c>
    </row>
    <row r="124" spans="1:223" ht="30" customHeight="1" x14ac:dyDescent="0.25">
      <c r="A124" s="1">
        <v>76</v>
      </c>
      <c r="B124" s="1" t="s">
        <v>135</v>
      </c>
      <c r="C124" s="1" t="s">
        <v>136</v>
      </c>
      <c r="D124" s="50">
        <v>43830</v>
      </c>
      <c r="E124" s="83"/>
      <c r="F124" s="64">
        <v>2936.53</v>
      </c>
      <c r="G124" s="64"/>
      <c r="H124" s="64"/>
      <c r="I124" s="64"/>
      <c r="J124" s="64"/>
      <c r="K124" s="72">
        <v>2936.53</v>
      </c>
      <c r="L124" s="73">
        <v>3.0000000000200089E-2</v>
      </c>
      <c r="M124" s="75">
        <v>3.59999742696601E-3</v>
      </c>
      <c r="N124" s="56">
        <v>3.3599997427166101E-2</v>
      </c>
      <c r="O124" s="64">
        <v>3.3599997427166101E-2</v>
      </c>
      <c r="P124" s="64">
        <v>0</v>
      </c>
      <c r="Q124" s="64">
        <v>6.0815995343170642E-2</v>
      </c>
      <c r="R124" s="64">
        <v>0</v>
      </c>
      <c r="S124" s="77">
        <v>6.0815995343170642E-2</v>
      </c>
      <c r="T124" s="64"/>
      <c r="U124" s="64"/>
      <c r="V124" s="64">
        <v>3.0559859869866077E-3</v>
      </c>
      <c r="W124" s="90">
        <v>6.3871981330157257E-2</v>
      </c>
      <c r="X124" s="78">
        <v>-1133.6424009433845</v>
      </c>
      <c r="Y124" s="111">
        <v>1</v>
      </c>
      <c r="Z124" s="64" t="s">
        <v>48</v>
      </c>
      <c r="AA124" s="1">
        <v>76</v>
      </c>
      <c r="AB124" s="1" t="s">
        <v>135</v>
      </c>
      <c r="AC124" s="1" t="s">
        <v>136</v>
      </c>
      <c r="AD124" s="50">
        <v>43861</v>
      </c>
      <c r="AE124" s="110"/>
      <c r="AF124" s="1">
        <v>3113.75</v>
      </c>
      <c r="AG124" s="1"/>
      <c r="AH124" s="1"/>
      <c r="AI124" s="1"/>
      <c r="AJ124" s="1"/>
      <c r="AK124" s="58">
        <f t="shared" si="90"/>
        <v>3113.75</v>
      </c>
      <c r="AL124" s="73">
        <f t="shared" si="93"/>
        <v>177.2199999999998</v>
      </c>
      <c r="AM124" s="75">
        <f t="shared" si="94"/>
        <v>-157.55784699240058</v>
      </c>
      <c r="AN124" s="56">
        <f t="shared" si="95"/>
        <v>19.662153007599215</v>
      </c>
      <c r="AO124" s="64">
        <f t="shared" si="96"/>
        <v>19.662153007599215</v>
      </c>
      <c r="AP124" s="64">
        <f t="shared" si="97"/>
        <v>0</v>
      </c>
      <c r="AQ124" s="64">
        <f t="shared" si="98"/>
        <v>35.588496943754578</v>
      </c>
      <c r="AR124" s="64"/>
      <c r="AS124" s="77">
        <f t="shared" si="99"/>
        <v>35.588496943754578</v>
      </c>
      <c r="AT124" s="64">
        <f t="shared" si="100"/>
        <v>127.55377383929114</v>
      </c>
      <c r="AU124" s="64">
        <f t="shared" si="91"/>
        <v>22.676842888259657</v>
      </c>
      <c r="AV124" s="90">
        <f t="shared" si="101"/>
        <v>185.81911367130539</v>
      </c>
      <c r="AW124" s="78">
        <f t="shared" si="102"/>
        <v>-947.82328727207914</v>
      </c>
      <c r="AX124" s="111">
        <v>1</v>
      </c>
      <c r="AY124" s="64" t="s">
        <v>48</v>
      </c>
      <c r="AZ124" s="1">
        <v>76</v>
      </c>
      <c r="BA124" s="1" t="s">
        <v>135</v>
      </c>
      <c r="BB124" s="1" t="s">
        <v>136</v>
      </c>
      <c r="BC124" s="50">
        <v>43890</v>
      </c>
      <c r="BD124" s="83"/>
      <c r="BE124" s="1">
        <v>3217.21</v>
      </c>
      <c r="BF124" s="1"/>
      <c r="BG124" s="1"/>
      <c r="BH124" s="1"/>
      <c r="BI124" s="1"/>
      <c r="BJ124" s="58">
        <v>3217.21</v>
      </c>
      <c r="BK124" s="73">
        <f t="shared" si="103"/>
        <v>103.46000000000004</v>
      </c>
      <c r="BL124" s="75">
        <f t="shared" si="104"/>
        <v>1.9576902428822691</v>
      </c>
      <c r="BM124" s="56">
        <f t="shared" si="105"/>
        <v>105.4176902428823</v>
      </c>
      <c r="BN124" s="64">
        <f t="shared" si="106"/>
        <v>105.4176902428823</v>
      </c>
      <c r="BO124" s="64">
        <f t="shared" si="107"/>
        <v>0</v>
      </c>
      <c r="BP124" s="64">
        <f t="shared" si="108"/>
        <v>190.80601933961697</v>
      </c>
      <c r="BQ124" s="174">
        <f t="shared" si="109"/>
        <v>0</v>
      </c>
      <c r="BR124" s="77">
        <f t="shared" si="110"/>
        <v>190.80601933961697</v>
      </c>
      <c r="BS124" s="64">
        <f t="shared" si="111"/>
        <v>12.837678496815542</v>
      </c>
      <c r="BT124" s="90">
        <f t="shared" si="112"/>
        <v>203.64369783643252</v>
      </c>
      <c r="BU124" s="78">
        <f t="shared" si="113"/>
        <v>-744.17958943564668</v>
      </c>
      <c r="BV124" s="111">
        <v>1</v>
      </c>
      <c r="BW124" s="64" t="s">
        <v>48</v>
      </c>
      <c r="BX124" s="1">
        <v>76</v>
      </c>
      <c r="BY124" s="1" t="s">
        <v>135</v>
      </c>
      <c r="BZ124" s="1" t="s">
        <v>136</v>
      </c>
      <c r="CA124" s="50">
        <v>43890</v>
      </c>
      <c r="CB124" s="83"/>
      <c r="CC124" s="72">
        <v>3217.21</v>
      </c>
      <c r="CD124" s="72"/>
      <c r="CE124" s="72"/>
      <c r="CF124" s="72"/>
      <c r="CG124" s="72"/>
      <c r="CH124" s="72">
        <v>3217.21</v>
      </c>
      <c r="CI124" s="72">
        <v>103.46000000000004</v>
      </c>
      <c r="CJ124" s="72">
        <v>1.9576902428822691</v>
      </c>
      <c r="CK124" s="72">
        <v>105.4176902428823</v>
      </c>
      <c r="CL124" s="72">
        <v>105.4176902428823</v>
      </c>
      <c r="CM124" s="72">
        <v>0</v>
      </c>
      <c r="CN124" s="72">
        <v>190.80601933961697</v>
      </c>
      <c r="CO124" s="72">
        <v>0</v>
      </c>
      <c r="CP124" s="77">
        <f t="shared" si="114"/>
        <v>212.04605006849425</v>
      </c>
      <c r="CQ124" s="64">
        <f t="shared" si="115"/>
        <v>12.837678496815542</v>
      </c>
      <c r="CR124" s="90">
        <f t="shared" si="116"/>
        <v>224.88372856530981</v>
      </c>
      <c r="CS124" s="78">
        <f t="shared" si="117"/>
        <v>-519.29586087033681</v>
      </c>
      <c r="CT124" s="74" t="s">
        <v>232</v>
      </c>
      <c r="CU124" s="1" t="s">
        <v>317</v>
      </c>
      <c r="CV124" s="1">
        <v>76</v>
      </c>
      <c r="CW124" s="1" t="s">
        <v>135</v>
      </c>
      <c r="CX124" s="1" t="s">
        <v>136</v>
      </c>
      <c r="CY124" s="50">
        <v>43951</v>
      </c>
      <c r="CZ124" s="83"/>
      <c r="DA124" s="64">
        <v>3636.27</v>
      </c>
      <c r="DB124" s="64"/>
      <c r="DC124" s="64"/>
      <c r="DD124" s="64"/>
      <c r="DE124" s="64"/>
      <c r="DF124" s="72">
        <v>3636.27</v>
      </c>
      <c r="DG124" s="73">
        <f t="shared" si="118"/>
        <v>419.05999999999995</v>
      </c>
      <c r="DH124" s="75">
        <f t="shared" si="119"/>
        <v>64.344334301119602</v>
      </c>
      <c r="DI124" s="76">
        <f t="shared" si="120"/>
        <v>483.40433430111955</v>
      </c>
      <c r="DJ124" s="64">
        <f t="shared" si="121"/>
        <v>110</v>
      </c>
      <c r="DK124" s="64">
        <f t="shared" si="122"/>
        <v>373.40433430111955</v>
      </c>
      <c r="DL124" s="64">
        <f t="shared" si="123"/>
        <v>199.1</v>
      </c>
      <c r="DM124" s="184">
        <f t="shared" si="124"/>
        <v>831.30086454086882</v>
      </c>
      <c r="DN124" s="185">
        <f t="shared" si="125"/>
        <v>1030.4008645408687</v>
      </c>
      <c r="DO124" s="186">
        <f t="shared" si="126"/>
        <v>818.35481447237453</v>
      </c>
      <c r="DP124" s="186">
        <f t="shared" si="127"/>
        <v>786.27259069261925</v>
      </c>
      <c r="DQ124" s="187">
        <f t="shared" si="128"/>
        <v>56.375400905032087</v>
      </c>
      <c r="DR124" s="29">
        <f t="shared" si="129"/>
        <v>874.73021537740658</v>
      </c>
      <c r="DS124" s="188">
        <f t="shared" si="130"/>
        <v>355.43435450706977</v>
      </c>
      <c r="DT124" s="74">
        <v>1</v>
      </c>
      <c r="DU124" s="1" t="s">
        <v>48</v>
      </c>
      <c r="DV124" s="1">
        <v>76</v>
      </c>
      <c r="DW124" s="1" t="s">
        <v>135</v>
      </c>
      <c r="DX124" s="1" t="s">
        <v>136</v>
      </c>
      <c r="DY124" s="50">
        <v>43982</v>
      </c>
      <c r="DZ124" s="51"/>
      <c r="EA124" s="1">
        <v>3851.4900000000002</v>
      </c>
      <c r="EB124" s="1"/>
      <c r="EC124" s="1"/>
      <c r="ED124" s="1"/>
      <c r="EE124" s="1"/>
      <c r="EF124" s="58">
        <v>3851.4900000000002</v>
      </c>
      <c r="EG124" s="73">
        <f t="shared" si="131"/>
        <v>215.22000000000025</v>
      </c>
      <c r="EH124" s="75">
        <f t="shared" si="132"/>
        <v>8.8437332498845436</v>
      </c>
      <c r="EI124" s="56">
        <f t="shared" si="133"/>
        <v>224.06373324988479</v>
      </c>
      <c r="EJ124" s="64">
        <f t="shared" si="134"/>
        <v>110</v>
      </c>
      <c r="EK124" s="64">
        <f t="shared" si="135"/>
        <v>114.06373324988479</v>
      </c>
      <c r="EL124" s="64">
        <f t="shared" si="136"/>
        <v>199.1</v>
      </c>
      <c r="EM124" s="174">
        <f t="shared" si="137"/>
        <v>220.7306871295462</v>
      </c>
      <c r="EN124" s="77">
        <f t="shared" si="138"/>
        <v>419.83068712954616</v>
      </c>
      <c r="EO124" s="64">
        <f t="shared" si="139"/>
        <v>43.917157369880599</v>
      </c>
      <c r="EP124" s="199">
        <f t="shared" si="140"/>
        <v>463.74784449942678</v>
      </c>
      <c r="EQ124" s="200">
        <f t="shared" si="141"/>
        <v>819.1821990064966</v>
      </c>
      <c r="ER124" s="111">
        <v>1</v>
      </c>
      <c r="ES124" s="64" t="s">
        <v>48</v>
      </c>
      <c r="ET124" s="1">
        <v>76</v>
      </c>
      <c r="EU124" s="1" t="s">
        <v>135</v>
      </c>
      <c r="EV124" s="1" t="s">
        <v>136</v>
      </c>
      <c r="EW124" s="218">
        <f>2000-1000</f>
        <v>1000</v>
      </c>
      <c r="EX124" s="50">
        <v>44013</v>
      </c>
      <c r="EY124" s="64">
        <v>3997.6</v>
      </c>
      <c r="EZ124" s="64"/>
      <c r="FA124" s="64"/>
      <c r="FB124" s="64"/>
      <c r="FC124" s="64"/>
      <c r="FD124" s="72">
        <f t="shared" si="142"/>
        <v>3997.6</v>
      </c>
      <c r="FE124" s="73">
        <f t="shared" si="172"/>
        <v>146.10999999999967</v>
      </c>
      <c r="FF124" s="75">
        <f t="shared" si="143"/>
        <v>6.8563201863993397</v>
      </c>
      <c r="FG124" s="56">
        <f t="shared" si="144"/>
        <v>152.966320186399</v>
      </c>
      <c r="FH124" s="64">
        <f t="shared" si="145"/>
        <v>152.966320186399</v>
      </c>
      <c r="FI124" s="64">
        <f t="shared" si="146"/>
        <v>0</v>
      </c>
      <c r="FJ124" s="64">
        <f t="shared" si="147"/>
        <v>276.86903953738221</v>
      </c>
      <c r="FK124" s="64"/>
      <c r="FL124" s="77">
        <f t="shared" si="148"/>
        <v>276.86903953738221</v>
      </c>
      <c r="FM124" s="64">
        <f t="shared" si="149"/>
        <v>31.723930679801501</v>
      </c>
      <c r="FN124" s="199">
        <f t="shared" si="150"/>
        <v>308.59297021718373</v>
      </c>
      <c r="FO124" s="93">
        <f t="shared" si="151"/>
        <v>127.77516922368034</v>
      </c>
      <c r="FP124" s="74">
        <v>1</v>
      </c>
      <c r="FQ124" s="1" t="s">
        <v>48</v>
      </c>
      <c r="FR124" s="1">
        <v>76</v>
      </c>
      <c r="FS124" s="1" t="s">
        <v>135</v>
      </c>
      <c r="FT124" s="1" t="s">
        <v>136</v>
      </c>
      <c r="FU124" s="50">
        <v>44042</v>
      </c>
      <c r="FV124" s="51">
        <v>1000</v>
      </c>
      <c r="FW124" s="64">
        <v>4080.98</v>
      </c>
      <c r="FX124" s="64"/>
      <c r="FY124" s="64"/>
      <c r="FZ124" s="64"/>
      <c r="GA124" s="64"/>
      <c r="GB124" s="231">
        <f t="shared" si="152"/>
        <v>4080.98</v>
      </c>
      <c r="GC124" s="73">
        <f t="shared" si="92"/>
        <v>83.380000000000109</v>
      </c>
      <c r="GD124" s="75">
        <f t="shared" si="153"/>
        <v>25.98090213559523</v>
      </c>
      <c r="GE124" s="76">
        <f t="shared" si="154"/>
        <v>109.36090213559534</v>
      </c>
      <c r="GF124" s="64">
        <f t="shared" si="155"/>
        <v>109.36090213559534</v>
      </c>
      <c r="GG124" s="64">
        <v>0</v>
      </c>
      <c r="GH124" s="64">
        <f t="shared" si="156"/>
        <v>207.78571405763114</v>
      </c>
      <c r="GI124" s="64"/>
      <c r="GJ124" s="77">
        <f t="shared" si="157"/>
        <v>207.78571405763114</v>
      </c>
      <c r="GK124" s="63">
        <f t="shared" si="158"/>
        <v>0</v>
      </c>
      <c r="GL124" s="64">
        <f t="shared" si="159"/>
        <v>0</v>
      </c>
      <c r="GM124" s="51">
        <f t="shared" si="160"/>
        <v>207.78571405763114</v>
      </c>
      <c r="GN124" s="200">
        <f t="shared" si="161"/>
        <v>-664.43911671868852</v>
      </c>
      <c r="GO124" s="74">
        <v>1</v>
      </c>
      <c r="GP124" s="237" t="s">
        <v>48</v>
      </c>
      <c r="GQ124" s="1">
        <v>76</v>
      </c>
      <c r="GR124" s="1" t="s">
        <v>135</v>
      </c>
      <c r="GS124" s="1" t="s">
        <v>136</v>
      </c>
      <c r="GT124" s="50">
        <v>44081</v>
      </c>
      <c r="GU124" s="51"/>
      <c r="GV124" s="64">
        <v>4183.79</v>
      </c>
      <c r="GW124" s="64"/>
      <c r="GX124" s="64"/>
      <c r="GY124" s="64"/>
      <c r="GZ124" s="64"/>
      <c r="HA124" s="72">
        <v>4183.79</v>
      </c>
      <c r="HB124" s="73">
        <f t="shared" si="162"/>
        <v>102.80999999999995</v>
      </c>
      <c r="HC124" s="75">
        <f t="shared" si="163"/>
        <v>-37.211537848290938</v>
      </c>
      <c r="HD124" s="76">
        <f t="shared" si="164"/>
        <v>65.598462151709015</v>
      </c>
      <c r="HE124" s="64">
        <f t="shared" si="165"/>
        <v>65.598462151709015</v>
      </c>
      <c r="HF124" s="64">
        <v>0</v>
      </c>
      <c r="HG124" s="64">
        <f t="shared" si="166"/>
        <v>124.63707808824712</v>
      </c>
      <c r="HH124" s="64"/>
      <c r="HI124" s="77">
        <f t="shared" si="167"/>
        <v>124.63707808824712</v>
      </c>
      <c r="HJ124" s="64">
        <f t="shared" si="168"/>
        <v>0</v>
      </c>
      <c r="HK124" s="64">
        <f t="shared" si="169"/>
        <v>0</v>
      </c>
      <c r="HL124" s="51">
        <f t="shared" si="170"/>
        <v>124.63707808824712</v>
      </c>
      <c r="HM124" s="200">
        <f t="shared" si="171"/>
        <v>-539.80203863044142</v>
      </c>
      <c r="HN124" s="1">
        <v>1</v>
      </c>
      <c r="HO124" s="1" t="s">
        <v>48</v>
      </c>
    </row>
    <row r="125" spans="1:223" ht="30" customHeight="1" x14ac:dyDescent="0.25">
      <c r="A125" s="1">
        <v>77</v>
      </c>
      <c r="B125" s="1" t="s">
        <v>137</v>
      </c>
      <c r="C125" s="1" t="s">
        <v>138</v>
      </c>
      <c r="D125" s="50">
        <v>43830</v>
      </c>
      <c r="E125" s="83"/>
      <c r="F125" s="64">
        <v>20.7</v>
      </c>
      <c r="G125" s="64"/>
      <c r="H125" s="64"/>
      <c r="I125" s="64"/>
      <c r="J125" s="64"/>
      <c r="K125" s="72">
        <v>20.7</v>
      </c>
      <c r="L125" s="73">
        <v>0</v>
      </c>
      <c r="M125" s="75">
        <v>0</v>
      </c>
      <c r="N125" s="56">
        <v>0</v>
      </c>
      <c r="O125" s="64">
        <v>0</v>
      </c>
      <c r="P125" s="64">
        <v>0</v>
      </c>
      <c r="Q125" s="64">
        <v>0</v>
      </c>
      <c r="R125" s="64">
        <v>0</v>
      </c>
      <c r="S125" s="77">
        <v>0</v>
      </c>
      <c r="T125" s="64"/>
      <c r="U125" s="64"/>
      <c r="V125" s="64">
        <v>0</v>
      </c>
      <c r="W125" s="90">
        <v>0</v>
      </c>
      <c r="X125" s="78">
        <v>-565.62629772100081</v>
      </c>
      <c r="Y125" s="111">
        <v>1</v>
      </c>
      <c r="Z125" s="64" t="s">
        <v>48</v>
      </c>
      <c r="AA125" s="1">
        <v>77</v>
      </c>
      <c r="AB125" s="1" t="s">
        <v>137</v>
      </c>
      <c r="AC125" s="1" t="s">
        <v>138</v>
      </c>
      <c r="AD125" s="50">
        <v>43861</v>
      </c>
      <c r="AE125" s="110"/>
      <c r="AF125" s="1">
        <v>20.7</v>
      </c>
      <c r="AG125" s="1"/>
      <c r="AH125" s="1"/>
      <c r="AI125" s="1"/>
      <c r="AJ125" s="1"/>
      <c r="AK125" s="58">
        <f t="shared" si="90"/>
        <v>20.7</v>
      </c>
      <c r="AL125" s="73">
        <f t="shared" si="93"/>
        <v>0</v>
      </c>
      <c r="AM125" s="75">
        <f t="shared" si="94"/>
        <v>0</v>
      </c>
      <c r="AN125" s="56">
        <f t="shared" si="95"/>
        <v>0</v>
      </c>
      <c r="AO125" s="64">
        <f t="shared" si="96"/>
        <v>0</v>
      </c>
      <c r="AP125" s="64">
        <f t="shared" si="97"/>
        <v>0</v>
      </c>
      <c r="AQ125" s="64">
        <f t="shared" si="98"/>
        <v>0</v>
      </c>
      <c r="AR125" s="64"/>
      <c r="AS125" s="77">
        <f t="shared" si="99"/>
        <v>0</v>
      </c>
      <c r="AT125" s="64">
        <f t="shared" si="100"/>
        <v>0</v>
      </c>
      <c r="AU125" s="64">
        <f t="shared" si="91"/>
        <v>0</v>
      </c>
      <c r="AV125" s="90">
        <f t="shared" si="101"/>
        <v>0</v>
      </c>
      <c r="AW125" s="78">
        <f t="shared" si="102"/>
        <v>-565.62629772100081</v>
      </c>
      <c r="AX125" s="111">
        <v>1</v>
      </c>
      <c r="AY125" s="64" t="s">
        <v>48</v>
      </c>
      <c r="AZ125" s="1">
        <v>77</v>
      </c>
      <c r="BA125" s="1" t="s">
        <v>137</v>
      </c>
      <c r="BB125" s="1" t="s">
        <v>138</v>
      </c>
      <c r="BC125" s="50">
        <v>43890</v>
      </c>
      <c r="BD125" s="83"/>
      <c r="BE125" s="1">
        <v>20.7</v>
      </c>
      <c r="BF125" s="1"/>
      <c r="BG125" s="1"/>
      <c r="BH125" s="1"/>
      <c r="BI125" s="1"/>
      <c r="BJ125" s="58">
        <v>20.7</v>
      </c>
      <c r="BK125" s="73">
        <f t="shared" si="103"/>
        <v>0</v>
      </c>
      <c r="BL125" s="75">
        <f t="shared" si="104"/>
        <v>0</v>
      </c>
      <c r="BM125" s="56">
        <f t="shared" si="105"/>
        <v>0</v>
      </c>
      <c r="BN125" s="64">
        <f t="shared" si="106"/>
        <v>0</v>
      </c>
      <c r="BO125" s="64">
        <f t="shared" si="107"/>
        <v>0</v>
      </c>
      <c r="BP125" s="64">
        <f t="shared" si="108"/>
        <v>0</v>
      </c>
      <c r="BQ125" s="174">
        <f t="shared" si="109"/>
        <v>0</v>
      </c>
      <c r="BR125" s="77">
        <f t="shared" si="110"/>
        <v>0</v>
      </c>
      <c r="BS125" s="64">
        <f t="shared" si="111"/>
        <v>0</v>
      </c>
      <c r="BT125" s="90">
        <f t="shared" si="112"/>
        <v>0</v>
      </c>
      <c r="BU125" s="78">
        <f t="shared" si="113"/>
        <v>-565.62629772100081</v>
      </c>
      <c r="BV125" s="111">
        <v>1</v>
      </c>
      <c r="BW125" s="64" t="s">
        <v>48</v>
      </c>
      <c r="BX125" s="1">
        <v>77</v>
      </c>
      <c r="BY125" s="1" t="s">
        <v>137</v>
      </c>
      <c r="BZ125" s="1" t="s">
        <v>138</v>
      </c>
      <c r="CA125" s="50">
        <v>43890</v>
      </c>
      <c r="CB125" s="83"/>
      <c r="CC125" s="72">
        <v>20.7</v>
      </c>
      <c r="CD125" s="72"/>
      <c r="CE125" s="72"/>
      <c r="CF125" s="72"/>
      <c r="CG125" s="72"/>
      <c r="CH125" s="72">
        <v>20.7</v>
      </c>
      <c r="CI125" s="72">
        <v>0</v>
      </c>
      <c r="CJ125" s="72">
        <v>0</v>
      </c>
      <c r="CK125" s="72">
        <v>0</v>
      </c>
      <c r="CL125" s="72">
        <v>0</v>
      </c>
      <c r="CM125" s="72">
        <v>0</v>
      </c>
      <c r="CN125" s="72">
        <v>0</v>
      </c>
      <c r="CO125" s="72">
        <v>0</v>
      </c>
      <c r="CP125" s="77">
        <f t="shared" si="114"/>
        <v>0</v>
      </c>
      <c r="CQ125" s="64">
        <f t="shared" si="115"/>
        <v>0</v>
      </c>
      <c r="CR125" s="90">
        <f t="shared" si="116"/>
        <v>0</v>
      </c>
      <c r="CS125" s="78">
        <f t="shared" si="117"/>
        <v>-565.62629772100081</v>
      </c>
      <c r="CT125" s="74" t="s">
        <v>232</v>
      </c>
      <c r="CU125" s="1" t="s">
        <v>317</v>
      </c>
      <c r="CV125" s="1">
        <v>77</v>
      </c>
      <c r="CW125" s="1" t="s">
        <v>137</v>
      </c>
      <c r="CX125" s="1" t="s">
        <v>138</v>
      </c>
      <c r="CY125" s="50">
        <v>43951</v>
      </c>
      <c r="CZ125" s="83"/>
      <c r="DA125" s="64">
        <v>20.7</v>
      </c>
      <c r="DB125" s="64"/>
      <c r="DC125" s="64"/>
      <c r="DD125" s="64"/>
      <c r="DE125" s="64"/>
      <c r="DF125" s="72">
        <v>20.7</v>
      </c>
      <c r="DG125" s="73">
        <f t="shared" si="118"/>
        <v>0</v>
      </c>
      <c r="DH125" s="75">
        <f t="shared" si="119"/>
        <v>0</v>
      </c>
      <c r="DI125" s="76">
        <f t="shared" si="120"/>
        <v>0</v>
      </c>
      <c r="DJ125" s="64">
        <f t="shared" si="121"/>
        <v>0</v>
      </c>
      <c r="DK125" s="64">
        <f t="shared" si="122"/>
        <v>0</v>
      </c>
      <c r="DL125" s="64">
        <f t="shared" si="123"/>
        <v>0</v>
      </c>
      <c r="DM125" s="184">
        <f t="shared" si="124"/>
        <v>0</v>
      </c>
      <c r="DN125" s="185">
        <f t="shared" si="125"/>
        <v>0</v>
      </c>
      <c r="DO125" s="186">
        <f t="shared" si="126"/>
        <v>0</v>
      </c>
      <c r="DP125" s="186">
        <f t="shared" si="127"/>
        <v>0</v>
      </c>
      <c r="DQ125" s="187">
        <f t="shared" si="128"/>
        <v>0</v>
      </c>
      <c r="DR125" s="29">
        <f t="shared" si="129"/>
        <v>0</v>
      </c>
      <c r="DS125" s="188">
        <f t="shared" si="130"/>
        <v>-565.62629772100081</v>
      </c>
      <c r="DT125" s="74">
        <v>1</v>
      </c>
      <c r="DU125" s="1" t="s">
        <v>48</v>
      </c>
      <c r="DV125" s="1">
        <v>77</v>
      </c>
      <c r="DW125" s="1" t="s">
        <v>137</v>
      </c>
      <c r="DX125" s="1" t="s">
        <v>138</v>
      </c>
      <c r="DY125" s="50">
        <v>43982</v>
      </c>
      <c r="DZ125" s="51"/>
      <c r="EA125" s="1">
        <v>20.7</v>
      </c>
      <c r="EB125" s="1"/>
      <c r="EC125" s="1"/>
      <c r="ED125" s="1"/>
      <c r="EE125" s="1"/>
      <c r="EF125" s="58">
        <v>20.7</v>
      </c>
      <c r="EG125" s="73">
        <f t="shared" si="131"/>
        <v>0</v>
      </c>
      <c r="EH125" s="75">
        <f t="shared" si="132"/>
        <v>0</v>
      </c>
      <c r="EI125" s="56">
        <f t="shared" si="133"/>
        <v>0</v>
      </c>
      <c r="EJ125" s="64">
        <f t="shared" si="134"/>
        <v>0</v>
      </c>
      <c r="EK125" s="64">
        <f t="shared" si="135"/>
        <v>0</v>
      </c>
      <c r="EL125" s="64">
        <f t="shared" si="136"/>
        <v>0</v>
      </c>
      <c r="EM125" s="174">
        <f t="shared" si="137"/>
        <v>0</v>
      </c>
      <c r="EN125" s="77">
        <f t="shared" si="138"/>
        <v>0</v>
      </c>
      <c r="EO125" s="64">
        <f t="shared" si="139"/>
        <v>0</v>
      </c>
      <c r="EP125" s="199">
        <f t="shared" si="140"/>
        <v>0</v>
      </c>
      <c r="EQ125" s="200">
        <f t="shared" si="141"/>
        <v>-565.62629772100081</v>
      </c>
      <c r="ER125" s="111">
        <v>1</v>
      </c>
      <c r="ES125" s="64" t="s">
        <v>48</v>
      </c>
      <c r="ET125" s="1">
        <v>77</v>
      </c>
      <c r="EU125" s="1" t="s">
        <v>137</v>
      </c>
      <c r="EV125" s="1" t="s">
        <v>138</v>
      </c>
      <c r="EW125" s="218"/>
      <c r="EX125" s="50">
        <v>44013</v>
      </c>
      <c r="EY125" s="64">
        <v>21.01</v>
      </c>
      <c r="EZ125" s="64"/>
      <c r="FA125" s="64"/>
      <c r="FB125" s="64"/>
      <c r="FC125" s="64"/>
      <c r="FD125" s="72">
        <f t="shared" si="142"/>
        <v>21.01</v>
      </c>
      <c r="FE125" s="73">
        <f t="shared" si="172"/>
        <v>0.31000000000000227</v>
      </c>
      <c r="FF125" s="75">
        <f t="shared" si="143"/>
        <v>1.4546980068330818E-2</v>
      </c>
      <c r="FG125" s="56">
        <f t="shared" si="144"/>
        <v>0.3245469800683331</v>
      </c>
      <c r="FH125" s="64">
        <f t="shared" si="145"/>
        <v>0.3245469800683331</v>
      </c>
      <c r="FI125" s="64">
        <f t="shared" si="146"/>
        <v>0</v>
      </c>
      <c r="FJ125" s="64">
        <f t="shared" si="147"/>
        <v>0.58743003392368298</v>
      </c>
      <c r="FK125" s="64"/>
      <c r="FL125" s="77">
        <f t="shared" si="148"/>
        <v>0.58743003392368298</v>
      </c>
      <c r="FM125" s="64">
        <f t="shared" si="149"/>
        <v>6.7308319148166179E-2</v>
      </c>
      <c r="FN125" s="199">
        <f t="shared" si="150"/>
        <v>0.65473835307184913</v>
      </c>
      <c r="FO125" s="93">
        <f t="shared" si="151"/>
        <v>-564.97155936792899</v>
      </c>
      <c r="FP125" s="74">
        <v>1</v>
      </c>
      <c r="FQ125" s="1" t="s">
        <v>48</v>
      </c>
      <c r="FR125" s="1">
        <v>77</v>
      </c>
      <c r="FS125" s="1" t="s">
        <v>137</v>
      </c>
      <c r="FT125" s="1" t="s">
        <v>138</v>
      </c>
      <c r="FU125" s="50">
        <v>44042</v>
      </c>
      <c r="FV125" s="51"/>
      <c r="FW125" s="64">
        <v>21.48</v>
      </c>
      <c r="FX125" s="64"/>
      <c r="FY125" s="64"/>
      <c r="FZ125" s="64"/>
      <c r="GA125" s="64"/>
      <c r="GB125" s="231">
        <f t="shared" si="152"/>
        <v>21.48</v>
      </c>
      <c r="GC125" s="73">
        <f t="shared" si="92"/>
        <v>0.46999999999999886</v>
      </c>
      <c r="GD125" s="75">
        <f t="shared" si="153"/>
        <v>0.146450275890258</v>
      </c>
      <c r="GE125" s="76">
        <f t="shared" si="154"/>
        <v>0.6164502758902568</v>
      </c>
      <c r="GF125" s="64">
        <f t="shared" si="155"/>
        <v>0.6164502758902568</v>
      </c>
      <c r="GG125" s="64">
        <v>0</v>
      </c>
      <c r="GH125" s="64">
        <f t="shared" si="156"/>
        <v>1.1712555241914879</v>
      </c>
      <c r="GI125" s="64"/>
      <c r="GJ125" s="77">
        <f t="shared" si="157"/>
        <v>1.1712555241914879</v>
      </c>
      <c r="GK125" s="63">
        <f t="shared" si="158"/>
        <v>0</v>
      </c>
      <c r="GL125" s="64">
        <f t="shared" si="159"/>
        <v>0</v>
      </c>
      <c r="GM125" s="51">
        <f t="shared" si="160"/>
        <v>1.1712555241914879</v>
      </c>
      <c r="GN125" s="200">
        <f t="shared" si="161"/>
        <v>-563.80030384373754</v>
      </c>
      <c r="GO125" s="74">
        <v>1</v>
      </c>
      <c r="GP125" s="237" t="s">
        <v>48</v>
      </c>
      <c r="GQ125" s="1">
        <v>77</v>
      </c>
      <c r="GR125" s="1" t="s">
        <v>137</v>
      </c>
      <c r="GS125" s="1" t="s">
        <v>138</v>
      </c>
      <c r="GT125" s="50">
        <v>44081</v>
      </c>
      <c r="GU125" s="51"/>
      <c r="GV125" s="64">
        <v>21.88</v>
      </c>
      <c r="GW125" s="64"/>
      <c r="GX125" s="64"/>
      <c r="GY125" s="64"/>
      <c r="GZ125" s="64"/>
      <c r="HA125" s="72">
        <v>21.88</v>
      </c>
      <c r="HB125" s="73">
        <f t="shared" si="162"/>
        <v>0.39999999999999858</v>
      </c>
      <c r="HC125" s="75">
        <f t="shared" si="163"/>
        <v>-0.14477789261079982</v>
      </c>
      <c r="HD125" s="76">
        <f t="shared" si="164"/>
        <v>0.25522210738919876</v>
      </c>
      <c r="HE125" s="64">
        <f t="shared" si="165"/>
        <v>0.25522210738919876</v>
      </c>
      <c r="HF125" s="64">
        <v>0</v>
      </c>
      <c r="HG125" s="64">
        <f t="shared" si="166"/>
        <v>0.48492200403947761</v>
      </c>
      <c r="HH125" s="64"/>
      <c r="HI125" s="77">
        <f t="shared" si="167"/>
        <v>0.48492200403947761</v>
      </c>
      <c r="HJ125" s="64">
        <f t="shared" si="168"/>
        <v>0</v>
      </c>
      <c r="HK125" s="64">
        <f t="shared" si="169"/>
        <v>0</v>
      </c>
      <c r="HL125" s="51">
        <f t="shared" si="170"/>
        <v>0.48492200403947761</v>
      </c>
      <c r="HM125" s="200">
        <f t="shared" si="171"/>
        <v>-563.31538183969803</v>
      </c>
      <c r="HN125" s="1">
        <v>1</v>
      </c>
      <c r="HO125" s="1" t="s">
        <v>48</v>
      </c>
    </row>
    <row r="126" spans="1:223" ht="30" customHeight="1" x14ac:dyDescent="0.25">
      <c r="A126" s="1">
        <v>78</v>
      </c>
      <c r="B126" s="1" t="s">
        <v>166</v>
      </c>
      <c r="C126" s="1" t="s">
        <v>167</v>
      </c>
      <c r="D126" s="50">
        <v>43830</v>
      </c>
      <c r="E126" s="83">
        <v>1000</v>
      </c>
      <c r="F126" s="64">
        <v>1471.83</v>
      </c>
      <c r="G126" s="64"/>
      <c r="H126" s="64"/>
      <c r="I126" s="64"/>
      <c r="J126" s="64"/>
      <c r="K126" s="72">
        <v>1471.83</v>
      </c>
      <c r="L126" s="73">
        <v>10.599999999999909</v>
      </c>
      <c r="M126" s="75">
        <v>1.2719990908528289</v>
      </c>
      <c r="N126" s="56">
        <v>11.871999090852738</v>
      </c>
      <c r="O126" s="64">
        <v>11.871999090852738</v>
      </c>
      <c r="P126" s="64">
        <v>0</v>
      </c>
      <c r="Q126" s="64">
        <v>21.488318354443457</v>
      </c>
      <c r="R126" s="64">
        <v>0</v>
      </c>
      <c r="S126" s="77">
        <v>21.488318354443457</v>
      </c>
      <c r="T126" s="64"/>
      <c r="U126" s="64"/>
      <c r="V126" s="64">
        <v>1.0797817153947238</v>
      </c>
      <c r="W126" s="90">
        <v>22.568100069838181</v>
      </c>
      <c r="X126" s="78">
        <v>-512.98108234426741</v>
      </c>
      <c r="Y126" s="111">
        <v>1</v>
      </c>
      <c r="Z126" s="64" t="s">
        <v>48</v>
      </c>
      <c r="AA126" s="1">
        <v>78</v>
      </c>
      <c r="AB126" s="1" t="s">
        <v>166</v>
      </c>
      <c r="AC126" s="1" t="s">
        <v>167</v>
      </c>
      <c r="AD126" s="50">
        <v>43861</v>
      </c>
      <c r="AE126" s="110"/>
      <c r="AF126" s="1">
        <v>1494.7</v>
      </c>
      <c r="AG126" s="1"/>
      <c r="AH126" s="1"/>
      <c r="AI126" s="1"/>
      <c r="AJ126" s="1"/>
      <c r="AK126" s="58">
        <f t="shared" si="90"/>
        <v>1494.7</v>
      </c>
      <c r="AL126" s="73">
        <f t="shared" si="93"/>
        <v>22.870000000000118</v>
      </c>
      <c r="AM126" s="75">
        <f t="shared" si="94"/>
        <v>-20.332625892767318</v>
      </c>
      <c r="AN126" s="56">
        <f t="shared" si="95"/>
        <v>2.5373741072328002</v>
      </c>
      <c r="AO126" s="64">
        <f t="shared" si="96"/>
        <v>2.5373741072328002</v>
      </c>
      <c r="AP126" s="64">
        <f t="shared" si="97"/>
        <v>0</v>
      </c>
      <c r="AQ126" s="64">
        <f t="shared" si="98"/>
        <v>4.5926471340913686</v>
      </c>
      <c r="AR126" s="64"/>
      <c r="AS126" s="77">
        <f t="shared" si="99"/>
        <v>4.5926471340913686</v>
      </c>
      <c r="AT126" s="64">
        <f t="shared" si="100"/>
        <v>16.460641054647365</v>
      </c>
      <c r="AU126" s="64">
        <f t="shared" si="91"/>
        <v>2.9264157366804064</v>
      </c>
      <c r="AV126" s="90">
        <f t="shared" si="101"/>
        <v>23.979703925419141</v>
      </c>
      <c r="AW126" s="78">
        <f t="shared" si="102"/>
        <v>-489.00137841884828</v>
      </c>
      <c r="AX126" s="111">
        <v>1</v>
      </c>
      <c r="AY126" s="64" t="s">
        <v>48</v>
      </c>
      <c r="AZ126" s="1">
        <v>78</v>
      </c>
      <c r="BA126" s="1" t="s">
        <v>166</v>
      </c>
      <c r="BB126" s="1" t="s">
        <v>167</v>
      </c>
      <c r="BC126" s="50">
        <v>43890</v>
      </c>
      <c r="BD126" s="83"/>
      <c r="BE126" s="1">
        <v>1496.42</v>
      </c>
      <c r="BF126" s="1"/>
      <c r="BG126" s="1"/>
      <c r="BH126" s="1"/>
      <c r="BI126" s="1"/>
      <c r="BJ126" s="58">
        <v>1496.42</v>
      </c>
      <c r="BK126" s="73">
        <f t="shared" si="103"/>
        <v>1.7200000000000273</v>
      </c>
      <c r="BL126" s="75">
        <f t="shared" si="104"/>
        <v>3.2546174538542E-2</v>
      </c>
      <c r="BM126" s="56">
        <f t="shared" si="105"/>
        <v>1.7525461745385693</v>
      </c>
      <c r="BN126" s="64">
        <f t="shared" si="106"/>
        <v>1.7525461745385693</v>
      </c>
      <c r="BO126" s="64">
        <f t="shared" si="107"/>
        <v>0</v>
      </c>
      <c r="BP126" s="64">
        <f t="shared" si="108"/>
        <v>3.1721085759148107</v>
      </c>
      <c r="BQ126" s="174">
        <f t="shared" si="109"/>
        <v>0</v>
      </c>
      <c r="BR126" s="77">
        <f t="shared" si="110"/>
        <v>3.1721085759148107</v>
      </c>
      <c r="BS126" s="64">
        <f t="shared" si="111"/>
        <v>0.21342361313090158</v>
      </c>
      <c r="BT126" s="90">
        <f t="shared" si="112"/>
        <v>3.3855321890457124</v>
      </c>
      <c r="BU126" s="78">
        <f t="shared" si="113"/>
        <v>-485.61584622980257</v>
      </c>
      <c r="BV126" s="111">
        <v>1</v>
      </c>
      <c r="BW126" s="64" t="s">
        <v>48</v>
      </c>
      <c r="BX126" s="1">
        <v>78</v>
      </c>
      <c r="BY126" s="1" t="s">
        <v>166</v>
      </c>
      <c r="BZ126" s="1" t="s">
        <v>167</v>
      </c>
      <c r="CA126" s="50">
        <v>43890</v>
      </c>
      <c r="CB126" s="83"/>
      <c r="CC126" s="72">
        <v>1496.42</v>
      </c>
      <c r="CD126" s="72"/>
      <c r="CE126" s="72"/>
      <c r="CF126" s="72"/>
      <c r="CG126" s="72"/>
      <c r="CH126" s="72">
        <v>1496.42</v>
      </c>
      <c r="CI126" s="72">
        <v>1.7200000000000273</v>
      </c>
      <c r="CJ126" s="72">
        <v>3.2546174538542E-2</v>
      </c>
      <c r="CK126" s="72">
        <v>1.7525461745385693</v>
      </c>
      <c r="CL126" s="72">
        <v>1.7525461745385693</v>
      </c>
      <c r="CM126" s="72">
        <v>0</v>
      </c>
      <c r="CN126" s="72">
        <v>3.1721085759148107</v>
      </c>
      <c r="CO126" s="72">
        <v>0</v>
      </c>
      <c r="CP126" s="77">
        <f t="shared" si="114"/>
        <v>3.525219467599225</v>
      </c>
      <c r="CQ126" s="64">
        <f t="shared" si="115"/>
        <v>0.21342361313090158</v>
      </c>
      <c r="CR126" s="90">
        <f t="shared" si="116"/>
        <v>3.7386430807301267</v>
      </c>
      <c r="CS126" s="78">
        <f t="shared" si="117"/>
        <v>-481.87720314907244</v>
      </c>
      <c r="CT126" s="74" t="s">
        <v>232</v>
      </c>
      <c r="CU126" s="1" t="s">
        <v>317</v>
      </c>
      <c r="CV126" s="1">
        <v>78</v>
      </c>
      <c r="CW126" s="1" t="s">
        <v>166</v>
      </c>
      <c r="CX126" s="1" t="s">
        <v>167</v>
      </c>
      <c r="CY126" s="50">
        <v>43951</v>
      </c>
      <c r="CZ126" s="83">
        <v>1000</v>
      </c>
      <c r="DA126" s="64">
        <v>1940.5</v>
      </c>
      <c r="DB126" s="64"/>
      <c r="DC126" s="64"/>
      <c r="DD126" s="64"/>
      <c r="DE126" s="64"/>
      <c r="DF126" s="72">
        <v>1940.5</v>
      </c>
      <c r="DG126" s="73">
        <f t="shared" si="118"/>
        <v>444.07999999999993</v>
      </c>
      <c r="DH126" s="75">
        <f t="shared" si="119"/>
        <v>68.186016266026812</v>
      </c>
      <c r="DI126" s="76">
        <f t="shared" si="120"/>
        <v>512.26601626602678</v>
      </c>
      <c r="DJ126" s="64">
        <f t="shared" si="121"/>
        <v>110</v>
      </c>
      <c r="DK126" s="64">
        <f t="shared" si="122"/>
        <v>402.26601626602678</v>
      </c>
      <c r="DL126" s="64">
        <f t="shared" si="123"/>
        <v>199.1</v>
      </c>
      <c r="DM126" s="184">
        <f t="shared" si="124"/>
        <v>895.55491562047632</v>
      </c>
      <c r="DN126" s="185">
        <f t="shared" si="125"/>
        <v>1094.6549156204762</v>
      </c>
      <c r="DO126" s="186">
        <f t="shared" si="126"/>
        <v>1091.1296961528769</v>
      </c>
      <c r="DP126" s="186">
        <f t="shared" si="127"/>
        <v>1048.3537920271308</v>
      </c>
      <c r="DQ126" s="187">
        <f t="shared" si="128"/>
        <v>75.166508429065757</v>
      </c>
      <c r="DR126" s="29">
        <f t="shared" si="129"/>
        <v>1166.2962045819427</v>
      </c>
      <c r="DS126" s="188">
        <f t="shared" si="130"/>
        <v>-315.58099856712988</v>
      </c>
      <c r="DT126" s="74">
        <v>1</v>
      </c>
      <c r="DU126" s="1" t="s">
        <v>48</v>
      </c>
      <c r="DV126" s="1">
        <v>78</v>
      </c>
      <c r="DW126" s="1" t="s">
        <v>166</v>
      </c>
      <c r="DX126" s="1" t="s">
        <v>167</v>
      </c>
      <c r="DY126" s="50">
        <v>43982</v>
      </c>
      <c r="DZ126" s="51"/>
      <c r="EA126" s="1">
        <v>2227.4900000000002</v>
      </c>
      <c r="EB126" s="1"/>
      <c r="EC126" s="1"/>
      <c r="ED126" s="1"/>
      <c r="EE126" s="1"/>
      <c r="EF126" s="58">
        <v>2227.4900000000002</v>
      </c>
      <c r="EG126" s="73">
        <f t="shared" si="131"/>
        <v>286.99000000000024</v>
      </c>
      <c r="EH126" s="75">
        <f t="shared" si="132"/>
        <v>11.792877081053641</v>
      </c>
      <c r="EI126" s="56">
        <f t="shared" si="133"/>
        <v>298.78287708105387</v>
      </c>
      <c r="EJ126" s="64">
        <f t="shared" si="134"/>
        <v>110</v>
      </c>
      <c r="EK126" s="64">
        <f t="shared" si="135"/>
        <v>188.78287708105387</v>
      </c>
      <c r="EL126" s="64">
        <f t="shared" si="136"/>
        <v>199.1</v>
      </c>
      <c r="EM126" s="174">
        <f t="shared" si="137"/>
        <v>365.32360452471659</v>
      </c>
      <c r="EN126" s="77">
        <f t="shared" si="138"/>
        <v>564.42360452471655</v>
      </c>
      <c r="EO126" s="64">
        <f t="shared" si="139"/>
        <v>59.04256411713537</v>
      </c>
      <c r="EP126" s="199">
        <f t="shared" si="140"/>
        <v>623.46616864185194</v>
      </c>
      <c r="EQ126" s="200">
        <f t="shared" si="141"/>
        <v>307.88517007472205</v>
      </c>
      <c r="ER126" s="111">
        <v>1</v>
      </c>
      <c r="ES126" s="64" t="s">
        <v>48</v>
      </c>
      <c r="ET126" s="1">
        <v>78</v>
      </c>
      <c r="EU126" s="1" t="s">
        <v>166</v>
      </c>
      <c r="EV126" s="1" t="s">
        <v>167</v>
      </c>
      <c r="EW126" s="218">
        <f>1000-600</f>
        <v>400</v>
      </c>
      <c r="EX126" s="50">
        <v>44013</v>
      </c>
      <c r="EY126" s="64">
        <v>2390.59</v>
      </c>
      <c r="EZ126" s="64"/>
      <c r="FA126" s="64"/>
      <c r="FB126" s="64"/>
      <c r="FC126" s="64"/>
      <c r="FD126" s="72">
        <f t="shared" si="142"/>
        <v>2390.59</v>
      </c>
      <c r="FE126" s="73">
        <f t="shared" si="172"/>
        <v>163.09999999999991</v>
      </c>
      <c r="FF126" s="75">
        <f t="shared" si="143"/>
        <v>7.6535885456281854</v>
      </c>
      <c r="FG126" s="56">
        <f t="shared" si="144"/>
        <v>170.75358854562811</v>
      </c>
      <c r="FH126" s="64">
        <f t="shared" si="145"/>
        <v>170.75358854562811</v>
      </c>
      <c r="FI126" s="64">
        <f t="shared" si="146"/>
        <v>0</v>
      </c>
      <c r="FJ126" s="64">
        <f t="shared" si="147"/>
        <v>309.0639952675869</v>
      </c>
      <c r="FK126" s="64"/>
      <c r="FL126" s="77">
        <f t="shared" si="148"/>
        <v>309.0639952675869</v>
      </c>
      <c r="FM126" s="64">
        <f t="shared" si="149"/>
        <v>35.41286081634135</v>
      </c>
      <c r="FN126" s="199">
        <f t="shared" si="150"/>
        <v>344.47685608392828</v>
      </c>
      <c r="FO126" s="93">
        <f t="shared" si="151"/>
        <v>252.36202615865034</v>
      </c>
      <c r="FP126" s="74">
        <v>1</v>
      </c>
      <c r="FQ126" s="1" t="s">
        <v>48</v>
      </c>
      <c r="FR126" s="1">
        <v>78</v>
      </c>
      <c r="FS126" s="1" t="s">
        <v>166</v>
      </c>
      <c r="FT126" s="1" t="s">
        <v>167</v>
      </c>
      <c r="FU126" s="50">
        <v>44042</v>
      </c>
      <c r="FV126" s="51"/>
      <c r="FW126" s="64">
        <v>2469.7000000000003</v>
      </c>
      <c r="FX126" s="64"/>
      <c r="FY126" s="64"/>
      <c r="FZ126" s="64"/>
      <c r="GA126" s="64"/>
      <c r="GB126" s="231">
        <f t="shared" si="152"/>
        <v>2469.7000000000003</v>
      </c>
      <c r="GC126" s="73">
        <f t="shared" si="92"/>
        <v>79.110000000000127</v>
      </c>
      <c r="GD126" s="75">
        <f t="shared" si="153"/>
        <v>24.650385799315654</v>
      </c>
      <c r="GE126" s="76">
        <f t="shared" si="154"/>
        <v>103.76038579931578</v>
      </c>
      <c r="GF126" s="64">
        <f t="shared" si="155"/>
        <v>103.76038579931578</v>
      </c>
      <c r="GG126" s="64">
        <v>0</v>
      </c>
      <c r="GH126" s="64">
        <f t="shared" si="156"/>
        <v>197.14473301869998</v>
      </c>
      <c r="GI126" s="64"/>
      <c r="GJ126" s="77">
        <f t="shared" si="157"/>
        <v>197.14473301869998</v>
      </c>
      <c r="GK126" s="63">
        <f t="shared" si="158"/>
        <v>0</v>
      </c>
      <c r="GL126" s="64">
        <f t="shared" si="159"/>
        <v>0</v>
      </c>
      <c r="GM126" s="51">
        <f t="shared" si="160"/>
        <v>197.14473301869998</v>
      </c>
      <c r="GN126" s="200">
        <f t="shared" si="161"/>
        <v>449.50675917735032</v>
      </c>
      <c r="GO126" s="74">
        <v>1</v>
      </c>
      <c r="GP126" s="237" t="s">
        <v>48</v>
      </c>
      <c r="GQ126" s="1">
        <v>78</v>
      </c>
      <c r="GR126" s="1" t="s">
        <v>166</v>
      </c>
      <c r="GS126" s="1" t="s">
        <v>167</v>
      </c>
      <c r="GT126" s="50">
        <v>44081</v>
      </c>
      <c r="GU126" s="51"/>
      <c r="GV126" s="64">
        <v>2600.42</v>
      </c>
      <c r="GW126" s="64"/>
      <c r="GX126" s="64"/>
      <c r="GY126" s="64"/>
      <c r="GZ126" s="64"/>
      <c r="HA126" s="72">
        <v>2600.42</v>
      </c>
      <c r="HB126" s="73">
        <f t="shared" si="162"/>
        <v>130.7199999999998</v>
      </c>
      <c r="HC126" s="75">
        <f t="shared" si="163"/>
        <v>-47.313415305209482</v>
      </c>
      <c r="HD126" s="76">
        <f t="shared" si="164"/>
        <v>83.406584694790325</v>
      </c>
      <c r="HE126" s="64">
        <f t="shared" si="165"/>
        <v>83.406584694790325</v>
      </c>
      <c r="HF126" s="64">
        <v>0</v>
      </c>
      <c r="HG126" s="64">
        <f t="shared" si="166"/>
        <v>158.4725109201016</v>
      </c>
      <c r="HH126" s="64"/>
      <c r="HI126" s="77">
        <f t="shared" si="167"/>
        <v>158.4725109201016</v>
      </c>
      <c r="HJ126" s="64">
        <f t="shared" si="168"/>
        <v>0</v>
      </c>
      <c r="HK126" s="64">
        <f t="shared" si="169"/>
        <v>0</v>
      </c>
      <c r="HL126" s="51">
        <f t="shared" si="170"/>
        <v>158.4725109201016</v>
      </c>
      <c r="HM126" s="200">
        <f t="shared" si="171"/>
        <v>607.97927009745194</v>
      </c>
      <c r="HN126" s="1">
        <v>1</v>
      </c>
      <c r="HO126" s="1" t="s">
        <v>48</v>
      </c>
    </row>
    <row r="127" spans="1:223" ht="30" customHeight="1" x14ac:dyDescent="0.25">
      <c r="A127" s="1">
        <v>79</v>
      </c>
      <c r="B127" s="1" t="s">
        <v>168</v>
      </c>
      <c r="C127" s="1" t="s">
        <v>169</v>
      </c>
      <c r="D127" s="50">
        <v>43830</v>
      </c>
      <c r="E127" s="83">
        <v>14000</v>
      </c>
      <c r="F127" s="64">
        <v>53589.41</v>
      </c>
      <c r="G127" s="64"/>
      <c r="H127" s="64"/>
      <c r="I127" s="64"/>
      <c r="J127" s="64"/>
      <c r="K127" s="72">
        <v>53589.41</v>
      </c>
      <c r="L127" s="73">
        <v>2720.7900000000009</v>
      </c>
      <c r="M127" s="75">
        <v>326.49456664165086</v>
      </c>
      <c r="N127" s="56">
        <v>3047.2845666416515</v>
      </c>
      <c r="O127" s="64">
        <v>110</v>
      </c>
      <c r="P127" s="64">
        <v>2937.2845666416515</v>
      </c>
      <c r="Q127" s="64">
        <v>199.1</v>
      </c>
      <c r="R127" s="64">
        <v>6881.2018688883318</v>
      </c>
      <c r="S127" s="77">
        <v>7080.3018688883321</v>
      </c>
      <c r="T127" s="64"/>
      <c r="U127" s="64"/>
      <c r="V127" s="64">
        <v>355.78309904924714</v>
      </c>
      <c r="W127" s="90">
        <v>7436.0849679375797</v>
      </c>
      <c r="X127" s="78">
        <v>12681.258781679389</v>
      </c>
      <c r="Y127" s="111">
        <v>1</v>
      </c>
      <c r="Z127" s="64" t="s">
        <v>48</v>
      </c>
      <c r="AA127" s="1">
        <v>79</v>
      </c>
      <c r="AB127" s="1" t="s">
        <v>168</v>
      </c>
      <c r="AC127" s="1" t="s">
        <v>169</v>
      </c>
      <c r="AD127" s="50">
        <v>43861</v>
      </c>
      <c r="AE127" s="110"/>
      <c r="AF127" s="1">
        <v>56544.58</v>
      </c>
      <c r="AG127" s="1"/>
      <c r="AH127" s="1"/>
      <c r="AI127" s="1"/>
      <c r="AJ127" s="1"/>
      <c r="AK127" s="58">
        <f t="shared" si="90"/>
        <v>56544.58</v>
      </c>
      <c r="AL127" s="73">
        <f t="shared" si="93"/>
        <v>2955.1699999999983</v>
      </c>
      <c r="AM127" s="75">
        <f t="shared" si="94"/>
        <v>-2627.3006584839895</v>
      </c>
      <c r="AN127" s="56">
        <f t="shared" si="95"/>
        <v>327.86934151600872</v>
      </c>
      <c r="AO127" s="64">
        <f t="shared" si="96"/>
        <v>327.86934151600872</v>
      </c>
      <c r="AP127" s="64">
        <f t="shared" si="97"/>
        <v>0</v>
      </c>
      <c r="AQ127" s="64">
        <f t="shared" si="98"/>
        <v>593.44350814397581</v>
      </c>
      <c r="AR127" s="64"/>
      <c r="AS127" s="77">
        <f t="shared" si="99"/>
        <v>593.44350814397581</v>
      </c>
      <c r="AT127" s="64">
        <f t="shared" si="100"/>
        <v>2126.9782520971594</v>
      </c>
      <c r="AU127" s="64">
        <f t="shared" si="91"/>
        <v>378.13974606759058</v>
      </c>
      <c r="AV127" s="90">
        <f t="shared" si="101"/>
        <v>3098.5615063087262</v>
      </c>
      <c r="AW127" s="78">
        <f t="shared" si="102"/>
        <v>15779.820287988116</v>
      </c>
      <c r="AX127" s="111">
        <v>1</v>
      </c>
      <c r="AY127" s="64" t="s">
        <v>48</v>
      </c>
      <c r="AZ127" s="1">
        <v>79</v>
      </c>
      <c r="BA127" s="1" t="s">
        <v>168</v>
      </c>
      <c r="BB127" s="1" t="s">
        <v>169</v>
      </c>
      <c r="BC127" s="50">
        <v>43890</v>
      </c>
      <c r="BD127" s="83"/>
      <c r="BE127" s="1">
        <v>58890.630000000005</v>
      </c>
      <c r="BF127" s="1"/>
      <c r="BG127" s="1"/>
      <c r="BH127" s="1"/>
      <c r="BI127" s="1"/>
      <c r="BJ127" s="58">
        <v>58890.630000000005</v>
      </c>
      <c r="BK127" s="73">
        <f t="shared" si="103"/>
        <v>2346.0500000000029</v>
      </c>
      <c r="BL127" s="75">
        <f t="shared" si="104"/>
        <v>44.392414404735661</v>
      </c>
      <c r="BM127" s="56">
        <f t="shared" si="105"/>
        <v>2390.4424144047384</v>
      </c>
      <c r="BN127" s="64">
        <f t="shared" si="106"/>
        <v>110</v>
      </c>
      <c r="BO127" s="64">
        <f t="shared" si="107"/>
        <v>2280.4424144047384</v>
      </c>
      <c r="BP127" s="64">
        <f t="shared" si="108"/>
        <v>199.1</v>
      </c>
      <c r="BQ127" s="174">
        <f t="shared" si="109"/>
        <v>5045.1981253970825</v>
      </c>
      <c r="BR127" s="77">
        <f t="shared" si="110"/>
        <v>5244.2981253970829</v>
      </c>
      <c r="BS127" s="64">
        <f t="shared" si="111"/>
        <v>352.84323580729722</v>
      </c>
      <c r="BT127" s="90">
        <f t="shared" si="112"/>
        <v>5597.1413612043798</v>
      </c>
      <c r="BU127" s="78">
        <f t="shared" si="113"/>
        <v>21376.961649192497</v>
      </c>
      <c r="BV127" s="111">
        <v>1</v>
      </c>
      <c r="BW127" s="64" t="s">
        <v>48</v>
      </c>
      <c r="BX127" s="1">
        <v>79</v>
      </c>
      <c r="BY127" s="1" t="s">
        <v>168</v>
      </c>
      <c r="BZ127" s="1" t="s">
        <v>169</v>
      </c>
      <c r="CA127" s="50">
        <v>43890</v>
      </c>
      <c r="CB127" s="83"/>
      <c r="CC127" s="72">
        <v>58890.630000000005</v>
      </c>
      <c r="CD127" s="72"/>
      <c r="CE127" s="72"/>
      <c r="CF127" s="72"/>
      <c r="CG127" s="72"/>
      <c r="CH127" s="72">
        <v>58890.630000000005</v>
      </c>
      <c r="CI127" s="72">
        <v>2346.0500000000029</v>
      </c>
      <c r="CJ127" s="72">
        <v>44.392414404735661</v>
      </c>
      <c r="CK127" s="72">
        <v>2390.4424144047384</v>
      </c>
      <c r="CL127" s="72">
        <v>110</v>
      </c>
      <c r="CM127" s="72">
        <v>2280.4424144047384</v>
      </c>
      <c r="CN127" s="72">
        <v>199.1</v>
      </c>
      <c r="CO127" s="72">
        <v>5045.1981253970825</v>
      </c>
      <c r="CP127" s="77">
        <f t="shared" si="114"/>
        <v>5828.0797782000036</v>
      </c>
      <c r="CQ127" s="64">
        <f t="shared" si="115"/>
        <v>352.84323580729728</v>
      </c>
      <c r="CR127" s="90">
        <f t="shared" si="116"/>
        <v>6180.9230140073005</v>
      </c>
      <c r="CS127" s="78">
        <f t="shared" si="117"/>
        <v>27557.884663199799</v>
      </c>
      <c r="CT127" s="74" t="s">
        <v>232</v>
      </c>
      <c r="CU127" s="1" t="s">
        <v>317</v>
      </c>
      <c r="CV127" s="1">
        <v>79</v>
      </c>
      <c r="CW127" s="1" t="s">
        <v>168</v>
      </c>
      <c r="CX127" s="1" t="s">
        <v>169</v>
      </c>
      <c r="CY127" s="50">
        <v>43951</v>
      </c>
      <c r="CZ127" s="83">
        <v>25000</v>
      </c>
      <c r="DA127" s="64">
        <v>63485.14</v>
      </c>
      <c r="DB127" s="64"/>
      <c r="DC127" s="64"/>
      <c r="DD127" s="64"/>
      <c r="DE127" s="64"/>
      <c r="DF127" s="72">
        <v>63485.14</v>
      </c>
      <c r="DG127" s="73">
        <f t="shared" si="118"/>
        <v>4594.5099999999948</v>
      </c>
      <c r="DH127" s="75">
        <f t="shared" si="119"/>
        <v>705.46147900023084</v>
      </c>
      <c r="DI127" s="76">
        <f t="shared" si="120"/>
        <v>5299.9714790002254</v>
      </c>
      <c r="DJ127" s="64">
        <f t="shared" si="121"/>
        <v>110</v>
      </c>
      <c r="DK127" s="64">
        <f t="shared" si="122"/>
        <v>5189.9714790002254</v>
      </c>
      <c r="DL127" s="64">
        <f t="shared" si="123"/>
        <v>199.1</v>
      </c>
      <c r="DM127" s="184">
        <f t="shared" si="124"/>
        <v>11554.305563995173</v>
      </c>
      <c r="DN127" s="185">
        <f t="shared" si="125"/>
        <v>11753.405563995173</v>
      </c>
      <c r="DO127" s="186">
        <f>DN127-CP127+0.01</f>
        <v>5925.3357857951696</v>
      </c>
      <c r="DP127" s="186">
        <f t="shared" si="127"/>
        <v>5693.0429645295717</v>
      </c>
      <c r="DQ127" s="187">
        <f t="shared" si="128"/>
        <v>408.18869091215254</v>
      </c>
      <c r="DR127" s="29">
        <f t="shared" si="129"/>
        <v>6333.5244767073218</v>
      </c>
      <c r="DS127" s="188">
        <f t="shared" si="130"/>
        <v>8891.4091399071203</v>
      </c>
      <c r="DT127" s="74">
        <v>1</v>
      </c>
      <c r="DU127" s="1" t="s">
        <v>48</v>
      </c>
      <c r="DV127" s="1">
        <v>79</v>
      </c>
      <c r="DW127" s="1" t="s">
        <v>168</v>
      </c>
      <c r="DX127" s="1" t="s">
        <v>169</v>
      </c>
      <c r="DY127" s="50">
        <v>43982</v>
      </c>
      <c r="DZ127" s="51"/>
      <c r="EA127" s="1">
        <v>64974.8</v>
      </c>
      <c r="EB127" s="1"/>
      <c r="EC127" s="1"/>
      <c r="ED127" s="1"/>
      <c r="EE127" s="1"/>
      <c r="EF127" s="58">
        <v>64974.8</v>
      </c>
      <c r="EG127" s="73">
        <f t="shared" si="131"/>
        <v>1489.6600000000035</v>
      </c>
      <c r="EH127" s="75">
        <f t="shared" si="132"/>
        <v>61.212506611946033</v>
      </c>
      <c r="EI127" s="56">
        <f t="shared" si="133"/>
        <v>1550.8725066119496</v>
      </c>
      <c r="EJ127" s="64">
        <f t="shared" si="134"/>
        <v>110</v>
      </c>
      <c r="EK127" s="64">
        <f t="shared" si="135"/>
        <v>1440.8725066119496</v>
      </c>
      <c r="EL127" s="64">
        <f t="shared" si="136"/>
        <v>199.1</v>
      </c>
      <c r="EM127" s="174">
        <f t="shared" si="137"/>
        <v>2788.3076363437235</v>
      </c>
      <c r="EN127" s="77">
        <f t="shared" si="138"/>
        <v>2987.4076363437234</v>
      </c>
      <c r="EO127" s="64">
        <f t="shared" si="139"/>
        <v>312.50324312954933</v>
      </c>
      <c r="EP127" s="199">
        <f t="shared" si="140"/>
        <v>3299.9108794732729</v>
      </c>
      <c r="EQ127" s="200">
        <f t="shared" si="141"/>
        <v>12191.320019380393</v>
      </c>
      <c r="ER127" s="111">
        <v>1</v>
      </c>
      <c r="ES127" s="64" t="s">
        <v>48</v>
      </c>
      <c r="ET127" s="1">
        <v>79</v>
      </c>
      <c r="EU127" s="1" t="s">
        <v>168</v>
      </c>
      <c r="EV127" s="1" t="s">
        <v>169</v>
      </c>
      <c r="EW127" s="218"/>
      <c r="EX127" s="50">
        <v>44013</v>
      </c>
      <c r="EY127" s="64">
        <v>66041.740000000005</v>
      </c>
      <c r="EZ127" s="64"/>
      <c r="FA127" s="64"/>
      <c r="FB127" s="64"/>
      <c r="FC127" s="64"/>
      <c r="FD127" s="72">
        <f t="shared" si="142"/>
        <v>66041.740000000005</v>
      </c>
      <c r="FE127" s="73">
        <f t="shared" si="172"/>
        <v>1066.9400000000023</v>
      </c>
      <c r="FF127" s="75">
        <f t="shared" si="143"/>
        <v>50.06695133582194</v>
      </c>
      <c r="FG127" s="56">
        <f t="shared" si="144"/>
        <v>1117.0069513358242</v>
      </c>
      <c r="FH127" s="64">
        <f t="shared" si="145"/>
        <v>1117.0069513358242</v>
      </c>
      <c r="FI127" s="64">
        <f t="shared" si="146"/>
        <v>0</v>
      </c>
      <c r="FJ127" s="64">
        <f t="shared" si="147"/>
        <v>2021.7825819178418</v>
      </c>
      <c r="FK127" s="64"/>
      <c r="FL127" s="77">
        <f>FJ127+FK127-0.06</f>
        <v>2021.7225819178418</v>
      </c>
      <c r="FM127" s="64">
        <f>3597/($E$14*1.81)*FL127+0.01</f>
        <v>231.66098975933457</v>
      </c>
      <c r="FN127" s="199">
        <f t="shared" si="150"/>
        <v>2253.3835716771764</v>
      </c>
      <c r="FO127" s="93">
        <f t="shared" si="151"/>
        <v>14444.703591057569</v>
      </c>
      <c r="FP127" s="74">
        <v>1</v>
      </c>
      <c r="FQ127" s="1" t="s">
        <v>48</v>
      </c>
      <c r="FR127" s="1">
        <v>79</v>
      </c>
      <c r="FS127" s="1" t="s">
        <v>168</v>
      </c>
      <c r="FT127" s="1" t="s">
        <v>169</v>
      </c>
      <c r="FU127" s="50">
        <v>44042</v>
      </c>
      <c r="FV127" s="51"/>
      <c r="FW127" s="64">
        <v>66616.88</v>
      </c>
      <c r="FX127" s="64"/>
      <c r="FY127" s="64"/>
      <c r="FZ127" s="64"/>
      <c r="GA127" s="64"/>
      <c r="GB127" s="231">
        <f t="shared" si="152"/>
        <v>66616.88</v>
      </c>
      <c r="GC127" s="73">
        <f t="shared" si="92"/>
        <v>575.13999999999942</v>
      </c>
      <c r="GD127" s="75">
        <f t="shared" si="153"/>
        <v>179.21151420324065</v>
      </c>
      <c r="GE127" s="76">
        <f t="shared" si="154"/>
        <v>754.35151420324007</v>
      </c>
      <c r="GF127" s="64">
        <f t="shared" si="155"/>
        <v>754.35151420324007</v>
      </c>
      <c r="GG127" s="64">
        <v>0</v>
      </c>
      <c r="GH127" s="64">
        <f t="shared" si="156"/>
        <v>1433.2678769861561</v>
      </c>
      <c r="GI127" s="64"/>
      <c r="GJ127" s="77">
        <f t="shared" si="157"/>
        <v>1433.2678769861561</v>
      </c>
      <c r="GK127" s="63">
        <f t="shared" si="158"/>
        <v>754.35151420324007</v>
      </c>
      <c r="GL127" s="64">
        <f t="shared" si="159"/>
        <v>209.69860326232154</v>
      </c>
      <c r="GM127" s="51">
        <f t="shared" si="160"/>
        <v>1642.9664802484776</v>
      </c>
      <c r="GN127" s="200">
        <f t="shared" si="161"/>
        <v>16087.670071306045</v>
      </c>
      <c r="GO127" s="74">
        <v>1</v>
      </c>
      <c r="GP127" s="237" t="s">
        <v>48</v>
      </c>
      <c r="GQ127" s="1">
        <v>79</v>
      </c>
      <c r="GR127" s="1" t="s">
        <v>168</v>
      </c>
      <c r="GS127" s="1" t="s">
        <v>169</v>
      </c>
      <c r="GT127" s="50">
        <v>44081</v>
      </c>
      <c r="GU127" s="51"/>
      <c r="GV127" s="64">
        <v>67315.48</v>
      </c>
      <c r="GW127" s="64"/>
      <c r="GX127" s="64"/>
      <c r="GY127" s="64"/>
      <c r="GZ127" s="64"/>
      <c r="HA127" s="72">
        <v>67315.48</v>
      </c>
      <c r="HB127" s="73">
        <f t="shared" si="162"/>
        <v>698.59999999999127</v>
      </c>
      <c r="HC127" s="75">
        <f t="shared" si="163"/>
        <v>-252.85458944475963</v>
      </c>
      <c r="HD127" s="76">
        <f t="shared" si="164"/>
        <v>445.74541055523162</v>
      </c>
      <c r="HE127" s="64">
        <f t="shared" si="165"/>
        <v>445.74541055523162</v>
      </c>
      <c r="HF127" s="64">
        <v>0</v>
      </c>
      <c r="HG127" s="64">
        <f t="shared" si="166"/>
        <v>846.91628005493999</v>
      </c>
      <c r="HH127" s="64"/>
      <c r="HI127" s="77">
        <f t="shared" si="167"/>
        <v>846.91628005493999</v>
      </c>
      <c r="HJ127" s="64">
        <f t="shared" si="168"/>
        <v>445.74541055523162</v>
      </c>
      <c r="HK127" s="64">
        <f t="shared" si="169"/>
        <v>201.75122240256903</v>
      </c>
      <c r="HL127" s="51">
        <f t="shared" si="170"/>
        <v>1048.667502457509</v>
      </c>
      <c r="HM127" s="200">
        <f t="shared" si="171"/>
        <v>17136.337573763554</v>
      </c>
      <c r="HN127" s="1">
        <v>1</v>
      </c>
      <c r="HO127" s="1" t="s">
        <v>48</v>
      </c>
    </row>
    <row r="128" spans="1:223" ht="30" customHeight="1" x14ac:dyDescent="0.25">
      <c r="A128" s="1">
        <v>80</v>
      </c>
      <c r="B128" s="1" t="s">
        <v>268</v>
      </c>
      <c r="C128" s="1" t="s">
        <v>269</v>
      </c>
      <c r="D128" s="50">
        <v>43830</v>
      </c>
      <c r="E128" s="83"/>
      <c r="F128" s="64">
        <v>39.71</v>
      </c>
      <c r="G128" s="64"/>
      <c r="H128" s="64">
        <v>-39.71</v>
      </c>
      <c r="I128" s="64"/>
      <c r="J128" s="64"/>
      <c r="K128" s="72">
        <v>0</v>
      </c>
      <c r="L128" s="73">
        <v>0</v>
      </c>
      <c r="M128" s="75">
        <v>0</v>
      </c>
      <c r="N128" s="56">
        <v>0</v>
      </c>
      <c r="O128" s="64">
        <v>0</v>
      </c>
      <c r="P128" s="64">
        <v>0</v>
      </c>
      <c r="Q128" s="64">
        <v>0</v>
      </c>
      <c r="R128" s="64">
        <v>0</v>
      </c>
      <c r="S128" s="77">
        <v>0</v>
      </c>
      <c r="T128" s="64"/>
      <c r="U128" s="64"/>
      <c r="V128" s="64">
        <v>0</v>
      </c>
      <c r="W128" s="90">
        <v>0</v>
      </c>
      <c r="X128" s="78">
        <v>-243.50501637644351</v>
      </c>
      <c r="Y128" s="111">
        <v>2</v>
      </c>
      <c r="Z128" s="64" t="s">
        <v>48</v>
      </c>
      <c r="AA128" s="1">
        <v>80</v>
      </c>
      <c r="AB128" s="1" t="s">
        <v>268</v>
      </c>
      <c r="AC128" s="1" t="s">
        <v>269</v>
      </c>
      <c r="AD128" s="50">
        <v>43861</v>
      </c>
      <c r="AE128" s="110"/>
      <c r="AF128" s="1">
        <v>39.71</v>
      </c>
      <c r="AG128" s="1"/>
      <c r="AH128" s="1">
        <v>-39.71</v>
      </c>
      <c r="AI128" s="1"/>
      <c r="AJ128" s="1"/>
      <c r="AK128" s="58">
        <f t="shared" si="90"/>
        <v>0</v>
      </c>
      <c r="AL128" s="73">
        <f t="shared" si="93"/>
        <v>0</v>
      </c>
      <c r="AM128" s="75">
        <f t="shared" si="94"/>
        <v>0</v>
      </c>
      <c r="AN128" s="56">
        <f t="shared" si="95"/>
        <v>0</v>
      </c>
      <c r="AO128" s="64">
        <f t="shared" si="96"/>
        <v>0</v>
      </c>
      <c r="AP128" s="64">
        <f t="shared" si="97"/>
        <v>0</v>
      </c>
      <c r="AQ128" s="64">
        <f t="shared" si="98"/>
        <v>0</v>
      </c>
      <c r="AR128" s="64"/>
      <c r="AS128" s="77">
        <f t="shared" si="99"/>
        <v>0</v>
      </c>
      <c r="AT128" s="64">
        <f t="shared" si="100"/>
        <v>0</v>
      </c>
      <c r="AU128" s="64">
        <f t="shared" si="91"/>
        <v>0</v>
      </c>
      <c r="AV128" s="90">
        <f t="shared" si="101"/>
        <v>0</v>
      </c>
      <c r="AW128" s="78">
        <f t="shared" si="102"/>
        <v>-243.50501637644351</v>
      </c>
      <c r="AX128" s="111">
        <v>2</v>
      </c>
      <c r="AY128" s="64" t="s">
        <v>48</v>
      </c>
      <c r="AZ128" s="1">
        <v>80</v>
      </c>
      <c r="BA128" s="1" t="s">
        <v>268</v>
      </c>
      <c r="BB128" s="1" t="s">
        <v>269</v>
      </c>
      <c r="BC128" s="50">
        <v>43890</v>
      </c>
      <c r="BD128" s="83"/>
      <c r="BE128" s="1">
        <v>39.71</v>
      </c>
      <c r="BF128" s="1"/>
      <c r="BG128" s="1">
        <v>-39.71</v>
      </c>
      <c r="BH128" s="1"/>
      <c r="BI128" s="1"/>
      <c r="BJ128" s="58">
        <v>0</v>
      </c>
      <c r="BK128" s="73">
        <f t="shared" si="103"/>
        <v>0</v>
      </c>
      <c r="BL128" s="75">
        <f t="shared" si="104"/>
        <v>0</v>
      </c>
      <c r="BM128" s="56">
        <f t="shared" si="105"/>
        <v>0</v>
      </c>
      <c r="BN128" s="64">
        <f t="shared" si="106"/>
        <v>0</v>
      </c>
      <c r="BO128" s="64">
        <f t="shared" si="107"/>
        <v>0</v>
      </c>
      <c r="BP128" s="64">
        <f t="shared" si="108"/>
        <v>0</v>
      </c>
      <c r="BQ128" s="174">
        <f t="shared" si="109"/>
        <v>0</v>
      </c>
      <c r="BR128" s="77">
        <f t="shared" si="110"/>
        <v>0</v>
      </c>
      <c r="BS128" s="64">
        <f t="shared" si="111"/>
        <v>0</v>
      </c>
      <c r="BT128" s="90">
        <f t="shared" si="112"/>
        <v>0</v>
      </c>
      <c r="BU128" s="78">
        <f t="shared" si="113"/>
        <v>-243.50501637644351</v>
      </c>
      <c r="BV128" s="111">
        <v>2</v>
      </c>
      <c r="BW128" s="64" t="s">
        <v>48</v>
      </c>
      <c r="BX128" s="1">
        <v>80</v>
      </c>
      <c r="BY128" s="1" t="s">
        <v>268</v>
      </c>
      <c r="BZ128" s="1" t="s">
        <v>269</v>
      </c>
      <c r="CA128" s="50">
        <v>43890</v>
      </c>
      <c r="CB128" s="83"/>
      <c r="CC128" s="72">
        <v>39.71</v>
      </c>
      <c r="CD128" s="72"/>
      <c r="CE128" s="72">
        <v>-39.71</v>
      </c>
      <c r="CF128" s="72"/>
      <c r="CG128" s="72"/>
      <c r="CH128" s="72">
        <v>0</v>
      </c>
      <c r="CI128" s="72">
        <v>0</v>
      </c>
      <c r="CJ128" s="72">
        <v>0</v>
      </c>
      <c r="CK128" s="72">
        <v>0</v>
      </c>
      <c r="CL128" s="72">
        <v>0</v>
      </c>
      <c r="CM128" s="72">
        <v>0</v>
      </c>
      <c r="CN128" s="72">
        <v>0</v>
      </c>
      <c r="CO128" s="72">
        <v>0</v>
      </c>
      <c r="CP128" s="77">
        <f t="shared" si="114"/>
        <v>0</v>
      </c>
      <c r="CQ128" s="64">
        <f t="shared" si="115"/>
        <v>0</v>
      </c>
      <c r="CR128" s="90">
        <f t="shared" si="116"/>
        <v>0</v>
      </c>
      <c r="CS128" s="78">
        <f t="shared" si="117"/>
        <v>-243.50501637644351</v>
      </c>
      <c r="CT128" s="74" t="s">
        <v>232</v>
      </c>
      <c r="CU128" s="1" t="s">
        <v>317</v>
      </c>
      <c r="CV128" s="1">
        <v>80</v>
      </c>
      <c r="CW128" s="1" t="s">
        <v>268</v>
      </c>
      <c r="CX128" s="1" t="s">
        <v>269</v>
      </c>
      <c r="CY128" s="50">
        <v>43951</v>
      </c>
      <c r="CZ128" s="83"/>
      <c r="DA128" s="64">
        <v>42.480000000000004</v>
      </c>
      <c r="DB128" s="64"/>
      <c r="DC128" s="64">
        <v>-39.71</v>
      </c>
      <c r="DD128" s="64"/>
      <c r="DE128" s="64"/>
      <c r="DF128" s="72">
        <v>2.7700000000000031</v>
      </c>
      <c r="DG128" s="73">
        <f t="shared" si="118"/>
        <v>2.7700000000000031</v>
      </c>
      <c r="DH128" s="75">
        <f t="shared" si="119"/>
        <v>0.42531810722593788</v>
      </c>
      <c r="DI128" s="76">
        <f t="shared" si="120"/>
        <v>3.1953181072259409</v>
      </c>
      <c r="DJ128" s="64">
        <f t="shared" si="121"/>
        <v>3.1953181072259409</v>
      </c>
      <c r="DK128" s="64">
        <f t="shared" si="122"/>
        <v>0</v>
      </c>
      <c r="DL128" s="64">
        <f t="shared" si="123"/>
        <v>5.783525774078953</v>
      </c>
      <c r="DM128" s="184">
        <f t="shared" si="124"/>
        <v>0</v>
      </c>
      <c r="DN128" s="185">
        <f t="shared" si="125"/>
        <v>5.783525774078953</v>
      </c>
      <c r="DO128" s="186">
        <f t="shared" si="126"/>
        <v>5.783525774078953</v>
      </c>
      <c r="DP128" s="186">
        <f t="shared" si="127"/>
        <v>5.5567923757551299</v>
      </c>
      <c r="DQ128" s="187">
        <f t="shared" si="128"/>
        <v>0.39841958328124866</v>
      </c>
      <c r="DR128" s="29">
        <f t="shared" si="129"/>
        <v>6.1819453573602017</v>
      </c>
      <c r="DS128" s="188">
        <f t="shared" si="130"/>
        <v>-237.3230710190833</v>
      </c>
      <c r="DT128" s="74">
        <v>2</v>
      </c>
      <c r="DU128" s="1" t="s">
        <v>48</v>
      </c>
      <c r="DV128" s="1">
        <v>80</v>
      </c>
      <c r="DW128" s="1" t="s">
        <v>268</v>
      </c>
      <c r="DX128" s="1" t="s">
        <v>269</v>
      </c>
      <c r="DY128" s="50">
        <v>43982</v>
      </c>
      <c r="DZ128" s="51"/>
      <c r="EA128" s="1">
        <v>78.73</v>
      </c>
      <c r="EB128" s="1"/>
      <c r="EC128" s="1">
        <v>-39.71</v>
      </c>
      <c r="ED128" s="1"/>
      <c r="EE128" s="1"/>
      <c r="EF128" s="58">
        <v>39.020000000000003</v>
      </c>
      <c r="EG128" s="73">
        <f t="shared" si="131"/>
        <v>36.25</v>
      </c>
      <c r="EH128" s="75">
        <f t="shared" si="132"/>
        <v>1.4895703480546154</v>
      </c>
      <c r="EI128" s="56">
        <f t="shared" si="133"/>
        <v>37.739570348054613</v>
      </c>
      <c r="EJ128" s="64">
        <f t="shared" si="134"/>
        <v>37.739570348054613</v>
      </c>
      <c r="EK128" s="64">
        <f t="shared" si="135"/>
        <v>0</v>
      </c>
      <c r="EL128" s="64">
        <f t="shared" si="136"/>
        <v>68.308622329978846</v>
      </c>
      <c r="EM128" s="174">
        <f t="shared" si="137"/>
        <v>0</v>
      </c>
      <c r="EN128" s="77">
        <f t="shared" si="138"/>
        <v>68.308622329978846</v>
      </c>
      <c r="EO128" s="64">
        <f t="shared" si="139"/>
        <v>7.1455484521543386</v>
      </c>
      <c r="EP128" s="199">
        <f t="shared" si="140"/>
        <v>75.45417078213319</v>
      </c>
      <c r="EQ128" s="200">
        <f t="shared" si="141"/>
        <v>-161.86890023695011</v>
      </c>
      <c r="ER128" s="111">
        <v>2</v>
      </c>
      <c r="ES128" s="64" t="s">
        <v>48</v>
      </c>
      <c r="ET128" s="1">
        <v>80</v>
      </c>
      <c r="EU128" s="1" t="s">
        <v>268</v>
      </c>
      <c r="EV128" s="1" t="s">
        <v>269</v>
      </c>
      <c r="EW128" s="218"/>
      <c r="EX128" s="50">
        <v>44013</v>
      </c>
      <c r="EY128" s="64">
        <v>111.59</v>
      </c>
      <c r="EZ128" s="64"/>
      <c r="FA128" s="64">
        <v>-39.71</v>
      </c>
      <c r="FB128" s="64"/>
      <c r="FC128" s="64"/>
      <c r="FD128" s="72">
        <f t="shared" si="142"/>
        <v>71.88</v>
      </c>
      <c r="FE128" s="73">
        <f t="shared" si="172"/>
        <v>32.859999999999992</v>
      </c>
      <c r="FF128" s="75">
        <f t="shared" si="143"/>
        <v>1.541979887243055</v>
      </c>
      <c r="FG128" s="56">
        <f t="shared" si="144"/>
        <v>34.401979887243044</v>
      </c>
      <c r="FH128" s="64">
        <f t="shared" si="145"/>
        <v>34.401979887243044</v>
      </c>
      <c r="FI128" s="64">
        <f t="shared" si="146"/>
        <v>0</v>
      </c>
      <c r="FJ128" s="64">
        <f t="shared" si="147"/>
        <v>62.267583595909912</v>
      </c>
      <c r="FK128" s="64"/>
      <c r="FL128" s="77">
        <f t="shared" si="148"/>
        <v>62.267583595909912</v>
      </c>
      <c r="FM128" s="64">
        <f t="shared" si="149"/>
        <v>7.1346818297055599</v>
      </c>
      <c r="FN128" s="199">
        <f t="shared" si="150"/>
        <v>69.402265425615468</v>
      </c>
      <c r="FO128" s="93">
        <f t="shared" si="151"/>
        <v>-92.466634811334643</v>
      </c>
      <c r="FP128" s="74">
        <v>2</v>
      </c>
      <c r="FQ128" s="1" t="s">
        <v>48</v>
      </c>
      <c r="FR128" s="1">
        <v>80</v>
      </c>
      <c r="FS128" s="1" t="s">
        <v>268</v>
      </c>
      <c r="FT128" s="1" t="s">
        <v>269</v>
      </c>
      <c r="FU128" s="50">
        <v>44042</v>
      </c>
      <c r="FV128" s="51"/>
      <c r="FW128" s="64">
        <v>119.06</v>
      </c>
      <c r="FX128" s="64"/>
      <c r="FY128" s="64">
        <v>-39.71</v>
      </c>
      <c r="FZ128" s="64"/>
      <c r="GA128" s="64"/>
      <c r="GB128" s="231">
        <f t="shared" si="152"/>
        <v>79.349999999999994</v>
      </c>
      <c r="GC128" s="73">
        <f t="shared" si="92"/>
        <v>7.4699999999999989</v>
      </c>
      <c r="GD128" s="75">
        <f t="shared" si="153"/>
        <v>2.3276245976600634</v>
      </c>
      <c r="GE128" s="76">
        <f t="shared" si="154"/>
        <v>9.7976245976600627</v>
      </c>
      <c r="GF128" s="64">
        <f t="shared" si="155"/>
        <v>9.7976245976600627</v>
      </c>
      <c r="GG128" s="64">
        <v>0</v>
      </c>
      <c r="GH128" s="64">
        <f t="shared" si="156"/>
        <v>18.615486735554118</v>
      </c>
      <c r="GI128" s="64"/>
      <c r="GJ128" s="77">
        <f t="shared" si="157"/>
        <v>18.615486735554118</v>
      </c>
      <c r="GK128" s="63">
        <f t="shared" si="158"/>
        <v>0</v>
      </c>
      <c r="GL128" s="64">
        <f t="shared" si="159"/>
        <v>0</v>
      </c>
      <c r="GM128" s="51">
        <f t="shared" si="160"/>
        <v>18.615486735554118</v>
      </c>
      <c r="GN128" s="200">
        <f t="shared" si="161"/>
        <v>-73.851148075780529</v>
      </c>
      <c r="GO128" s="74">
        <v>2</v>
      </c>
      <c r="GP128" s="237" t="s">
        <v>48</v>
      </c>
      <c r="GQ128" s="1">
        <v>80</v>
      </c>
      <c r="GR128" s="1" t="s">
        <v>268</v>
      </c>
      <c r="GS128" s="1" t="s">
        <v>269</v>
      </c>
      <c r="GT128" s="50">
        <v>44081</v>
      </c>
      <c r="GU128" s="51"/>
      <c r="GV128" s="64">
        <v>173.01</v>
      </c>
      <c r="GW128" s="64"/>
      <c r="GX128" s="64">
        <v>-39.71</v>
      </c>
      <c r="GY128" s="64"/>
      <c r="GZ128" s="64"/>
      <c r="HA128" s="72">
        <v>133.29999999999998</v>
      </c>
      <c r="HB128" s="73">
        <f t="shared" si="162"/>
        <v>53.949999999999989</v>
      </c>
      <c r="HC128" s="75">
        <f t="shared" si="163"/>
        <v>-19.52691826588169</v>
      </c>
      <c r="HD128" s="76">
        <f t="shared" si="164"/>
        <v>34.423081734118298</v>
      </c>
      <c r="HE128" s="64">
        <f t="shared" si="165"/>
        <v>34.423081734118298</v>
      </c>
      <c r="HF128" s="64">
        <v>0</v>
      </c>
      <c r="HG128" s="64">
        <f t="shared" si="166"/>
        <v>65.403855294824766</v>
      </c>
      <c r="HH128" s="64"/>
      <c r="HI128" s="77">
        <f t="shared" si="167"/>
        <v>65.403855294824766</v>
      </c>
      <c r="HJ128" s="64">
        <f t="shared" si="168"/>
        <v>0</v>
      </c>
      <c r="HK128" s="64">
        <f t="shared" si="169"/>
        <v>0</v>
      </c>
      <c r="HL128" s="51">
        <f t="shared" si="170"/>
        <v>65.403855294824766</v>
      </c>
      <c r="HM128" s="200">
        <f t="shared" si="171"/>
        <v>-8.4472927809557632</v>
      </c>
      <c r="HN128" s="1">
        <v>2</v>
      </c>
      <c r="HO128" s="1" t="s">
        <v>48</v>
      </c>
    </row>
    <row r="129" spans="1:223" ht="30" customHeight="1" x14ac:dyDescent="0.25">
      <c r="A129" s="1">
        <v>81</v>
      </c>
      <c r="B129" s="1" t="s">
        <v>171</v>
      </c>
      <c r="C129" s="1" t="s">
        <v>172</v>
      </c>
      <c r="D129" s="50">
        <v>43830</v>
      </c>
      <c r="E129" s="83"/>
      <c r="F129" s="64">
        <v>79</v>
      </c>
      <c r="G129" s="64"/>
      <c r="H129" s="64"/>
      <c r="I129" s="64"/>
      <c r="J129" s="64"/>
      <c r="K129" s="72">
        <v>79</v>
      </c>
      <c r="L129" s="73">
        <v>0</v>
      </c>
      <c r="M129" s="75">
        <v>0</v>
      </c>
      <c r="N129" s="56">
        <v>0</v>
      </c>
      <c r="O129" s="64">
        <v>0</v>
      </c>
      <c r="P129" s="64">
        <v>0</v>
      </c>
      <c r="Q129" s="64">
        <v>0</v>
      </c>
      <c r="R129" s="64">
        <v>0</v>
      </c>
      <c r="S129" s="77">
        <v>0</v>
      </c>
      <c r="T129" s="64"/>
      <c r="U129" s="64"/>
      <c r="V129" s="64">
        <v>0</v>
      </c>
      <c r="W129" s="90">
        <v>0</v>
      </c>
      <c r="X129" s="78">
        <v>-866.07172431254321</v>
      </c>
      <c r="Y129" s="111">
        <v>1</v>
      </c>
      <c r="Z129" s="64" t="s">
        <v>48</v>
      </c>
      <c r="AA129" s="1">
        <v>81</v>
      </c>
      <c r="AB129" s="1" t="s">
        <v>171</v>
      </c>
      <c r="AC129" s="1" t="s">
        <v>172</v>
      </c>
      <c r="AD129" s="50">
        <v>43861</v>
      </c>
      <c r="AE129" s="110"/>
      <c r="AF129" s="1">
        <v>79</v>
      </c>
      <c r="AG129" s="1"/>
      <c r="AH129" s="1"/>
      <c r="AI129" s="1"/>
      <c r="AJ129" s="1"/>
      <c r="AK129" s="58">
        <f t="shared" si="90"/>
        <v>79</v>
      </c>
      <c r="AL129" s="73">
        <f t="shared" si="93"/>
        <v>0</v>
      </c>
      <c r="AM129" s="75">
        <f t="shared" si="94"/>
        <v>0</v>
      </c>
      <c r="AN129" s="56">
        <f t="shared" si="95"/>
        <v>0</v>
      </c>
      <c r="AO129" s="64">
        <f t="shared" si="96"/>
        <v>0</v>
      </c>
      <c r="AP129" s="64">
        <f t="shared" si="97"/>
        <v>0</v>
      </c>
      <c r="AQ129" s="64">
        <f t="shared" si="98"/>
        <v>0</v>
      </c>
      <c r="AR129" s="64"/>
      <c r="AS129" s="77">
        <f t="shared" si="99"/>
        <v>0</v>
      </c>
      <c r="AT129" s="64">
        <f t="shared" si="100"/>
        <v>0</v>
      </c>
      <c r="AU129" s="64">
        <f t="shared" si="91"/>
        <v>0</v>
      </c>
      <c r="AV129" s="90">
        <f t="shared" si="101"/>
        <v>0</v>
      </c>
      <c r="AW129" s="78">
        <f t="shared" si="102"/>
        <v>-866.07172431254321</v>
      </c>
      <c r="AX129" s="111">
        <v>1</v>
      </c>
      <c r="AY129" s="64" t="s">
        <v>48</v>
      </c>
      <c r="AZ129" s="1">
        <v>81</v>
      </c>
      <c r="BA129" s="1" t="s">
        <v>171</v>
      </c>
      <c r="BB129" s="1" t="s">
        <v>172</v>
      </c>
      <c r="BC129" s="50">
        <v>43890</v>
      </c>
      <c r="BD129" s="83"/>
      <c r="BE129" s="1">
        <v>79</v>
      </c>
      <c r="BF129" s="1"/>
      <c r="BG129" s="1"/>
      <c r="BH129" s="1"/>
      <c r="BI129" s="1"/>
      <c r="BJ129" s="58">
        <v>79</v>
      </c>
      <c r="BK129" s="73">
        <f t="shared" si="103"/>
        <v>0</v>
      </c>
      <c r="BL129" s="75">
        <f t="shared" si="104"/>
        <v>0</v>
      </c>
      <c r="BM129" s="56">
        <f t="shared" si="105"/>
        <v>0</v>
      </c>
      <c r="BN129" s="64">
        <f t="shared" si="106"/>
        <v>0</v>
      </c>
      <c r="BO129" s="64">
        <f t="shared" si="107"/>
        <v>0</v>
      </c>
      <c r="BP129" s="64">
        <f t="shared" si="108"/>
        <v>0</v>
      </c>
      <c r="BQ129" s="174">
        <f t="shared" si="109"/>
        <v>0</v>
      </c>
      <c r="BR129" s="77">
        <f t="shared" si="110"/>
        <v>0</v>
      </c>
      <c r="BS129" s="64">
        <f t="shared" si="111"/>
        <v>0</v>
      </c>
      <c r="BT129" s="90">
        <f t="shared" si="112"/>
        <v>0</v>
      </c>
      <c r="BU129" s="78">
        <f t="shared" si="113"/>
        <v>-866.07172431254321</v>
      </c>
      <c r="BV129" s="111">
        <v>1</v>
      </c>
      <c r="BW129" s="64" t="s">
        <v>48</v>
      </c>
      <c r="BX129" s="1">
        <v>81</v>
      </c>
      <c r="BY129" s="1" t="s">
        <v>171</v>
      </c>
      <c r="BZ129" s="1" t="s">
        <v>172</v>
      </c>
      <c r="CA129" s="50">
        <v>43890</v>
      </c>
      <c r="CB129" s="83"/>
      <c r="CC129" s="72">
        <v>79</v>
      </c>
      <c r="CD129" s="72"/>
      <c r="CE129" s="72"/>
      <c r="CF129" s="72"/>
      <c r="CG129" s="72"/>
      <c r="CH129" s="72">
        <v>79</v>
      </c>
      <c r="CI129" s="72">
        <v>0</v>
      </c>
      <c r="CJ129" s="72">
        <v>0</v>
      </c>
      <c r="CK129" s="72">
        <v>0</v>
      </c>
      <c r="CL129" s="72">
        <v>0</v>
      </c>
      <c r="CM129" s="72">
        <v>0</v>
      </c>
      <c r="CN129" s="72">
        <v>0</v>
      </c>
      <c r="CO129" s="72">
        <v>0</v>
      </c>
      <c r="CP129" s="77">
        <f t="shared" si="114"/>
        <v>0</v>
      </c>
      <c r="CQ129" s="64">
        <f t="shared" si="115"/>
        <v>0</v>
      </c>
      <c r="CR129" s="90">
        <f t="shared" si="116"/>
        <v>0</v>
      </c>
      <c r="CS129" s="78">
        <f t="shared" si="117"/>
        <v>-866.07172431254321</v>
      </c>
      <c r="CT129" s="74" t="s">
        <v>232</v>
      </c>
      <c r="CU129" s="1" t="s">
        <v>317</v>
      </c>
      <c r="CV129" s="1">
        <v>81</v>
      </c>
      <c r="CW129" s="1" t="s">
        <v>171</v>
      </c>
      <c r="CX129" s="1" t="s">
        <v>172</v>
      </c>
      <c r="CY129" s="50">
        <v>43951</v>
      </c>
      <c r="CZ129" s="83"/>
      <c r="DA129" s="64">
        <v>79.03</v>
      </c>
      <c r="DB129" s="64"/>
      <c r="DC129" s="64"/>
      <c r="DD129" s="64"/>
      <c r="DE129" s="64"/>
      <c r="DF129" s="72">
        <v>79.03</v>
      </c>
      <c r="DG129" s="73">
        <f t="shared" si="118"/>
        <v>3.0000000000001137E-2</v>
      </c>
      <c r="DH129" s="75">
        <f t="shared" si="119"/>
        <v>4.6063332912558144E-3</v>
      </c>
      <c r="DI129" s="76">
        <f t="shared" si="120"/>
        <v>3.4606333291256952E-2</v>
      </c>
      <c r="DJ129" s="64">
        <f t="shared" si="121"/>
        <v>3.4606333291256952E-2</v>
      </c>
      <c r="DK129" s="64">
        <f t="shared" si="122"/>
        <v>0</v>
      </c>
      <c r="DL129" s="64">
        <f t="shared" si="123"/>
        <v>6.2637463257175091E-2</v>
      </c>
      <c r="DM129" s="184">
        <f t="shared" si="124"/>
        <v>0</v>
      </c>
      <c r="DN129" s="185">
        <f t="shared" si="125"/>
        <v>6.2637463257175091E-2</v>
      </c>
      <c r="DO129" s="186">
        <f t="shared" si="126"/>
        <v>6.2637463257175091E-2</v>
      </c>
      <c r="DP129" s="186">
        <f t="shared" si="127"/>
        <v>6.0181866885436842E-2</v>
      </c>
      <c r="DQ129" s="187">
        <f t="shared" si="128"/>
        <v>4.3150135373422032E-3</v>
      </c>
      <c r="DR129" s="29">
        <f t="shared" si="129"/>
        <v>6.6952476794517296E-2</v>
      </c>
      <c r="DS129" s="188">
        <f t="shared" si="130"/>
        <v>-866.00477183574867</v>
      </c>
      <c r="DT129" s="74">
        <v>1</v>
      </c>
      <c r="DU129" s="1" t="s">
        <v>48</v>
      </c>
      <c r="DV129" s="1">
        <v>81</v>
      </c>
      <c r="DW129" s="1" t="s">
        <v>171</v>
      </c>
      <c r="DX129" s="1" t="s">
        <v>172</v>
      </c>
      <c r="DY129" s="50">
        <v>43982</v>
      </c>
      <c r="DZ129" s="51"/>
      <c r="EA129" s="1">
        <v>79.03</v>
      </c>
      <c r="EB129" s="1"/>
      <c r="EC129" s="1"/>
      <c r="ED129" s="1"/>
      <c r="EE129" s="1"/>
      <c r="EF129" s="58">
        <v>79.03</v>
      </c>
      <c r="EG129" s="73">
        <f t="shared" si="131"/>
        <v>0</v>
      </c>
      <c r="EH129" s="75">
        <f t="shared" si="132"/>
        <v>0</v>
      </c>
      <c r="EI129" s="56">
        <f t="shared" si="133"/>
        <v>0</v>
      </c>
      <c r="EJ129" s="64">
        <f t="shared" si="134"/>
        <v>0</v>
      </c>
      <c r="EK129" s="64">
        <f t="shared" si="135"/>
        <v>0</v>
      </c>
      <c r="EL129" s="64">
        <f t="shared" si="136"/>
        <v>0</v>
      </c>
      <c r="EM129" s="174">
        <f t="shared" si="137"/>
        <v>0</v>
      </c>
      <c r="EN129" s="77">
        <f t="shared" si="138"/>
        <v>0</v>
      </c>
      <c r="EO129" s="64">
        <f t="shared" si="139"/>
        <v>0</v>
      </c>
      <c r="EP129" s="199">
        <f t="shared" si="140"/>
        <v>0</v>
      </c>
      <c r="EQ129" s="200">
        <f t="shared" si="141"/>
        <v>-866.00477183574867</v>
      </c>
      <c r="ER129" s="111">
        <v>1</v>
      </c>
      <c r="ES129" s="64" t="s">
        <v>48</v>
      </c>
      <c r="ET129" s="1">
        <v>81</v>
      </c>
      <c r="EU129" s="1" t="s">
        <v>171</v>
      </c>
      <c r="EV129" s="1" t="s">
        <v>172</v>
      </c>
      <c r="EW129" s="218"/>
      <c r="EX129" s="50">
        <v>44013</v>
      </c>
      <c r="EY129" s="64">
        <v>79.12</v>
      </c>
      <c r="EZ129" s="64"/>
      <c r="FA129" s="64"/>
      <c r="FB129" s="64"/>
      <c r="FC129" s="64"/>
      <c r="FD129" s="72">
        <f t="shared" si="142"/>
        <v>79.12</v>
      </c>
      <c r="FE129" s="73">
        <f t="shared" si="172"/>
        <v>9.0000000000003411E-2</v>
      </c>
      <c r="FF129" s="75">
        <f t="shared" si="143"/>
        <v>4.2233167940316568E-3</v>
      </c>
      <c r="FG129" s="56">
        <f t="shared" si="144"/>
        <v>9.4223316794035061E-2</v>
      </c>
      <c r="FH129" s="64">
        <f t="shared" si="145"/>
        <v>9.4223316794035061E-2</v>
      </c>
      <c r="FI129" s="64">
        <f t="shared" si="146"/>
        <v>0</v>
      </c>
      <c r="FJ129" s="64">
        <f t="shared" si="147"/>
        <v>0.17054420339720347</v>
      </c>
      <c r="FK129" s="64"/>
      <c r="FL129" s="77">
        <f t="shared" si="148"/>
        <v>0.17054420339720347</v>
      </c>
      <c r="FM129" s="64">
        <f t="shared" si="149"/>
        <v>1.9541124913984326E-2</v>
      </c>
      <c r="FN129" s="199">
        <f t="shared" si="150"/>
        <v>0.1900853283111878</v>
      </c>
      <c r="FO129" s="93">
        <f t="shared" si="151"/>
        <v>-865.8146865074375</v>
      </c>
      <c r="FP129" s="74">
        <v>1</v>
      </c>
      <c r="FQ129" s="1" t="s">
        <v>48</v>
      </c>
      <c r="FR129" s="1">
        <v>81</v>
      </c>
      <c r="FS129" s="1" t="s">
        <v>171</v>
      </c>
      <c r="FT129" s="1" t="s">
        <v>172</v>
      </c>
      <c r="FU129" s="50">
        <v>44042</v>
      </c>
      <c r="FV129" s="51"/>
      <c r="FW129" s="64">
        <v>79.31</v>
      </c>
      <c r="FX129" s="64"/>
      <c r="FY129" s="64"/>
      <c r="FZ129" s="64"/>
      <c r="GA129" s="64"/>
      <c r="GB129" s="231">
        <f t="shared" si="152"/>
        <v>79.31</v>
      </c>
      <c r="GC129" s="73">
        <f t="shared" si="92"/>
        <v>0.18999999999999773</v>
      </c>
      <c r="GD129" s="75">
        <f t="shared" si="153"/>
        <v>5.9203303019465435E-2</v>
      </c>
      <c r="GE129" s="76">
        <f t="shared" si="154"/>
        <v>0.24920330301946317</v>
      </c>
      <c r="GF129" s="64">
        <f t="shared" si="155"/>
        <v>0.24920330301946317</v>
      </c>
      <c r="GG129" s="64">
        <v>0</v>
      </c>
      <c r="GH129" s="64">
        <f t="shared" si="156"/>
        <v>0.47348627573697999</v>
      </c>
      <c r="GI129" s="64"/>
      <c r="GJ129" s="77">
        <f t="shared" si="157"/>
        <v>0.47348627573697999</v>
      </c>
      <c r="GK129" s="63">
        <f t="shared" si="158"/>
        <v>0</v>
      </c>
      <c r="GL129" s="64">
        <f t="shared" si="159"/>
        <v>0</v>
      </c>
      <c r="GM129" s="51">
        <f t="shared" si="160"/>
        <v>0.47348627573697999</v>
      </c>
      <c r="GN129" s="200">
        <f t="shared" si="161"/>
        <v>-865.34120023170055</v>
      </c>
      <c r="GO129" s="74">
        <v>1</v>
      </c>
      <c r="GP129" s="237" t="s">
        <v>48</v>
      </c>
      <c r="GQ129" s="1">
        <v>81</v>
      </c>
      <c r="GR129" s="1" t="s">
        <v>171</v>
      </c>
      <c r="GS129" s="1" t="s">
        <v>172</v>
      </c>
      <c r="GT129" s="50">
        <v>44081</v>
      </c>
      <c r="GU129" s="51"/>
      <c r="GV129" s="64">
        <v>80.62</v>
      </c>
      <c r="GW129" s="64"/>
      <c r="GX129" s="64"/>
      <c r="GY129" s="64"/>
      <c r="GZ129" s="64"/>
      <c r="HA129" s="72">
        <v>80.62</v>
      </c>
      <c r="HB129" s="73">
        <f t="shared" si="162"/>
        <v>1.3100000000000023</v>
      </c>
      <c r="HC129" s="75">
        <f t="shared" si="163"/>
        <v>-0.47414759830037195</v>
      </c>
      <c r="HD129" s="76">
        <f t="shared" si="164"/>
        <v>0.83585240169963027</v>
      </c>
      <c r="HE129" s="64">
        <f t="shared" si="165"/>
        <v>0.83585240169963027</v>
      </c>
      <c r="HF129" s="64">
        <v>0</v>
      </c>
      <c r="HG129" s="64">
        <f t="shared" si="166"/>
        <v>1.5881195632292975</v>
      </c>
      <c r="HH129" s="64"/>
      <c r="HI129" s="77">
        <f t="shared" si="167"/>
        <v>1.5881195632292975</v>
      </c>
      <c r="HJ129" s="64">
        <f t="shared" si="168"/>
        <v>0</v>
      </c>
      <c r="HK129" s="64">
        <f t="shared" si="169"/>
        <v>0</v>
      </c>
      <c r="HL129" s="51">
        <f t="shared" si="170"/>
        <v>1.5881195632292975</v>
      </c>
      <c r="HM129" s="200">
        <f t="shared" si="171"/>
        <v>-863.75308066847128</v>
      </c>
      <c r="HN129" s="1">
        <v>1</v>
      </c>
      <c r="HO129" s="1" t="s">
        <v>48</v>
      </c>
    </row>
    <row r="130" spans="1:223" ht="30" customHeight="1" x14ac:dyDescent="0.25">
      <c r="A130" s="1">
        <v>82</v>
      </c>
      <c r="B130" s="1" t="s">
        <v>173</v>
      </c>
      <c r="C130" s="1" t="s">
        <v>174</v>
      </c>
      <c r="D130" s="50">
        <v>43830</v>
      </c>
      <c r="E130" s="83"/>
      <c r="F130" s="64">
        <v>412.74</v>
      </c>
      <c r="G130" s="64"/>
      <c r="H130" s="64"/>
      <c r="I130" s="64"/>
      <c r="J130" s="64"/>
      <c r="K130" s="72">
        <v>412.74</v>
      </c>
      <c r="L130" s="73">
        <v>0</v>
      </c>
      <c r="M130" s="75">
        <v>0</v>
      </c>
      <c r="N130" s="56">
        <v>0</v>
      </c>
      <c r="O130" s="64">
        <v>0</v>
      </c>
      <c r="P130" s="64">
        <v>0</v>
      </c>
      <c r="Q130" s="64">
        <v>0</v>
      </c>
      <c r="R130" s="64">
        <v>0</v>
      </c>
      <c r="S130" s="77">
        <v>0</v>
      </c>
      <c r="T130" s="64"/>
      <c r="U130" s="64"/>
      <c r="V130" s="64">
        <v>0</v>
      </c>
      <c r="W130" s="90">
        <v>0</v>
      </c>
      <c r="X130" s="78">
        <v>-331.50127735454066</v>
      </c>
      <c r="Y130" s="111">
        <v>1</v>
      </c>
      <c r="Z130" s="64" t="s">
        <v>48</v>
      </c>
      <c r="AA130" s="1">
        <v>82</v>
      </c>
      <c r="AB130" s="1" t="s">
        <v>173</v>
      </c>
      <c r="AC130" s="1" t="s">
        <v>174</v>
      </c>
      <c r="AD130" s="50">
        <v>43861</v>
      </c>
      <c r="AE130" s="110"/>
      <c r="AF130" s="1">
        <v>412.74</v>
      </c>
      <c r="AG130" s="1"/>
      <c r="AH130" s="1"/>
      <c r="AI130" s="1"/>
      <c r="AJ130" s="1"/>
      <c r="AK130" s="58">
        <f t="shared" si="90"/>
        <v>412.74</v>
      </c>
      <c r="AL130" s="73">
        <f t="shared" si="93"/>
        <v>0</v>
      </c>
      <c r="AM130" s="75">
        <f t="shared" si="94"/>
        <v>0</v>
      </c>
      <c r="AN130" s="56">
        <f t="shared" si="95"/>
        <v>0</v>
      </c>
      <c r="AO130" s="64">
        <f t="shared" si="96"/>
        <v>0</v>
      </c>
      <c r="AP130" s="64">
        <f t="shared" si="97"/>
        <v>0</v>
      </c>
      <c r="AQ130" s="64">
        <f t="shared" si="98"/>
        <v>0</v>
      </c>
      <c r="AR130" s="64"/>
      <c r="AS130" s="77">
        <f t="shared" si="99"/>
        <v>0</v>
      </c>
      <c r="AT130" s="64">
        <f t="shared" si="100"/>
        <v>0</v>
      </c>
      <c r="AU130" s="64">
        <f t="shared" si="91"/>
        <v>0</v>
      </c>
      <c r="AV130" s="90">
        <f t="shared" si="101"/>
        <v>0</v>
      </c>
      <c r="AW130" s="78">
        <f t="shared" si="102"/>
        <v>-331.50127735454066</v>
      </c>
      <c r="AX130" s="111">
        <v>1</v>
      </c>
      <c r="AY130" s="64" t="s">
        <v>48</v>
      </c>
      <c r="AZ130" s="1">
        <v>82</v>
      </c>
      <c r="BA130" s="1" t="s">
        <v>173</v>
      </c>
      <c r="BB130" s="1" t="s">
        <v>174</v>
      </c>
      <c r="BC130" s="50">
        <v>43890</v>
      </c>
      <c r="BD130" s="83"/>
      <c r="BE130" s="1">
        <v>412.74</v>
      </c>
      <c r="BF130" s="1"/>
      <c r="BG130" s="1"/>
      <c r="BH130" s="1"/>
      <c r="BI130" s="1"/>
      <c r="BJ130" s="58">
        <v>412.74</v>
      </c>
      <c r="BK130" s="73">
        <f t="shared" si="103"/>
        <v>0</v>
      </c>
      <c r="BL130" s="75">
        <f t="shared" si="104"/>
        <v>0</v>
      </c>
      <c r="BM130" s="56">
        <f t="shared" si="105"/>
        <v>0</v>
      </c>
      <c r="BN130" s="64">
        <f t="shared" si="106"/>
        <v>0</v>
      </c>
      <c r="BO130" s="64">
        <f t="shared" si="107"/>
        <v>0</v>
      </c>
      <c r="BP130" s="64">
        <f t="shared" si="108"/>
        <v>0</v>
      </c>
      <c r="BQ130" s="174">
        <f t="shared" si="109"/>
        <v>0</v>
      </c>
      <c r="BR130" s="77">
        <f t="shared" si="110"/>
        <v>0</v>
      </c>
      <c r="BS130" s="64">
        <f t="shared" si="111"/>
        <v>0</v>
      </c>
      <c r="BT130" s="90">
        <f t="shared" si="112"/>
        <v>0</v>
      </c>
      <c r="BU130" s="78">
        <f t="shared" si="113"/>
        <v>-331.50127735454066</v>
      </c>
      <c r="BV130" s="111">
        <v>1</v>
      </c>
      <c r="BW130" s="64" t="s">
        <v>48</v>
      </c>
      <c r="BX130" s="1">
        <v>82</v>
      </c>
      <c r="BY130" s="1" t="s">
        <v>173</v>
      </c>
      <c r="BZ130" s="1" t="s">
        <v>174</v>
      </c>
      <c r="CA130" s="50">
        <v>43890</v>
      </c>
      <c r="CB130" s="83"/>
      <c r="CC130" s="72">
        <v>412.74</v>
      </c>
      <c r="CD130" s="72"/>
      <c r="CE130" s="72"/>
      <c r="CF130" s="72"/>
      <c r="CG130" s="72"/>
      <c r="CH130" s="72">
        <v>412.74</v>
      </c>
      <c r="CI130" s="72">
        <v>0</v>
      </c>
      <c r="CJ130" s="72">
        <v>0</v>
      </c>
      <c r="CK130" s="72">
        <v>0</v>
      </c>
      <c r="CL130" s="72">
        <v>0</v>
      </c>
      <c r="CM130" s="72">
        <v>0</v>
      </c>
      <c r="CN130" s="72">
        <v>0</v>
      </c>
      <c r="CO130" s="72">
        <v>0</v>
      </c>
      <c r="CP130" s="77">
        <f t="shared" si="114"/>
        <v>0</v>
      </c>
      <c r="CQ130" s="64">
        <f t="shared" si="115"/>
        <v>0</v>
      </c>
      <c r="CR130" s="90">
        <f t="shared" si="116"/>
        <v>0</v>
      </c>
      <c r="CS130" s="78">
        <f t="shared" si="117"/>
        <v>-331.50127735454066</v>
      </c>
      <c r="CT130" s="74" t="s">
        <v>232</v>
      </c>
      <c r="CU130" s="1" t="s">
        <v>317</v>
      </c>
      <c r="CV130" s="1">
        <v>82</v>
      </c>
      <c r="CW130" s="1" t="s">
        <v>173</v>
      </c>
      <c r="CX130" s="1" t="s">
        <v>174</v>
      </c>
      <c r="CY130" s="50">
        <v>43951</v>
      </c>
      <c r="CZ130" s="83"/>
      <c r="DA130" s="64">
        <v>413.65000000000003</v>
      </c>
      <c r="DB130" s="64"/>
      <c r="DC130" s="64"/>
      <c r="DD130" s="64"/>
      <c r="DE130" s="64"/>
      <c r="DF130" s="72">
        <v>413.65000000000003</v>
      </c>
      <c r="DG130" s="73">
        <f t="shared" si="118"/>
        <v>0.91000000000002501</v>
      </c>
      <c r="DH130" s="75">
        <f t="shared" si="119"/>
        <v>0.13972544316809157</v>
      </c>
      <c r="DI130" s="76">
        <f t="shared" si="120"/>
        <v>1.0497254431681167</v>
      </c>
      <c r="DJ130" s="64">
        <f t="shared" si="121"/>
        <v>1.0497254431681167</v>
      </c>
      <c r="DK130" s="64">
        <f t="shared" si="122"/>
        <v>0</v>
      </c>
      <c r="DL130" s="64">
        <f t="shared" si="123"/>
        <v>1.9000030521342912</v>
      </c>
      <c r="DM130" s="184">
        <f t="shared" si="124"/>
        <v>0</v>
      </c>
      <c r="DN130" s="185">
        <f t="shared" si="125"/>
        <v>1.9000030521342912</v>
      </c>
      <c r="DO130" s="186">
        <f t="shared" si="126"/>
        <v>1.9000030521342912</v>
      </c>
      <c r="DP130" s="186">
        <f t="shared" si="127"/>
        <v>1.8255166288582318</v>
      </c>
      <c r="DQ130" s="187">
        <f t="shared" si="128"/>
        <v>0.13088874396604544</v>
      </c>
      <c r="DR130" s="29">
        <f t="shared" si="129"/>
        <v>2.0308917961003368</v>
      </c>
      <c r="DS130" s="188">
        <f t="shared" si="130"/>
        <v>-329.47038555844034</v>
      </c>
      <c r="DT130" s="74">
        <v>1</v>
      </c>
      <c r="DU130" s="1" t="s">
        <v>48</v>
      </c>
      <c r="DV130" s="1">
        <v>82</v>
      </c>
      <c r="DW130" s="1" t="s">
        <v>173</v>
      </c>
      <c r="DX130" s="1" t="s">
        <v>174</v>
      </c>
      <c r="DY130" s="50">
        <v>43982</v>
      </c>
      <c r="DZ130" s="51"/>
      <c r="EA130" s="1">
        <v>413.93</v>
      </c>
      <c r="EB130" s="1"/>
      <c r="EC130" s="1"/>
      <c r="ED130" s="1"/>
      <c r="EE130" s="1"/>
      <c r="EF130" s="58">
        <v>413.93</v>
      </c>
      <c r="EG130" s="73">
        <f t="shared" si="131"/>
        <v>0.27999999999997272</v>
      </c>
      <c r="EH130" s="75">
        <f t="shared" si="132"/>
        <v>1.1505646826351771E-2</v>
      </c>
      <c r="EI130" s="56">
        <f t="shared" si="133"/>
        <v>0.29150564682632446</v>
      </c>
      <c r="EJ130" s="64">
        <f t="shared" si="134"/>
        <v>0.29150564682632446</v>
      </c>
      <c r="EK130" s="64">
        <f t="shared" si="135"/>
        <v>0</v>
      </c>
      <c r="EL130" s="64">
        <f t="shared" si="136"/>
        <v>0.52762522075564733</v>
      </c>
      <c r="EM130" s="174">
        <f t="shared" si="137"/>
        <v>0</v>
      </c>
      <c r="EN130" s="77">
        <f t="shared" si="138"/>
        <v>0.52762522075564733</v>
      </c>
      <c r="EO130" s="64">
        <f t="shared" si="139"/>
        <v>5.5193201837324693E-2</v>
      </c>
      <c r="EP130" s="199">
        <f t="shared" si="140"/>
        <v>0.58281842259297201</v>
      </c>
      <c r="EQ130" s="200">
        <f t="shared" si="141"/>
        <v>-328.88756713584735</v>
      </c>
      <c r="ER130" s="111">
        <v>1</v>
      </c>
      <c r="ES130" s="64" t="s">
        <v>48</v>
      </c>
      <c r="ET130" s="1">
        <v>82</v>
      </c>
      <c r="EU130" s="1" t="s">
        <v>173</v>
      </c>
      <c r="EV130" s="1" t="s">
        <v>174</v>
      </c>
      <c r="EW130" s="218"/>
      <c r="EX130" s="50">
        <v>44013</v>
      </c>
      <c r="EY130" s="64">
        <v>414.06</v>
      </c>
      <c r="EZ130" s="64"/>
      <c r="FA130" s="64"/>
      <c r="FB130" s="64"/>
      <c r="FC130" s="64"/>
      <c r="FD130" s="72">
        <f t="shared" si="142"/>
        <v>414.06</v>
      </c>
      <c r="FE130" s="73">
        <f t="shared" si="172"/>
        <v>0.12999999999999545</v>
      </c>
      <c r="FF130" s="75">
        <f t="shared" si="143"/>
        <v>6.1003464802675041E-3</v>
      </c>
      <c r="FG130" s="56">
        <f t="shared" si="144"/>
        <v>0.13610034648026295</v>
      </c>
      <c r="FH130" s="64">
        <f t="shared" si="145"/>
        <v>0.13610034648026295</v>
      </c>
      <c r="FI130" s="64">
        <f t="shared" si="146"/>
        <v>0</v>
      </c>
      <c r="FJ130" s="64">
        <f t="shared" si="147"/>
        <v>0.24634162712927596</v>
      </c>
      <c r="FK130" s="64"/>
      <c r="FL130" s="77">
        <f t="shared" si="148"/>
        <v>0.24634162712927596</v>
      </c>
      <c r="FM130" s="64">
        <f t="shared" si="149"/>
        <v>2.8226069320197524E-2</v>
      </c>
      <c r="FN130" s="199">
        <f t="shared" si="150"/>
        <v>0.27456769644947349</v>
      </c>
      <c r="FO130" s="93">
        <f t="shared" si="151"/>
        <v>-328.61299943939787</v>
      </c>
      <c r="FP130" s="74">
        <v>1</v>
      </c>
      <c r="FQ130" s="1" t="s">
        <v>48</v>
      </c>
      <c r="FR130" s="1">
        <v>82</v>
      </c>
      <c r="FS130" s="1" t="s">
        <v>386</v>
      </c>
      <c r="FT130" s="1" t="s">
        <v>174</v>
      </c>
      <c r="FU130" s="50">
        <v>44042</v>
      </c>
      <c r="FV130" s="51">
        <v>200</v>
      </c>
      <c r="FW130" s="64">
        <v>414.53000000000003</v>
      </c>
      <c r="FX130" s="64"/>
      <c r="FY130" s="64"/>
      <c r="FZ130" s="64"/>
      <c r="GA130" s="64"/>
      <c r="GB130" s="231">
        <f t="shared" si="152"/>
        <v>414.53000000000003</v>
      </c>
      <c r="GC130" s="73">
        <f t="shared" si="92"/>
        <v>0.47000000000002728</v>
      </c>
      <c r="GD130" s="75">
        <f t="shared" si="153"/>
        <v>0.14645027589026688</v>
      </c>
      <c r="GE130" s="76">
        <f t="shared" si="154"/>
        <v>0.61645027589029411</v>
      </c>
      <c r="GF130" s="64">
        <f t="shared" si="155"/>
        <v>0.61645027589029411</v>
      </c>
      <c r="GG130" s="64">
        <v>0</v>
      </c>
      <c r="GH130" s="64">
        <f t="shared" si="156"/>
        <v>1.1712555241915588</v>
      </c>
      <c r="GI130" s="64"/>
      <c r="GJ130" s="77">
        <f t="shared" si="157"/>
        <v>1.1712555241915588</v>
      </c>
      <c r="GK130" s="63">
        <f t="shared" si="158"/>
        <v>0</v>
      </c>
      <c r="GL130" s="64">
        <f t="shared" si="159"/>
        <v>0</v>
      </c>
      <c r="GM130" s="51">
        <f t="shared" si="160"/>
        <v>1.1712555241915588</v>
      </c>
      <c r="GN130" s="200">
        <f t="shared" si="161"/>
        <v>-527.4417439152063</v>
      </c>
      <c r="GO130" s="74">
        <v>1</v>
      </c>
      <c r="GP130" s="237" t="s">
        <v>48</v>
      </c>
      <c r="GQ130" s="1">
        <v>82</v>
      </c>
      <c r="GR130" s="1" t="s">
        <v>386</v>
      </c>
      <c r="GS130" s="1" t="s">
        <v>174</v>
      </c>
      <c r="GT130" s="50">
        <v>44081</v>
      </c>
      <c r="GU130" s="51"/>
      <c r="GV130" s="64">
        <v>415.09000000000003</v>
      </c>
      <c r="GW130" s="64"/>
      <c r="GX130" s="64"/>
      <c r="GY130" s="64"/>
      <c r="GZ130" s="64"/>
      <c r="HA130" s="72">
        <v>415.09000000000003</v>
      </c>
      <c r="HB130" s="73">
        <f t="shared" si="162"/>
        <v>0.56000000000000227</v>
      </c>
      <c r="HC130" s="75">
        <f t="shared" si="163"/>
        <v>-0.2026890496551213</v>
      </c>
      <c r="HD130" s="76">
        <f t="shared" si="164"/>
        <v>0.35731095034488097</v>
      </c>
      <c r="HE130" s="64">
        <f t="shared" si="165"/>
        <v>0.35731095034488097</v>
      </c>
      <c r="HF130" s="64">
        <v>0</v>
      </c>
      <c r="HG130" s="64">
        <f t="shared" si="166"/>
        <v>0.67889080565527382</v>
      </c>
      <c r="HH130" s="64"/>
      <c r="HI130" s="77">
        <f t="shared" si="167"/>
        <v>0.67889080565527382</v>
      </c>
      <c r="HJ130" s="64">
        <f t="shared" si="168"/>
        <v>0</v>
      </c>
      <c r="HK130" s="64">
        <f t="shared" si="169"/>
        <v>0</v>
      </c>
      <c r="HL130" s="51">
        <f t="shared" si="170"/>
        <v>0.67889080565527382</v>
      </c>
      <c r="HM130" s="200">
        <f t="shared" si="171"/>
        <v>-526.76285310955097</v>
      </c>
      <c r="HN130" s="1">
        <v>1</v>
      </c>
      <c r="HO130" s="1" t="s">
        <v>48</v>
      </c>
    </row>
    <row r="131" spans="1:223" ht="30" customHeight="1" x14ac:dyDescent="0.25">
      <c r="A131" s="1">
        <v>83</v>
      </c>
      <c r="B131" s="1" t="s">
        <v>175</v>
      </c>
      <c r="C131" s="1" t="s">
        <v>176</v>
      </c>
      <c r="D131" s="50">
        <v>43830</v>
      </c>
      <c r="E131" s="83"/>
      <c r="F131" s="64">
        <v>28.71</v>
      </c>
      <c r="G131" s="64"/>
      <c r="H131" s="64"/>
      <c r="I131" s="64"/>
      <c r="J131" s="64"/>
      <c r="K131" s="72">
        <v>28.71</v>
      </c>
      <c r="L131" s="73">
        <v>0</v>
      </c>
      <c r="M131" s="75">
        <v>0</v>
      </c>
      <c r="N131" s="56">
        <v>0</v>
      </c>
      <c r="O131" s="64">
        <v>0</v>
      </c>
      <c r="P131" s="64">
        <v>0</v>
      </c>
      <c r="Q131" s="64">
        <v>0</v>
      </c>
      <c r="R131" s="64">
        <v>0</v>
      </c>
      <c r="S131" s="77">
        <v>0</v>
      </c>
      <c r="T131" s="64"/>
      <c r="U131" s="64"/>
      <c r="V131" s="64">
        <v>0</v>
      </c>
      <c r="W131" s="90">
        <v>0</v>
      </c>
      <c r="X131" s="78">
        <v>53.576572222538445</v>
      </c>
      <c r="Y131" s="111">
        <v>1</v>
      </c>
      <c r="Z131" s="64" t="s">
        <v>48</v>
      </c>
      <c r="AA131" s="1">
        <v>83</v>
      </c>
      <c r="AB131" s="1" t="s">
        <v>175</v>
      </c>
      <c r="AC131" s="1" t="s">
        <v>176</v>
      </c>
      <c r="AD131" s="50">
        <v>43861</v>
      </c>
      <c r="AE131" s="110"/>
      <c r="AF131" s="1">
        <v>28.71</v>
      </c>
      <c r="AG131" s="1"/>
      <c r="AH131" s="1"/>
      <c r="AI131" s="1"/>
      <c r="AJ131" s="1"/>
      <c r="AK131" s="58">
        <f t="shared" si="90"/>
        <v>28.71</v>
      </c>
      <c r="AL131" s="73">
        <f t="shared" si="93"/>
        <v>0</v>
      </c>
      <c r="AM131" s="75">
        <f t="shared" si="94"/>
        <v>0</v>
      </c>
      <c r="AN131" s="56">
        <f t="shared" si="95"/>
        <v>0</v>
      </c>
      <c r="AO131" s="64">
        <f t="shared" si="96"/>
        <v>0</v>
      </c>
      <c r="AP131" s="64">
        <f t="shared" si="97"/>
        <v>0</v>
      </c>
      <c r="AQ131" s="64">
        <f t="shared" si="98"/>
        <v>0</v>
      </c>
      <c r="AR131" s="64"/>
      <c r="AS131" s="77">
        <f t="shared" si="99"/>
        <v>0</v>
      </c>
      <c r="AT131" s="64">
        <f t="shared" si="100"/>
        <v>0</v>
      </c>
      <c r="AU131" s="64">
        <f t="shared" si="91"/>
        <v>0</v>
      </c>
      <c r="AV131" s="90">
        <f t="shared" si="101"/>
        <v>0</v>
      </c>
      <c r="AW131" s="78">
        <f t="shared" si="102"/>
        <v>53.576572222538445</v>
      </c>
      <c r="AX131" s="111">
        <v>1</v>
      </c>
      <c r="AY131" s="64" t="s">
        <v>48</v>
      </c>
      <c r="AZ131" s="1">
        <v>83</v>
      </c>
      <c r="BA131" s="1" t="s">
        <v>175</v>
      </c>
      <c r="BB131" s="1" t="s">
        <v>176</v>
      </c>
      <c r="BC131" s="50">
        <v>43890</v>
      </c>
      <c r="BD131" s="83"/>
      <c r="BE131" s="1">
        <v>28.71</v>
      </c>
      <c r="BF131" s="1"/>
      <c r="BG131" s="1"/>
      <c r="BH131" s="1"/>
      <c r="BI131" s="1"/>
      <c r="BJ131" s="58">
        <v>28.71</v>
      </c>
      <c r="BK131" s="73">
        <f t="shared" si="103"/>
        <v>0</v>
      </c>
      <c r="BL131" s="75">
        <f t="shared" si="104"/>
        <v>0</v>
      </c>
      <c r="BM131" s="56">
        <f t="shared" si="105"/>
        <v>0</v>
      </c>
      <c r="BN131" s="64">
        <f t="shared" si="106"/>
        <v>0</v>
      </c>
      <c r="BO131" s="64">
        <f t="shared" si="107"/>
        <v>0</v>
      </c>
      <c r="BP131" s="64">
        <f t="shared" si="108"/>
        <v>0</v>
      </c>
      <c r="BQ131" s="174">
        <f t="shared" si="109"/>
        <v>0</v>
      </c>
      <c r="BR131" s="77">
        <f t="shared" si="110"/>
        <v>0</v>
      </c>
      <c r="BS131" s="64">
        <f t="shared" si="111"/>
        <v>0</v>
      </c>
      <c r="BT131" s="90">
        <f t="shared" si="112"/>
        <v>0</v>
      </c>
      <c r="BU131" s="78">
        <f t="shared" si="113"/>
        <v>53.576572222538445</v>
      </c>
      <c r="BV131" s="111">
        <v>1</v>
      </c>
      <c r="BW131" s="64" t="s">
        <v>48</v>
      </c>
      <c r="BX131" s="1">
        <v>83</v>
      </c>
      <c r="BY131" s="1" t="s">
        <v>175</v>
      </c>
      <c r="BZ131" s="1" t="s">
        <v>176</v>
      </c>
      <c r="CA131" s="50">
        <v>43890</v>
      </c>
      <c r="CB131" s="83"/>
      <c r="CC131" s="72">
        <v>28.71</v>
      </c>
      <c r="CD131" s="72"/>
      <c r="CE131" s="72"/>
      <c r="CF131" s="72"/>
      <c r="CG131" s="72"/>
      <c r="CH131" s="72">
        <v>28.71</v>
      </c>
      <c r="CI131" s="72">
        <v>0</v>
      </c>
      <c r="CJ131" s="72">
        <v>0</v>
      </c>
      <c r="CK131" s="72">
        <v>0</v>
      </c>
      <c r="CL131" s="72">
        <v>0</v>
      </c>
      <c r="CM131" s="72">
        <v>0</v>
      </c>
      <c r="CN131" s="72">
        <v>0</v>
      </c>
      <c r="CO131" s="72">
        <v>0</v>
      </c>
      <c r="CP131" s="77">
        <f t="shared" si="114"/>
        <v>0</v>
      </c>
      <c r="CQ131" s="64">
        <f t="shared" si="115"/>
        <v>0</v>
      </c>
      <c r="CR131" s="90">
        <f t="shared" si="116"/>
        <v>0</v>
      </c>
      <c r="CS131" s="78">
        <f t="shared" si="117"/>
        <v>53.576572222538445</v>
      </c>
      <c r="CT131" s="74" t="s">
        <v>232</v>
      </c>
      <c r="CU131" s="1" t="s">
        <v>317</v>
      </c>
      <c r="CV131" s="1">
        <v>83</v>
      </c>
      <c r="CW131" s="1" t="s">
        <v>175</v>
      </c>
      <c r="CX131" s="1" t="s">
        <v>176</v>
      </c>
      <c r="CY131" s="50">
        <v>43951</v>
      </c>
      <c r="CZ131" s="83"/>
      <c r="DA131" s="64">
        <v>28.71</v>
      </c>
      <c r="DB131" s="64"/>
      <c r="DC131" s="64"/>
      <c r="DD131" s="64"/>
      <c r="DE131" s="64"/>
      <c r="DF131" s="72">
        <v>28.71</v>
      </c>
      <c r="DG131" s="73">
        <f t="shared" si="118"/>
        <v>0</v>
      </c>
      <c r="DH131" s="75">
        <f t="shared" si="119"/>
        <v>0</v>
      </c>
      <c r="DI131" s="76">
        <f t="shared" si="120"/>
        <v>0</v>
      </c>
      <c r="DJ131" s="64">
        <f t="shared" si="121"/>
        <v>0</v>
      </c>
      <c r="DK131" s="64">
        <f t="shared" si="122"/>
        <v>0</v>
      </c>
      <c r="DL131" s="64">
        <f t="shared" si="123"/>
        <v>0</v>
      </c>
      <c r="DM131" s="184">
        <f t="shared" si="124"/>
        <v>0</v>
      </c>
      <c r="DN131" s="185">
        <f t="shared" si="125"/>
        <v>0</v>
      </c>
      <c r="DO131" s="186">
        <f t="shared" si="126"/>
        <v>0</v>
      </c>
      <c r="DP131" s="186">
        <f t="shared" si="127"/>
        <v>0</v>
      </c>
      <c r="DQ131" s="187">
        <f t="shared" si="128"/>
        <v>0</v>
      </c>
      <c r="DR131" s="29">
        <f t="shared" si="129"/>
        <v>0</v>
      </c>
      <c r="DS131" s="188">
        <f t="shared" si="130"/>
        <v>53.576572222538445</v>
      </c>
      <c r="DT131" s="74">
        <v>1</v>
      </c>
      <c r="DU131" s="1" t="s">
        <v>48</v>
      </c>
      <c r="DV131" s="1">
        <v>83</v>
      </c>
      <c r="DW131" s="1" t="s">
        <v>175</v>
      </c>
      <c r="DX131" s="1" t="s">
        <v>176</v>
      </c>
      <c r="DY131" s="50">
        <v>43982</v>
      </c>
      <c r="DZ131" s="51"/>
      <c r="EA131" s="1">
        <v>28.71</v>
      </c>
      <c r="EB131" s="1"/>
      <c r="EC131" s="1"/>
      <c r="ED131" s="1"/>
      <c r="EE131" s="1"/>
      <c r="EF131" s="58">
        <v>28.71</v>
      </c>
      <c r="EG131" s="73">
        <f t="shared" si="131"/>
        <v>0</v>
      </c>
      <c r="EH131" s="75">
        <f t="shared" si="132"/>
        <v>0</v>
      </c>
      <c r="EI131" s="56">
        <f t="shared" si="133"/>
        <v>0</v>
      </c>
      <c r="EJ131" s="64">
        <f t="shared" si="134"/>
        <v>0</v>
      </c>
      <c r="EK131" s="64">
        <f t="shared" si="135"/>
        <v>0</v>
      </c>
      <c r="EL131" s="64">
        <f t="shared" si="136"/>
        <v>0</v>
      </c>
      <c r="EM131" s="174">
        <f t="shared" si="137"/>
        <v>0</v>
      </c>
      <c r="EN131" s="77">
        <f t="shared" si="138"/>
        <v>0</v>
      </c>
      <c r="EO131" s="64">
        <f t="shared" si="139"/>
        <v>0</v>
      </c>
      <c r="EP131" s="199">
        <f t="shared" si="140"/>
        <v>0</v>
      </c>
      <c r="EQ131" s="200">
        <f t="shared" si="141"/>
        <v>53.576572222538445</v>
      </c>
      <c r="ER131" s="111">
        <v>1</v>
      </c>
      <c r="ES131" s="64" t="s">
        <v>48</v>
      </c>
      <c r="ET131" s="1">
        <v>83</v>
      </c>
      <c r="EU131" s="1" t="s">
        <v>175</v>
      </c>
      <c r="EV131" s="1" t="s">
        <v>176</v>
      </c>
      <c r="EW131" s="218"/>
      <c r="EX131" s="50">
        <v>44013</v>
      </c>
      <c r="EY131" s="64">
        <v>29.490000000000002</v>
      </c>
      <c r="EZ131" s="64"/>
      <c r="FA131" s="64"/>
      <c r="FB131" s="64"/>
      <c r="FC131" s="64"/>
      <c r="FD131" s="72">
        <f t="shared" si="142"/>
        <v>29.490000000000002</v>
      </c>
      <c r="FE131" s="73">
        <f t="shared" si="172"/>
        <v>0.78000000000000114</v>
      </c>
      <c r="FF131" s="75">
        <f t="shared" si="143"/>
        <v>3.6602078881606354E-2</v>
      </c>
      <c r="FG131" s="56">
        <f t="shared" si="144"/>
        <v>0.81660207888160752</v>
      </c>
      <c r="FH131" s="64">
        <f t="shared" si="145"/>
        <v>0.81660207888160752</v>
      </c>
      <c r="FI131" s="64">
        <f t="shared" si="146"/>
        <v>0</v>
      </c>
      <c r="FJ131" s="64">
        <f t="shared" si="147"/>
        <v>1.4780497627757097</v>
      </c>
      <c r="FK131" s="64"/>
      <c r="FL131" s="77">
        <f t="shared" si="148"/>
        <v>1.4780497627757097</v>
      </c>
      <c r="FM131" s="64">
        <f t="shared" si="149"/>
        <v>0.16935641592119133</v>
      </c>
      <c r="FN131" s="199">
        <f t="shared" si="150"/>
        <v>1.647406178696901</v>
      </c>
      <c r="FO131" s="93">
        <f t="shared" si="151"/>
        <v>55.223978401235343</v>
      </c>
      <c r="FP131" s="74">
        <v>1</v>
      </c>
      <c r="FQ131" s="1" t="s">
        <v>48</v>
      </c>
      <c r="FR131" s="1">
        <v>83</v>
      </c>
      <c r="FS131" s="1" t="s">
        <v>175</v>
      </c>
      <c r="FT131" s="1" t="s">
        <v>176</v>
      </c>
      <c r="FU131" s="50">
        <v>44042</v>
      </c>
      <c r="FV131" s="51"/>
      <c r="FW131" s="64">
        <v>51.51</v>
      </c>
      <c r="FX131" s="64"/>
      <c r="FY131" s="64"/>
      <c r="FZ131" s="64"/>
      <c r="GA131" s="64"/>
      <c r="GB131" s="231">
        <f t="shared" si="152"/>
        <v>51.51</v>
      </c>
      <c r="GC131" s="73">
        <f t="shared" si="92"/>
        <v>22.019999999999996</v>
      </c>
      <c r="GD131" s="75">
        <f t="shared" si="153"/>
        <v>6.8613512236244434</v>
      </c>
      <c r="GE131" s="76">
        <f t="shared" si="154"/>
        <v>28.881351223624439</v>
      </c>
      <c r="GF131" s="64">
        <f t="shared" si="155"/>
        <v>28.881351223624439</v>
      </c>
      <c r="GG131" s="64">
        <v>0</v>
      </c>
      <c r="GH131" s="64">
        <f t="shared" si="156"/>
        <v>54.874567324886428</v>
      </c>
      <c r="GI131" s="64"/>
      <c r="GJ131" s="77">
        <f t="shared" si="157"/>
        <v>54.874567324886428</v>
      </c>
      <c r="GK131" s="63">
        <f t="shared" si="158"/>
        <v>0</v>
      </c>
      <c r="GL131" s="64">
        <f t="shared" si="159"/>
        <v>0</v>
      </c>
      <c r="GM131" s="51">
        <f t="shared" si="160"/>
        <v>54.874567324886428</v>
      </c>
      <c r="GN131" s="200">
        <f t="shared" si="161"/>
        <v>110.09854572612177</v>
      </c>
      <c r="GO131" s="74">
        <v>1</v>
      </c>
      <c r="GP131" s="237" t="s">
        <v>48</v>
      </c>
      <c r="GQ131" s="1">
        <v>83</v>
      </c>
      <c r="GR131" s="1" t="s">
        <v>396</v>
      </c>
      <c r="GS131" s="1" t="s">
        <v>176</v>
      </c>
      <c r="GT131" s="50">
        <v>44081</v>
      </c>
      <c r="GU131" s="51">
        <v>500</v>
      </c>
      <c r="GV131" s="64">
        <v>57.25</v>
      </c>
      <c r="GW131" s="64"/>
      <c r="GX131" s="64"/>
      <c r="GY131" s="64"/>
      <c r="GZ131" s="64"/>
      <c r="HA131" s="72">
        <v>57.25</v>
      </c>
      <c r="HB131" s="73">
        <f t="shared" si="162"/>
        <v>5.740000000000002</v>
      </c>
      <c r="HC131" s="75">
        <f t="shared" si="163"/>
        <v>-2.0775627589649854</v>
      </c>
      <c r="HD131" s="76">
        <f t="shared" si="164"/>
        <v>3.6624372410350166</v>
      </c>
      <c r="HE131" s="64">
        <f t="shared" si="165"/>
        <v>3.6624372410350166</v>
      </c>
      <c r="HF131" s="64">
        <v>0</v>
      </c>
      <c r="HG131" s="64">
        <f t="shared" si="166"/>
        <v>6.9586307579665307</v>
      </c>
      <c r="HH131" s="64"/>
      <c r="HI131" s="77">
        <f t="shared" si="167"/>
        <v>6.9586307579665307</v>
      </c>
      <c r="HJ131" s="64">
        <f t="shared" si="168"/>
        <v>0</v>
      </c>
      <c r="HK131" s="64">
        <f t="shared" si="169"/>
        <v>0</v>
      </c>
      <c r="HL131" s="51">
        <f t="shared" si="170"/>
        <v>6.9586307579665307</v>
      </c>
      <c r="HM131" s="200">
        <f t="shared" si="171"/>
        <v>-382.9428235159117</v>
      </c>
      <c r="HN131" s="1">
        <v>1</v>
      </c>
      <c r="HO131" s="1" t="s">
        <v>48</v>
      </c>
    </row>
    <row r="132" spans="1:223" ht="30" customHeight="1" x14ac:dyDescent="0.25">
      <c r="A132" s="1">
        <v>84</v>
      </c>
      <c r="B132" s="1" t="s">
        <v>177</v>
      </c>
      <c r="C132" s="1" t="s">
        <v>178</v>
      </c>
      <c r="D132" s="50">
        <v>43830</v>
      </c>
      <c r="E132" s="83"/>
      <c r="F132" s="64">
        <v>659.58</v>
      </c>
      <c r="G132" s="64"/>
      <c r="H132" s="64"/>
      <c r="I132" s="64"/>
      <c r="J132" s="64"/>
      <c r="K132" s="72">
        <v>659.58</v>
      </c>
      <c r="L132" s="73">
        <v>6.8000000000000682</v>
      </c>
      <c r="M132" s="75">
        <v>0.81599941677352805</v>
      </c>
      <c r="N132" s="56">
        <v>7.6159994167735965</v>
      </c>
      <c r="O132" s="64">
        <v>7.6159994167735965</v>
      </c>
      <c r="P132" s="64">
        <v>0</v>
      </c>
      <c r="Q132" s="64">
        <v>13.784958944360209</v>
      </c>
      <c r="R132" s="64">
        <v>0</v>
      </c>
      <c r="S132" s="77">
        <v>13.784958944360209</v>
      </c>
      <c r="T132" s="64"/>
      <c r="U132" s="64"/>
      <c r="V132" s="64">
        <v>0.69269015704568471</v>
      </c>
      <c r="W132" s="90">
        <v>14.477649101405895</v>
      </c>
      <c r="X132" s="78">
        <v>-601.58048009727474</v>
      </c>
      <c r="Y132" s="111">
        <v>1</v>
      </c>
      <c r="Z132" s="64" t="s">
        <v>48</v>
      </c>
      <c r="AA132" s="1">
        <v>84</v>
      </c>
      <c r="AB132" s="1" t="s">
        <v>177</v>
      </c>
      <c r="AC132" s="1" t="s">
        <v>178</v>
      </c>
      <c r="AD132" s="50">
        <v>43861</v>
      </c>
      <c r="AE132" s="110"/>
      <c r="AF132" s="1">
        <v>672.52</v>
      </c>
      <c r="AG132" s="1"/>
      <c r="AH132" s="1"/>
      <c r="AI132" s="1"/>
      <c r="AJ132" s="1"/>
      <c r="AK132" s="58">
        <f t="shared" si="90"/>
        <v>672.52</v>
      </c>
      <c r="AL132" s="73">
        <f t="shared" si="93"/>
        <v>12.939999999999941</v>
      </c>
      <c r="AM132" s="75">
        <f t="shared" si="94"/>
        <v>-11.504336644180434</v>
      </c>
      <c r="AN132" s="56">
        <f t="shared" si="95"/>
        <v>1.4356633558195071</v>
      </c>
      <c r="AO132" s="64">
        <f t="shared" si="96"/>
        <v>1.4356633558195071</v>
      </c>
      <c r="AP132" s="64">
        <f t="shared" si="97"/>
        <v>0</v>
      </c>
      <c r="AQ132" s="64">
        <f t="shared" si="98"/>
        <v>2.5985506740333078</v>
      </c>
      <c r="AR132" s="64"/>
      <c r="AS132" s="77">
        <f t="shared" si="99"/>
        <v>2.5985506740333078</v>
      </c>
      <c r="AT132" s="64">
        <f t="shared" si="100"/>
        <v>9.3135415499403109</v>
      </c>
      <c r="AU132" s="64">
        <f t="shared" si="91"/>
        <v>1.6557857294553608</v>
      </c>
      <c r="AV132" s="90">
        <f t="shared" si="101"/>
        <v>13.56787795342898</v>
      </c>
      <c r="AW132" s="78">
        <f t="shared" si="102"/>
        <v>-588.01260214384581</v>
      </c>
      <c r="AX132" s="111">
        <v>1</v>
      </c>
      <c r="AY132" s="64" t="s">
        <v>48</v>
      </c>
      <c r="AZ132" s="1">
        <v>84</v>
      </c>
      <c r="BA132" s="1" t="s">
        <v>177</v>
      </c>
      <c r="BB132" s="1" t="s">
        <v>178</v>
      </c>
      <c r="BC132" s="50">
        <v>43890</v>
      </c>
      <c r="BD132" s="83"/>
      <c r="BE132" s="1">
        <v>685.42</v>
      </c>
      <c r="BF132" s="1"/>
      <c r="BG132" s="1"/>
      <c r="BH132" s="1"/>
      <c r="BI132" s="1"/>
      <c r="BJ132" s="58">
        <v>685.42</v>
      </c>
      <c r="BK132" s="73">
        <f t="shared" si="103"/>
        <v>12.899999999999977</v>
      </c>
      <c r="BL132" s="75">
        <f t="shared" si="104"/>
        <v>0.24409630903906068</v>
      </c>
      <c r="BM132" s="56">
        <f t="shared" si="105"/>
        <v>13.144096309039037</v>
      </c>
      <c r="BN132" s="64">
        <f t="shared" si="106"/>
        <v>13.144096309039037</v>
      </c>
      <c r="BO132" s="64">
        <f t="shared" si="107"/>
        <v>0</v>
      </c>
      <c r="BP132" s="64">
        <f t="shared" si="108"/>
        <v>23.79081431936066</v>
      </c>
      <c r="BQ132" s="174">
        <f t="shared" si="109"/>
        <v>0</v>
      </c>
      <c r="BR132" s="77">
        <f t="shared" si="110"/>
        <v>23.79081431936066</v>
      </c>
      <c r="BS132" s="64">
        <f t="shared" si="111"/>
        <v>1.6006770984817336</v>
      </c>
      <c r="BT132" s="90">
        <f t="shared" si="112"/>
        <v>25.391491417842392</v>
      </c>
      <c r="BU132" s="78">
        <f t="shared" si="113"/>
        <v>-562.62111072600339</v>
      </c>
      <c r="BV132" s="111">
        <v>1</v>
      </c>
      <c r="BW132" s="64" t="s">
        <v>48</v>
      </c>
      <c r="BX132" s="1">
        <v>84</v>
      </c>
      <c r="BY132" s="1" t="s">
        <v>177</v>
      </c>
      <c r="BZ132" s="1" t="s">
        <v>178</v>
      </c>
      <c r="CA132" s="50">
        <v>43890</v>
      </c>
      <c r="CB132" s="83"/>
      <c r="CC132" s="72">
        <v>685.42</v>
      </c>
      <c r="CD132" s="72"/>
      <c r="CE132" s="72"/>
      <c r="CF132" s="72"/>
      <c r="CG132" s="72"/>
      <c r="CH132" s="72">
        <v>685.42</v>
      </c>
      <c r="CI132" s="72">
        <v>12.899999999999977</v>
      </c>
      <c r="CJ132" s="72">
        <v>0.24409630903906068</v>
      </c>
      <c r="CK132" s="72">
        <v>13.144096309039037</v>
      </c>
      <c r="CL132" s="72">
        <v>13.144096309039037</v>
      </c>
      <c r="CM132" s="72">
        <v>0</v>
      </c>
      <c r="CN132" s="72">
        <v>23.79081431936066</v>
      </c>
      <c r="CO132" s="72">
        <v>0</v>
      </c>
      <c r="CP132" s="77">
        <f t="shared" si="114"/>
        <v>26.43914600699372</v>
      </c>
      <c r="CQ132" s="64">
        <f t="shared" si="115"/>
        <v>1.6006770984817333</v>
      </c>
      <c r="CR132" s="90">
        <f t="shared" si="116"/>
        <v>28.039823105475453</v>
      </c>
      <c r="CS132" s="78">
        <f t="shared" si="117"/>
        <v>-534.58128762052797</v>
      </c>
      <c r="CT132" s="74" t="s">
        <v>232</v>
      </c>
      <c r="CU132" s="1" t="s">
        <v>317</v>
      </c>
      <c r="CV132" s="1">
        <v>84</v>
      </c>
      <c r="CW132" s="1" t="s">
        <v>177</v>
      </c>
      <c r="CX132" s="1" t="s">
        <v>178</v>
      </c>
      <c r="CY132" s="50">
        <v>43951</v>
      </c>
      <c r="CZ132" s="83"/>
      <c r="DA132" s="64">
        <v>1126.97</v>
      </c>
      <c r="DB132" s="64"/>
      <c r="DC132" s="64"/>
      <c r="DD132" s="64"/>
      <c r="DE132" s="64"/>
      <c r="DF132" s="72">
        <v>1126.97</v>
      </c>
      <c r="DG132" s="73">
        <f t="shared" si="118"/>
        <v>441.55000000000007</v>
      </c>
      <c r="DH132" s="75">
        <f t="shared" si="119"/>
        <v>67.797548825130932</v>
      </c>
      <c r="DI132" s="76">
        <f t="shared" si="120"/>
        <v>509.34754882513101</v>
      </c>
      <c r="DJ132" s="64">
        <f t="shared" si="121"/>
        <v>110</v>
      </c>
      <c r="DK132" s="64">
        <f t="shared" si="122"/>
        <v>399.34754882513101</v>
      </c>
      <c r="DL132" s="64">
        <f t="shared" si="123"/>
        <v>199.1</v>
      </c>
      <c r="DM132" s="184">
        <f t="shared" si="124"/>
        <v>889.057603500916</v>
      </c>
      <c r="DN132" s="185">
        <f t="shared" si="125"/>
        <v>1088.1576035009159</v>
      </c>
      <c r="DO132" s="186">
        <f t="shared" si="126"/>
        <v>1061.7184574939222</v>
      </c>
      <c r="DP132" s="186">
        <f t="shared" si="127"/>
        <v>1020.0955715011539</v>
      </c>
      <c r="DQ132" s="187">
        <f t="shared" si="128"/>
        <v>73.140406375054908</v>
      </c>
      <c r="DR132" s="29">
        <f t="shared" si="129"/>
        <v>1134.8588638689771</v>
      </c>
      <c r="DS132" s="188">
        <f t="shared" si="130"/>
        <v>600.27757624844912</v>
      </c>
      <c r="DT132" s="74">
        <v>1</v>
      </c>
      <c r="DU132" s="1" t="s">
        <v>48</v>
      </c>
      <c r="DV132" s="1">
        <v>84</v>
      </c>
      <c r="DW132" s="1" t="s">
        <v>177</v>
      </c>
      <c r="DX132" s="1" t="s">
        <v>178</v>
      </c>
      <c r="DY132" s="50">
        <v>43982</v>
      </c>
      <c r="DZ132" s="51"/>
      <c r="EA132" s="1">
        <v>1325.63</v>
      </c>
      <c r="EB132" s="1"/>
      <c r="EC132" s="1"/>
      <c r="ED132" s="1"/>
      <c r="EE132" s="1"/>
      <c r="EF132" s="58">
        <v>1325.63</v>
      </c>
      <c r="EG132" s="73">
        <f t="shared" si="131"/>
        <v>198.66000000000008</v>
      </c>
      <c r="EH132" s="75">
        <f t="shared" si="132"/>
        <v>8.1632564232973799</v>
      </c>
      <c r="EI132" s="56">
        <f t="shared" si="133"/>
        <v>206.82325642329747</v>
      </c>
      <c r="EJ132" s="64">
        <f t="shared" si="134"/>
        <v>110</v>
      </c>
      <c r="EK132" s="64">
        <f t="shared" si="135"/>
        <v>96.823256423297465</v>
      </c>
      <c r="EL132" s="64">
        <f t="shared" si="136"/>
        <v>199.1</v>
      </c>
      <c r="EM132" s="174">
        <f t="shared" si="137"/>
        <v>187.36774004770078</v>
      </c>
      <c r="EN132" s="77">
        <f t="shared" si="138"/>
        <v>386.46774004770077</v>
      </c>
      <c r="EO132" s="64">
        <f t="shared" si="139"/>
        <v>40.427165232016016</v>
      </c>
      <c r="EP132" s="199">
        <f t="shared" si="140"/>
        <v>426.8949052797168</v>
      </c>
      <c r="EQ132" s="200">
        <f t="shared" si="141"/>
        <v>1027.1724815281659</v>
      </c>
      <c r="ER132" s="111">
        <v>1</v>
      </c>
      <c r="ES132" s="64" t="s">
        <v>48</v>
      </c>
      <c r="ET132" s="1">
        <v>84</v>
      </c>
      <c r="EU132" s="1" t="s">
        <v>177</v>
      </c>
      <c r="EV132" s="1" t="s">
        <v>178</v>
      </c>
      <c r="EW132" s="218"/>
      <c r="EX132" s="50">
        <v>44013</v>
      </c>
      <c r="EY132" s="64">
        <v>1577.04</v>
      </c>
      <c r="EZ132" s="64"/>
      <c r="FA132" s="64"/>
      <c r="FB132" s="64"/>
      <c r="FC132" s="64"/>
      <c r="FD132" s="72">
        <f t="shared" si="142"/>
        <v>1577.04</v>
      </c>
      <c r="FE132" s="73">
        <f t="shared" si="172"/>
        <v>251.40999999999985</v>
      </c>
      <c r="FF132" s="75">
        <f t="shared" si="143"/>
        <v>11.797600835416199</v>
      </c>
      <c r="FG132" s="56">
        <f t="shared" si="144"/>
        <v>263.20760083541603</v>
      </c>
      <c r="FH132" s="64">
        <f t="shared" si="145"/>
        <v>263.20760083541603</v>
      </c>
      <c r="FI132" s="64">
        <f t="shared" si="146"/>
        <v>0</v>
      </c>
      <c r="FJ132" s="64">
        <f t="shared" si="147"/>
        <v>476.40575751210304</v>
      </c>
      <c r="FK132" s="64"/>
      <c r="FL132" s="77">
        <f t="shared" si="148"/>
        <v>476.40575751210304</v>
      </c>
      <c r="FM132" s="64">
        <f t="shared" si="149"/>
        <v>54.587046829162333</v>
      </c>
      <c r="FN132" s="199">
        <f t="shared" si="150"/>
        <v>530.99280434126536</v>
      </c>
      <c r="FO132" s="93">
        <f t="shared" si="151"/>
        <v>1558.1652858694313</v>
      </c>
      <c r="FP132" s="74">
        <v>1</v>
      </c>
      <c r="FQ132" s="1" t="s">
        <v>48</v>
      </c>
      <c r="FR132" s="1">
        <v>84</v>
      </c>
      <c r="FS132" s="1" t="s">
        <v>177</v>
      </c>
      <c r="FT132" s="1" t="s">
        <v>178</v>
      </c>
      <c r="FU132" s="50">
        <v>44042</v>
      </c>
      <c r="FV132" s="51"/>
      <c r="FW132" s="64">
        <v>1874.43</v>
      </c>
      <c r="FX132" s="64"/>
      <c r="FY132" s="64"/>
      <c r="FZ132" s="64"/>
      <c r="GA132" s="64"/>
      <c r="GB132" s="231">
        <f t="shared" si="152"/>
        <v>1874.43</v>
      </c>
      <c r="GC132" s="73">
        <f t="shared" si="92"/>
        <v>297.3900000000001</v>
      </c>
      <c r="GD132" s="75">
        <f t="shared" si="153"/>
        <v>92.665633078731801</v>
      </c>
      <c r="GE132" s="76">
        <f t="shared" si="154"/>
        <v>390.05563307873189</v>
      </c>
      <c r="GF132" s="64">
        <f t="shared" si="155"/>
        <v>390.05563307873189</v>
      </c>
      <c r="GG132" s="64">
        <v>0</v>
      </c>
      <c r="GH132" s="64">
        <f t="shared" si="156"/>
        <v>741.10570284959056</v>
      </c>
      <c r="GI132" s="64"/>
      <c r="GJ132" s="77">
        <f t="shared" si="157"/>
        <v>741.10570284959056</v>
      </c>
      <c r="GK132" s="63">
        <f t="shared" si="158"/>
        <v>390.05563307873189</v>
      </c>
      <c r="GL132" s="64">
        <f t="shared" si="159"/>
        <v>108.42971732827117</v>
      </c>
      <c r="GM132" s="51">
        <f t="shared" si="160"/>
        <v>849.53542017786174</v>
      </c>
      <c r="GN132" s="200">
        <f t="shared" si="161"/>
        <v>2407.7007060472929</v>
      </c>
      <c r="GO132" s="74">
        <v>1</v>
      </c>
      <c r="GP132" s="237" t="s">
        <v>48</v>
      </c>
      <c r="GQ132" s="1">
        <v>84</v>
      </c>
      <c r="GR132" s="1" t="s">
        <v>177</v>
      </c>
      <c r="GS132" s="1" t="s">
        <v>178</v>
      </c>
      <c r="GT132" s="50">
        <v>44081</v>
      </c>
      <c r="GU132" s="51"/>
      <c r="GV132" s="64">
        <v>2106.77</v>
      </c>
      <c r="GW132" s="64"/>
      <c r="GX132" s="64"/>
      <c r="GY132" s="64"/>
      <c r="GZ132" s="64"/>
      <c r="HA132" s="72">
        <v>2106.77</v>
      </c>
      <c r="HB132" s="73">
        <f t="shared" si="162"/>
        <v>232.33999999999992</v>
      </c>
      <c r="HC132" s="75">
        <f t="shared" si="163"/>
        <v>-84.094238922983351</v>
      </c>
      <c r="HD132" s="76">
        <f t="shared" si="164"/>
        <v>148.24576107701657</v>
      </c>
      <c r="HE132" s="64">
        <f t="shared" si="165"/>
        <v>148.24576107701657</v>
      </c>
      <c r="HF132" s="64">
        <v>0</v>
      </c>
      <c r="HG132" s="64">
        <f t="shared" si="166"/>
        <v>281.66694604633147</v>
      </c>
      <c r="HH132" s="64"/>
      <c r="HI132" s="77">
        <f t="shared" si="167"/>
        <v>281.66694604633147</v>
      </c>
      <c r="HJ132" s="64">
        <f t="shared" si="168"/>
        <v>148.24576107701657</v>
      </c>
      <c r="HK132" s="64">
        <f t="shared" si="169"/>
        <v>67.09830949472294</v>
      </c>
      <c r="HL132" s="51">
        <f t="shared" si="170"/>
        <v>348.76525554105444</v>
      </c>
      <c r="HM132" s="200">
        <f t="shared" si="171"/>
        <v>2756.4659615883475</v>
      </c>
      <c r="HN132" s="1">
        <v>1</v>
      </c>
      <c r="HO132" s="1" t="s">
        <v>48</v>
      </c>
    </row>
    <row r="133" spans="1:223" ht="30" customHeight="1" x14ac:dyDescent="0.25">
      <c r="A133" s="1">
        <v>85</v>
      </c>
      <c r="B133" s="1" t="s">
        <v>208</v>
      </c>
      <c r="C133" s="1" t="s">
        <v>170</v>
      </c>
      <c r="D133" s="50">
        <v>43830</v>
      </c>
      <c r="E133" s="83"/>
      <c r="F133" s="64">
        <v>1299.56</v>
      </c>
      <c r="G133" s="64"/>
      <c r="H133" s="64"/>
      <c r="I133" s="64"/>
      <c r="J133" s="64"/>
      <c r="K133" s="72">
        <v>1299.56</v>
      </c>
      <c r="L133" s="73">
        <v>0</v>
      </c>
      <c r="M133" s="75">
        <v>0</v>
      </c>
      <c r="N133" s="56">
        <v>0</v>
      </c>
      <c r="O133" s="64">
        <v>0</v>
      </c>
      <c r="P133" s="64">
        <v>0</v>
      </c>
      <c r="Q133" s="64">
        <v>0</v>
      </c>
      <c r="R133" s="64">
        <v>0</v>
      </c>
      <c r="S133" s="77">
        <v>0</v>
      </c>
      <c r="T133" s="64"/>
      <c r="U133" s="64"/>
      <c r="V133" s="64">
        <v>0</v>
      </c>
      <c r="W133" s="90">
        <v>0</v>
      </c>
      <c r="X133" s="78">
        <v>-16.884021520697686</v>
      </c>
      <c r="Y133" s="111">
        <v>1</v>
      </c>
      <c r="Z133" s="64" t="s">
        <v>48</v>
      </c>
      <c r="AA133" s="1">
        <v>85</v>
      </c>
      <c r="AB133" s="1" t="s">
        <v>208</v>
      </c>
      <c r="AC133" s="1" t="s">
        <v>170</v>
      </c>
      <c r="AD133" s="50">
        <v>43861</v>
      </c>
      <c r="AE133" s="110"/>
      <c r="AF133" s="1">
        <v>1299.56</v>
      </c>
      <c r="AG133" s="1"/>
      <c r="AH133" s="1"/>
      <c r="AI133" s="1"/>
      <c r="AJ133" s="1"/>
      <c r="AK133" s="58">
        <f t="shared" si="90"/>
        <v>1299.56</v>
      </c>
      <c r="AL133" s="73">
        <f t="shared" si="93"/>
        <v>0</v>
      </c>
      <c r="AM133" s="75">
        <f t="shared" si="94"/>
        <v>0</v>
      </c>
      <c r="AN133" s="56">
        <f t="shared" si="95"/>
        <v>0</v>
      </c>
      <c r="AO133" s="64">
        <f t="shared" si="96"/>
        <v>0</v>
      </c>
      <c r="AP133" s="64">
        <f t="shared" si="97"/>
        <v>0</v>
      </c>
      <c r="AQ133" s="64">
        <f t="shared" si="98"/>
        <v>0</v>
      </c>
      <c r="AR133" s="64"/>
      <c r="AS133" s="77">
        <f t="shared" si="99"/>
        <v>0</v>
      </c>
      <c r="AT133" s="64">
        <f t="shared" si="100"/>
        <v>0</v>
      </c>
      <c r="AU133" s="64">
        <f t="shared" si="91"/>
        <v>0</v>
      </c>
      <c r="AV133" s="90">
        <f t="shared" si="101"/>
        <v>0</v>
      </c>
      <c r="AW133" s="78">
        <f t="shared" si="102"/>
        <v>-16.884021520697686</v>
      </c>
      <c r="AX133" s="111">
        <v>1</v>
      </c>
      <c r="AY133" s="64" t="s">
        <v>48</v>
      </c>
      <c r="AZ133" s="1">
        <v>85</v>
      </c>
      <c r="BA133" s="1" t="s">
        <v>208</v>
      </c>
      <c r="BB133" s="1" t="s">
        <v>170</v>
      </c>
      <c r="BC133" s="50">
        <v>43890</v>
      </c>
      <c r="BD133" s="83"/>
      <c r="BE133" s="1">
        <v>1299.56</v>
      </c>
      <c r="BF133" s="1"/>
      <c r="BG133" s="1"/>
      <c r="BH133" s="1"/>
      <c r="BI133" s="1"/>
      <c r="BJ133" s="58">
        <v>1299.56</v>
      </c>
      <c r="BK133" s="73">
        <f t="shared" si="103"/>
        <v>0</v>
      </c>
      <c r="BL133" s="75">
        <f t="shared" si="104"/>
        <v>0</v>
      </c>
      <c r="BM133" s="56">
        <f t="shared" si="105"/>
        <v>0</v>
      </c>
      <c r="BN133" s="64">
        <f t="shared" si="106"/>
        <v>0</v>
      </c>
      <c r="BO133" s="64">
        <f t="shared" si="107"/>
        <v>0</v>
      </c>
      <c r="BP133" s="64">
        <f t="shared" si="108"/>
        <v>0</v>
      </c>
      <c r="BQ133" s="174">
        <f t="shared" si="109"/>
        <v>0</v>
      </c>
      <c r="BR133" s="77">
        <f t="shared" si="110"/>
        <v>0</v>
      </c>
      <c r="BS133" s="64">
        <f t="shared" si="111"/>
        <v>0</v>
      </c>
      <c r="BT133" s="90">
        <f t="shared" si="112"/>
        <v>0</v>
      </c>
      <c r="BU133" s="78">
        <f t="shared" si="113"/>
        <v>-16.884021520697686</v>
      </c>
      <c r="BV133" s="111">
        <v>1</v>
      </c>
      <c r="BW133" s="64" t="s">
        <v>48</v>
      </c>
      <c r="BX133" s="1">
        <v>85</v>
      </c>
      <c r="BY133" s="1" t="s">
        <v>208</v>
      </c>
      <c r="BZ133" s="1" t="s">
        <v>170</v>
      </c>
      <c r="CA133" s="50">
        <v>43890</v>
      </c>
      <c r="CB133" s="83"/>
      <c r="CC133" s="72">
        <v>1299.56</v>
      </c>
      <c r="CD133" s="72"/>
      <c r="CE133" s="72"/>
      <c r="CF133" s="72"/>
      <c r="CG133" s="72"/>
      <c r="CH133" s="72">
        <v>1299.56</v>
      </c>
      <c r="CI133" s="72">
        <v>0</v>
      </c>
      <c r="CJ133" s="72">
        <v>0</v>
      </c>
      <c r="CK133" s="72">
        <v>0</v>
      </c>
      <c r="CL133" s="72">
        <v>0</v>
      </c>
      <c r="CM133" s="72">
        <v>0</v>
      </c>
      <c r="CN133" s="72">
        <v>0</v>
      </c>
      <c r="CO133" s="72">
        <v>0</v>
      </c>
      <c r="CP133" s="77">
        <f t="shared" si="114"/>
        <v>0</v>
      </c>
      <c r="CQ133" s="64">
        <f t="shared" si="115"/>
        <v>0</v>
      </c>
      <c r="CR133" s="90">
        <f t="shared" si="116"/>
        <v>0</v>
      </c>
      <c r="CS133" s="78">
        <f t="shared" si="117"/>
        <v>-16.884021520697686</v>
      </c>
      <c r="CT133" s="74" t="s">
        <v>232</v>
      </c>
      <c r="CU133" s="1" t="s">
        <v>317</v>
      </c>
      <c r="CV133" s="1">
        <v>85</v>
      </c>
      <c r="CW133" s="1" t="s">
        <v>208</v>
      </c>
      <c r="CX133" s="1" t="s">
        <v>170</v>
      </c>
      <c r="CY133" s="50">
        <v>43951</v>
      </c>
      <c r="CZ133" s="83"/>
      <c r="DA133" s="64">
        <v>1299.56</v>
      </c>
      <c r="DB133" s="64"/>
      <c r="DC133" s="64"/>
      <c r="DD133" s="64"/>
      <c r="DE133" s="64"/>
      <c r="DF133" s="72">
        <v>1299.56</v>
      </c>
      <c r="DG133" s="73">
        <f t="shared" si="118"/>
        <v>0</v>
      </c>
      <c r="DH133" s="75">
        <f t="shared" si="119"/>
        <v>0</v>
      </c>
      <c r="DI133" s="76">
        <f t="shared" si="120"/>
        <v>0</v>
      </c>
      <c r="DJ133" s="64">
        <f t="shared" si="121"/>
        <v>0</v>
      </c>
      <c r="DK133" s="64">
        <f t="shared" si="122"/>
        <v>0</v>
      </c>
      <c r="DL133" s="64">
        <f t="shared" si="123"/>
        <v>0</v>
      </c>
      <c r="DM133" s="184">
        <f t="shared" si="124"/>
        <v>0</v>
      </c>
      <c r="DN133" s="185">
        <f t="shared" si="125"/>
        <v>0</v>
      </c>
      <c r="DO133" s="186">
        <f t="shared" si="126"/>
        <v>0</v>
      </c>
      <c r="DP133" s="186">
        <f t="shared" si="127"/>
        <v>0</v>
      </c>
      <c r="DQ133" s="187">
        <f t="shared" si="128"/>
        <v>0</v>
      </c>
      <c r="DR133" s="29">
        <f t="shared" si="129"/>
        <v>0</v>
      </c>
      <c r="DS133" s="188">
        <f t="shared" si="130"/>
        <v>-16.884021520697686</v>
      </c>
      <c r="DT133" s="74">
        <v>1</v>
      </c>
      <c r="DU133" s="1" t="s">
        <v>48</v>
      </c>
      <c r="DV133" s="1">
        <v>85</v>
      </c>
      <c r="DW133" s="1" t="s">
        <v>208</v>
      </c>
      <c r="DX133" s="1" t="s">
        <v>170</v>
      </c>
      <c r="DY133" s="50">
        <v>43982</v>
      </c>
      <c r="DZ133" s="51"/>
      <c r="EA133" s="1">
        <v>1305.3700000000001</v>
      </c>
      <c r="EB133" s="1"/>
      <c r="EC133" s="1"/>
      <c r="ED133" s="1"/>
      <c r="EE133" s="1"/>
      <c r="EF133" s="58">
        <v>1305.3700000000001</v>
      </c>
      <c r="EG133" s="73">
        <f t="shared" si="131"/>
        <v>5.8100000000001728</v>
      </c>
      <c r="EH133" s="75">
        <f t="shared" si="132"/>
        <v>0.23874217164682962</v>
      </c>
      <c r="EI133" s="56">
        <f t="shared" si="133"/>
        <v>6.0487421716470022</v>
      </c>
      <c r="EJ133" s="64">
        <f t="shared" si="134"/>
        <v>6.0487421716470022</v>
      </c>
      <c r="EK133" s="64">
        <f t="shared" si="135"/>
        <v>0</v>
      </c>
      <c r="EL133" s="64">
        <f t="shared" si="136"/>
        <v>10.948223330681074</v>
      </c>
      <c r="EM133" s="174">
        <f t="shared" si="137"/>
        <v>0</v>
      </c>
      <c r="EN133" s="77">
        <f t="shared" si="138"/>
        <v>10.948223330681074</v>
      </c>
      <c r="EO133" s="64">
        <f t="shared" si="139"/>
        <v>1.145258938124633</v>
      </c>
      <c r="EP133" s="199">
        <f t="shared" si="140"/>
        <v>12.093482268805706</v>
      </c>
      <c r="EQ133" s="200">
        <f t="shared" si="141"/>
        <v>-4.79053925189198</v>
      </c>
      <c r="ER133" s="111">
        <v>1</v>
      </c>
      <c r="ES133" s="64" t="s">
        <v>48</v>
      </c>
      <c r="ET133" s="1">
        <v>85</v>
      </c>
      <c r="EU133" s="1" t="s">
        <v>208</v>
      </c>
      <c r="EV133" s="1" t="s">
        <v>170</v>
      </c>
      <c r="EW133" s="218"/>
      <c r="EX133" s="50">
        <v>44013</v>
      </c>
      <c r="EY133" s="64">
        <v>1308.3900000000001</v>
      </c>
      <c r="EZ133" s="64"/>
      <c r="FA133" s="64"/>
      <c r="FB133" s="64"/>
      <c r="FC133" s="64"/>
      <c r="FD133" s="72">
        <f t="shared" si="142"/>
        <v>1308.3900000000001</v>
      </c>
      <c r="FE133" s="73">
        <f t="shared" si="172"/>
        <v>3.0199999999999818</v>
      </c>
      <c r="FF133" s="75">
        <f t="shared" si="143"/>
        <v>0.14171574131083381</v>
      </c>
      <c r="FG133" s="56">
        <f t="shared" si="144"/>
        <v>3.1617157413108155</v>
      </c>
      <c r="FH133" s="64">
        <f t="shared" si="145"/>
        <v>3.1617157413108155</v>
      </c>
      <c r="FI133" s="64">
        <f t="shared" si="146"/>
        <v>0</v>
      </c>
      <c r="FJ133" s="64">
        <f t="shared" si="147"/>
        <v>5.7227054917725759</v>
      </c>
      <c r="FK133" s="64"/>
      <c r="FL133" s="77">
        <f t="shared" si="148"/>
        <v>5.7227054917725759</v>
      </c>
      <c r="FM133" s="64">
        <f t="shared" si="149"/>
        <v>0.6557133026692229</v>
      </c>
      <c r="FN133" s="199">
        <f t="shared" si="150"/>
        <v>6.3784187944417985</v>
      </c>
      <c r="FO133" s="93">
        <f t="shared" si="151"/>
        <v>1.5878795425498184</v>
      </c>
      <c r="FP133" s="74">
        <v>1</v>
      </c>
      <c r="FQ133" s="1" t="s">
        <v>48</v>
      </c>
      <c r="FR133" s="1">
        <v>85</v>
      </c>
      <c r="FS133" s="1" t="s">
        <v>208</v>
      </c>
      <c r="FT133" s="1" t="s">
        <v>170</v>
      </c>
      <c r="FU133" s="50">
        <v>44042</v>
      </c>
      <c r="FV133" s="51"/>
      <c r="FW133" s="64">
        <v>1308.3900000000001</v>
      </c>
      <c r="FX133" s="64"/>
      <c r="FY133" s="64"/>
      <c r="FZ133" s="64"/>
      <c r="GA133" s="64"/>
      <c r="GB133" s="231">
        <f t="shared" si="152"/>
        <v>1308.3900000000001</v>
      </c>
      <c r="GC133" s="73">
        <f t="shared" si="92"/>
        <v>0</v>
      </c>
      <c r="GD133" s="75">
        <f t="shared" si="153"/>
        <v>0</v>
      </c>
      <c r="GE133" s="76">
        <f t="shared" si="154"/>
        <v>0</v>
      </c>
      <c r="GF133" s="64">
        <f t="shared" si="155"/>
        <v>0</v>
      </c>
      <c r="GG133" s="64">
        <v>0</v>
      </c>
      <c r="GH133" s="64">
        <f t="shared" si="156"/>
        <v>0</v>
      </c>
      <c r="GI133" s="64"/>
      <c r="GJ133" s="77">
        <f t="shared" si="157"/>
        <v>0</v>
      </c>
      <c r="GK133" s="63">
        <f t="shared" si="158"/>
        <v>0</v>
      </c>
      <c r="GL133" s="64">
        <f t="shared" si="159"/>
        <v>0</v>
      </c>
      <c r="GM133" s="51">
        <f t="shared" si="160"/>
        <v>0</v>
      </c>
      <c r="GN133" s="200">
        <f t="shared" si="161"/>
        <v>1.5878795425498184</v>
      </c>
      <c r="GO133" s="74">
        <v>1</v>
      </c>
      <c r="GP133" s="237" t="s">
        <v>48</v>
      </c>
      <c r="GQ133" s="1">
        <v>85</v>
      </c>
      <c r="GR133" s="1" t="s">
        <v>208</v>
      </c>
      <c r="GS133" s="1" t="s">
        <v>170</v>
      </c>
      <c r="GT133" s="50">
        <v>44081</v>
      </c>
      <c r="GU133" s="51"/>
      <c r="GV133" s="64">
        <v>1308.3900000000001</v>
      </c>
      <c r="GW133" s="64"/>
      <c r="GX133" s="64"/>
      <c r="GY133" s="64"/>
      <c r="GZ133" s="64"/>
      <c r="HA133" s="72">
        <v>1308.3900000000001</v>
      </c>
      <c r="HB133" s="73">
        <f t="shared" si="162"/>
        <v>0</v>
      </c>
      <c r="HC133" s="75">
        <f t="shared" si="163"/>
        <v>0</v>
      </c>
      <c r="HD133" s="76">
        <f t="shared" si="164"/>
        <v>0</v>
      </c>
      <c r="HE133" s="64">
        <f t="shared" si="165"/>
        <v>0</v>
      </c>
      <c r="HF133" s="64">
        <v>0</v>
      </c>
      <c r="HG133" s="64">
        <f t="shared" si="166"/>
        <v>0</v>
      </c>
      <c r="HH133" s="64"/>
      <c r="HI133" s="77">
        <f t="shared" si="167"/>
        <v>0</v>
      </c>
      <c r="HJ133" s="64">
        <f t="shared" si="168"/>
        <v>0</v>
      </c>
      <c r="HK133" s="64">
        <f t="shared" si="169"/>
        <v>0</v>
      </c>
      <c r="HL133" s="51">
        <f t="shared" si="170"/>
        <v>0</v>
      </c>
      <c r="HM133" s="200">
        <f t="shared" si="171"/>
        <v>1.5878795425498184</v>
      </c>
      <c r="HN133" s="1">
        <v>1</v>
      </c>
      <c r="HO133" s="1" t="s">
        <v>48</v>
      </c>
    </row>
    <row r="134" spans="1:223" ht="30" customHeight="1" x14ac:dyDescent="0.25">
      <c r="A134" s="1">
        <v>86</v>
      </c>
      <c r="B134" s="1" t="s">
        <v>179</v>
      </c>
      <c r="C134" s="1" t="s">
        <v>180</v>
      </c>
      <c r="D134" s="50">
        <v>43830</v>
      </c>
      <c r="E134" s="83"/>
      <c r="F134" s="64">
        <v>1766.65</v>
      </c>
      <c r="G134" s="64"/>
      <c r="H134" s="64"/>
      <c r="I134" s="64"/>
      <c r="J134" s="64"/>
      <c r="K134" s="72">
        <v>1766.65</v>
      </c>
      <c r="L134" s="73">
        <v>779.13000000000011</v>
      </c>
      <c r="M134" s="75">
        <v>93.49553317511068</v>
      </c>
      <c r="N134" s="56">
        <v>872.62553317511083</v>
      </c>
      <c r="O134" s="64">
        <v>110</v>
      </c>
      <c r="P134" s="64">
        <v>762.62553317511083</v>
      </c>
      <c r="Q134" s="64">
        <v>199.1</v>
      </c>
      <c r="R134" s="64">
        <v>1786.6094091613977</v>
      </c>
      <c r="S134" s="77">
        <v>1985.7094091613976</v>
      </c>
      <c r="T134" s="64"/>
      <c r="U134" s="64"/>
      <c r="V134" s="64">
        <v>99.781317306124294</v>
      </c>
      <c r="W134" s="90">
        <v>2085.4907264675221</v>
      </c>
      <c r="X134" s="78">
        <v>2815.1145414363327</v>
      </c>
      <c r="Y134" s="111">
        <v>1</v>
      </c>
      <c r="Z134" s="64" t="s">
        <v>48</v>
      </c>
      <c r="AA134" s="1">
        <v>86</v>
      </c>
      <c r="AB134" s="1" t="s">
        <v>179</v>
      </c>
      <c r="AC134" s="1" t="s">
        <v>180</v>
      </c>
      <c r="AD134" s="50">
        <v>43861</v>
      </c>
      <c r="AE134" s="110"/>
      <c r="AF134" s="1">
        <v>2307.86</v>
      </c>
      <c r="AG134" s="1"/>
      <c r="AH134" s="1"/>
      <c r="AI134" s="1"/>
      <c r="AJ134" s="1"/>
      <c r="AK134" s="58">
        <f t="shared" si="90"/>
        <v>2307.86</v>
      </c>
      <c r="AL134" s="73">
        <f t="shared" si="93"/>
        <v>541.21</v>
      </c>
      <c r="AM134" s="75">
        <f t="shared" si="94"/>
        <v>-481.16399035524893</v>
      </c>
      <c r="AN134" s="56">
        <f t="shared" si="95"/>
        <v>60.046009644751109</v>
      </c>
      <c r="AO134" s="64">
        <f t="shared" si="96"/>
        <v>60.046009644751109</v>
      </c>
      <c r="AP134" s="64">
        <f t="shared" si="97"/>
        <v>0</v>
      </c>
      <c r="AQ134" s="64">
        <f t="shared" si="98"/>
        <v>108.68327745699951</v>
      </c>
      <c r="AR134" s="64"/>
      <c r="AS134" s="77">
        <f t="shared" si="99"/>
        <v>108.68327745699951</v>
      </c>
      <c r="AT134" s="64">
        <f t="shared" si="100"/>
        <v>389.53491671122265</v>
      </c>
      <c r="AU134" s="64">
        <f t="shared" si="91"/>
        <v>69.252534361556442</v>
      </c>
      <c r="AV134" s="90">
        <f t="shared" si="101"/>
        <v>567.47072852977863</v>
      </c>
      <c r="AW134" s="78">
        <f t="shared" si="102"/>
        <v>3382.5852699661114</v>
      </c>
      <c r="AX134" s="111">
        <v>1</v>
      </c>
      <c r="AY134" s="64" t="s">
        <v>48</v>
      </c>
      <c r="AZ134" s="1">
        <v>86</v>
      </c>
      <c r="BA134" s="1" t="s">
        <v>179</v>
      </c>
      <c r="BB134" s="1" t="s">
        <v>180</v>
      </c>
      <c r="BC134" s="50">
        <v>43890</v>
      </c>
      <c r="BD134" s="83"/>
      <c r="BE134" s="1">
        <v>2377.3000000000002</v>
      </c>
      <c r="BF134" s="1"/>
      <c r="BG134" s="1"/>
      <c r="BH134" s="1"/>
      <c r="BI134" s="1"/>
      <c r="BJ134" s="58">
        <v>2377.3000000000002</v>
      </c>
      <c r="BK134" s="73">
        <f t="shared" si="103"/>
        <v>69.440000000000055</v>
      </c>
      <c r="BL134" s="75">
        <f t="shared" si="104"/>
        <v>1.3139571860211177</v>
      </c>
      <c r="BM134" s="56">
        <f t="shared" si="105"/>
        <v>70.753957186021168</v>
      </c>
      <c r="BN134" s="64">
        <f t="shared" si="106"/>
        <v>70.753957186021168</v>
      </c>
      <c r="BO134" s="64">
        <f t="shared" si="107"/>
        <v>0</v>
      </c>
      <c r="BP134" s="64">
        <f t="shared" si="108"/>
        <v>128.06466250669831</v>
      </c>
      <c r="BQ134" s="174">
        <f t="shared" si="109"/>
        <v>0</v>
      </c>
      <c r="BR134" s="77">
        <f t="shared" si="110"/>
        <v>128.06466250669831</v>
      </c>
      <c r="BS134" s="64">
        <f t="shared" si="111"/>
        <v>8.616357962679988</v>
      </c>
      <c r="BT134" s="90">
        <f t="shared" si="112"/>
        <v>136.6810204693783</v>
      </c>
      <c r="BU134" s="78">
        <f t="shared" si="113"/>
        <v>3519.2662904354897</v>
      </c>
      <c r="BV134" s="111">
        <v>1</v>
      </c>
      <c r="BW134" s="64" t="s">
        <v>48</v>
      </c>
      <c r="BX134" s="1">
        <v>86</v>
      </c>
      <c r="BY134" s="1" t="s">
        <v>179</v>
      </c>
      <c r="BZ134" s="1" t="s">
        <v>180</v>
      </c>
      <c r="CA134" s="50">
        <v>43890</v>
      </c>
      <c r="CB134" s="83"/>
      <c r="CC134" s="72">
        <v>2377.3000000000002</v>
      </c>
      <c r="CD134" s="72"/>
      <c r="CE134" s="72"/>
      <c r="CF134" s="72"/>
      <c r="CG134" s="72"/>
      <c r="CH134" s="72">
        <v>2377.3000000000002</v>
      </c>
      <c r="CI134" s="72">
        <v>69.440000000000055</v>
      </c>
      <c r="CJ134" s="72">
        <v>1.3139571860211177</v>
      </c>
      <c r="CK134" s="72">
        <v>70.753957186021168</v>
      </c>
      <c r="CL134" s="72">
        <v>70.753957186021168</v>
      </c>
      <c r="CM134" s="72">
        <v>0</v>
      </c>
      <c r="CN134" s="72">
        <v>128.06466250669831</v>
      </c>
      <c r="CO134" s="72">
        <v>0</v>
      </c>
      <c r="CP134" s="77">
        <f t="shared" si="114"/>
        <v>142.32048827330607</v>
      </c>
      <c r="CQ134" s="64">
        <f t="shared" si="115"/>
        <v>8.6163579626799862</v>
      </c>
      <c r="CR134" s="90">
        <f t="shared" si="116"/>
        <v>150.93684623598605</v>
      </c>
      <c r="CS134" s="78">
        <f t="shared" si="117"/>
        <v>3670.2031366714759</v>
      </c>
      <c r="CT134" s="74" t="s">
        <v>232</v>
      </c>
      <c r="CU134" s="1" t="s">
        <v>317</v>
      </c>
      <c r="CV134" s="1">
        <v>86</v>
      </c>
      <c r="CW134" s="1" t="s">
        <v>179</v>
      </c>
      <c r="CX134" s="1" t="s">
        <v>180</v>
      </c>
      <c r="CY134" s="50">
        <v>43951</v>
      </c>
      <c r="CZ134" s="83"/>
      <c r="DA134" s="64">
        <v>2464.29</v>
      </c>
      <c r="DB134" s="64"/>
      <c r="DC134" s="64"/>
      <c r="DD134" s="64"/>
      <c r="DE134" s="64"/>
      <c r="DF134" s="72">
        <v>2464.29</v>
      </c>
      <c r="DG134" s="73">
        <f t="shared" si="118"/>
        <v>86.989999999999782</v>
      </c>
      <c r="DH134" s="75">
        <f t="shared" si="119"/>
        <v>13.356831100210904</v>
      </c>
      <c r="DI134" s="76">
        <f t="shared" si="120"/>
        <v>100.34683110021069</v>
      </c>
      <c r="DJ134" s="64">
        <f t="shared" si="121"/>
        <v>100.34683110021069</v>
      </c>
      <c r="DK134" s="64">
        <f t="shared" si="122"/>
        <v>0</v>
      </c>
      <c r="DL134" s="64">
        <f t="shared" si="123"/>
        <v>181.62776429138137</v>
      </c>
      <c r="DM134" s="184">
        <f t="shared" si="124"/>
        <v>0</v>
      </c>
      <c r="DN134" s="185">
        <f t="shared" si="125"/>
        <v>181.62776429138137</v>
      </c>
      <c r="DO134" s="186">
        <f t="shared" si="126"/>
        <v>39.307276018075299</v>
      </c>
      <c r="DP134" s="186">
        <f t="shared" si="127"/>
        <v>37.766300388577037</v>
      </c>
      <c r="DQ134" s="187">
        <f t="shared" si="128"/>
        <v>2.7078272221474826</v>
      </c>
      <c r="DR134" s="29">
        <f t="shared" si="129"/>
        <v>42.015103240222786</v>
      </c>
      <c r="DS134" s="188">
        <f t="shared" si="130"/>
        <v>3712.2182399116987</v>
      </c>
      <c r="DT134" s="74">
        <v>1</v>
      </c>
      <c r="DU134" s="1" t="s">
        <v>48</v>
      </c>
      <c r="DV134" s="1">
        <v>86</v>
      </c>
      <c r="DW134" s="1" t="s">
        <v>179</v>
      </c>
      <c r="DX134" s="1" t="s">
        <v>180</v>
      </c>
      <c r="DY134" s="50">
        <v>43982</v>
      </c>
      <c r="DZ134" s="51"/>
      <c r="EA134" s="1">
        <v>2507.16</v>
      </c>
      <c r="EB134" s="1"/>
      <c r="EC134" s="1"/>
      <c r="ED134" s="1"/>
      <c r="EE134" s="1"/>
      <c r="EF134" s="58">
        <v>2507.16</v>
      </c>
      <c r="EG134" s="73">
        <f t="shared" si="131"/>
        <v>42.869999999999891</v>
      </c>
      <c r="EH134" s="75">
        <f t="shared" si="132"/>
        <v>1.7615967123062402</v>
      </c>
      <c r="EI134" s="56">
        <f t="shared" si="133"/>
        <v>44.631596712306134</v>
      </c>
      <c r="EJ134" s="64">
        <f t="shared" si="134"/>
        <v>44.631596712306134</v>
      </c>
      <c r="EK134" s="64">
        <f t="shared" si="135"/>
        <v>0</v>
      </c>
      <c r="EL134" s="64">
        <f t="shared" si="136"/>
        <v>80.783190049274111</v>
      </c>
      <c r="EM134" s="174">
        <f t="shared" si="137"/>
        <v>0</v>
      </c>
      <c r="EN134" s="77">
        <f t="shared" si="138"/>
        <v>80.783190049274111</v>
      </c>
      <c r="EO134" s="64">
        <f t="shared" si="139"/>
        <v>8.4504734384511941</v>
      </c>
      <c r="EP134" s="199">
        <f t="shared" si="140"/>
        <v>89.233663487725309</v>
      </c>
      <c r="EQ134" s="200">
        <f t="shared" si="141"/>
        <v>3801.4519033994238</v>
      </c>
      <c r="ER134" s="111">
        <v>1</v>
      </c>
      <c r="ES134" s="64" t="s">
        <v>48</v>
      </c>
      <c r="ET134" s="1">
        <v>86</v>
      </c>
      <c r="EU134" s="1" t="s">
        <v>179</v>
      </c>
      <c r="EV134" s="1" t="s">
        <v>180</v>
      </c>
      <c r="EW134" s="218">
        <v>5000</v>
      </c>
      <c r="EX134" s="50">
        <v>44013</v>
      </c>
      <c r="EY134" s="64">
        <v>2565.46</v>
      </c>
      <c r="EZ134" s="64"/>
      <c r="FA134" s="64"/>
      <c r="FB134" s="64"/>
      <c r="FC134" s="64"/>
      <c r="FD134" s="72">
        <f t="shared" si="142"/>
        <v>2565.46</v>
      </c>
      <c r="FE134" s="73">
        <f t="shared" si="172"/>
        <v>58.300000000000182</v>
      </c>
      <c r="FF134" s="75">
        <f t="shared" si="143"/>
        <v>2.7357707676893002</v>
      </c>
      <c r="FG134" s="56">
        <f t="shared" si="144"/>
        <v>61.035770767689485</v>
      </c>
      <c r="FH134" s="64">
        <f t="shared" si="145"/>
        <v>61.035770767689485</v>
      </c>
      <c r="FI134" s="64">
        <f t="shared" si="146"/>
        <v>0</v>
      </c>
      <c r="FJ134" s="64">
        <f t="shared" si="147"/>
        <v>110.47474508951797</v>
      </c>
      <c r="FK134" s="64"/>
      <c r="FL134" s="77">
        <f t="shared" si="148"/>
        <v>110.47474508951797</v>
      </c>
      <c r="FM134" s="64">
        <f t="shared" si="149"/>
        <v>12.658306472058294</v>
      </c>
      <c r="FN134" s="199">
        <f t="shared" si="150"/>
        <v>123.13305156157627</v>
      </c>
      <c r="FO134" s="93">
        <f t="shared" si="151"/>
        <v>-1075.415045039</v>
      </c>
      <c r="FP134" s="74">
        <v>1</v>
      </c>
      <c r="FQ134" s="1" t="s">
        <v>48</v>
      </c>
      <c r="FR134" s="1">
        <v>86</v>
      </c>
      <c r="FS134" s="1" t="s">
        <v>179</v>
      </c>
      <c r="FT134" s="1" t="s">
        <v>180</v>
      </c>
      <c r="FU134" s="50">
        <v>44042</v>
      </c>
      <c r="FV134" s="51"/>
      <c r="FW134" s="64">
        <v>2602.12</v>
      </c>
      <c r="FX134" s="64"/>
      <c r="FY134" s="64"/>
      <c r="FZ134" s="64"/>
      <c r="GA134" s="64"/>
      <c r="GB134" s="231">
        <f t="shared" si="152"/>
        <v>2602.12</v>
      </c>
      <c r="GC134" s="73">
        <f t="shared" si="92"/>
        <v>36.659999999999854</v>
      </c>
      <c r="GD134" s="75">
        <f t="shared" si="153"/>
        <v>11.423121519440107</v>
      </c>
      <c r="GE134" s="76">
        <f t="shared" si="154"/>
        <v>48.083121519439963</v>
      </c>
      <c r="GF134" s="64">
        <f t="shared" si="155"/>
        <v>48.083121519439963</v>
      </c>
      <c r="GG134" s="64">
        <v>0</v>
      </c>
      <c r="GH134" s="64">
        <f t="shared" si="156"/>
        <v>91.357930886935932</v>
      </c>
      <c r="GI134" s="64"/>
      <c r="GJ134" s="77">
        <f t="shared" si="157"/>
        <v>91.357930886935932</v>
      </c>
      <c r="GK134" s="63">
        <f t="shared" si="158"/>
        <v>0</v>
      </c>
      <c r="GL134" s="64">
        <f t="shared" si="159"/>
        <v>0</v>
      </c>
      <c r="GM134" s="51">
        <f t="shared" si="160"/>
        <v>91.357930886935932</v>
      </c>
      <c r="GN134" s="200">
        <f t="shared" si="161"/>
        <v>-984.05711415206406</v>
      </c>
      <c r="GO134" s="74">
        <v>1</v>
      </c>
      <c r="GP134" s="237" t="s">
        <v>48</v>
      </c>
      <c r="GQ134" s="1">
        <v>86</v>
      </c>
      <c r="GR134" s="1" t="s">
        <v>179</v>
      </c>
      <c r="GS134" s="1" t="s">
        <v>180</v>
      </c>
      <c r="GT134" s="50">
        <v>44081</v>
      </c>
      <c r="GU134" s="51"/>
      <c r="GV134" s="64">
        <v>2678.4500000000003</v>
      </c>
      <c r="GW134" s="64"/>
      <c r="GX134" s="64"/>
      <c r="GY134" s="64"/>
      <c r="GZ134" s="64"/>
      <c r="HA134" s="72">
        <v>2678.4500000000003</v>
      </c>
      <c r="HB134" s="73">
        <f t="shared" si="162"/>
        <v>76.330000000000382</v>
      </c>
      <c r="HC134" s="75">
        <f t="shared" si="163"/>
        <v>-27.627241357456114</v>
      </c>
      <c r="HD134" s="76">
        <f t="shared" si="164"/>
        <v>48.702758642544268</v>
      </c>
      <c r="HE134" s="64">
        <f t="shared" si="165"/>
        <v>48.702758642544268</v>
      </c>
      <c r="HF134" s="64">
        <v>0</v>
      </c>
      <c r="HG134" s="64">
        <f t="shared" si="166"/>
        <v>92.535241420834097</v>
      </c>
      <c r="HH134" s="64"/>
      <c r="HI134" s="77">
        <f t="shared" si="167"/>
        <v>92.535241420834097</v>
      </c>
      <c r="HJ134" s="64">
        <f t="shared" si="168"/>
        <v>0</v>
      </c>
      <c r="HK134" s="64">
        <f t="shared" si="169"/>
        <v>0</v>
      </c>
      <c r="HL134" s="51">
        <f t="shared" si="170"/>
        <v>92.535241420834097</v>
      </c>
      <c r="HM134" s="200">
        <f t="shared" si="171"/>
        <v>-891.52187273122991</v>
      </c>
      <c r="HN134" s="1">
        <v>1</v>
      </c>
      <c r="HO134" s="1" t="s">
        <v>48</v>
      </c>
    </row>
    <row r="135" spans="1:223" ht="30" customHeight="1" x14ac:dyDescent="0.25">
      <c r="A135" s="1">
        <v>87</v>
      </c>
      <c r="B135" s="1" t="s">
        <v>181</v>
      </c>
      <c r="C135" s="1" t="s">
        <v>182</v>
      </c>
      <c r="D135" s="50">
        <v>43830</v>
      </c>
      <c r="E135" s="83"/>
      <c r="F135" s="64">
        <v>83.33</v>
      </c>
      <c r="G135" s="64"/>
      <c r="H135" s="64"/>
      <c r="I135" s="64"/>
      <c r="J135" s="64"/>
      <c r="K135" s="72">
        <v>83.33</v>
      </c>
      <c r="L135" s="73">
        <v>0</v>
      </c>
      <c r="M135" s="75">
        <v>0</v>
      </c>
      <c r="N135" s="56">
        <v>0</v>
      </c>
      <c r="O135" s="64">
        <v>0</v>
      </c>
      <c r="P135" s="64">
        <v>0</v>
      </c>
      <c r="Q135" s="64">
        <v>0</v>
      </c>
      <c r="R135" s="64">
        <v>0</v>
      </c>
      <c r="S135" s="77">
        <v>0</v>
      </c>
      <c r="T135" s="64"/>
      <c r="U135" s="64"/>
      <c r="V135" s="64">
        <v>0</v>
      </c>
      <c r="W135" s="90">
        <v>0</v>
      </c>
      <c r="X135" s="78">
        <v>-741.33685556410762</v>
      </c>
      <c r="Y135" s="111">
        <v>1</v>
      </c>
      <c r="Z135" s="64" t="s">
        <v>48</v>
      </c>
      <c r="AA135" s="1">
        <v>87</v>
      </c>
      <c r="AB135" s="1" t="s">
        <v>181</v>
      </c>
      <c r="AC135" s="1" t="s">
        <v>182</v>
      </c>
      <c r="AD135" s="50">
        <v>43861</v>
      </c>
      <c r="AE135" s="110"/>
      <c r="AF135" s="1">
        <v>83.33</v>
      </c>
      <c r="AG135" s="1"/>
      <c r="AH135" s="1"/>
      <c r="AI135" s="1"/>
      <c r="AJ135" s="1"/>
      <c r="AK135" s="58">
        <f t="shared" si="90"/>
        <v>83.33</v>
      </c>
      <c r="AL135" s="73">
        <f t="shared" si="93"/>
        <v>0</v>
      </c>
      <c r="AM135" s="75">
        <f t="shared" si="94"/>
        <v>0</v>
      </c>
      <c r="AN135" s="56">
        <f t="shared" si="95"/>
        <v>0</v>
      </c>
      <c r="AO135" s="64">
        <f t="shared" si="96"/>
        <v>0</v>
      </c>
      <c r="AP135" s="64">
        <f t="shared" si="97"/>
        <v>0</v>
      </c>
      <c r="AQ135" s="64">
        <f t="shared" si="98"/>
        <v>0</v>
      </c>
      <c r="AR135" s="64"/>
      <c r="AS135" s="77">
        <f t="shared" si="99"/>
        <v>0</v>
      </c>
      <c r="AT135" s="64">
        <f t="shared" si="100"/>
        <v>0</v>
      </c>
      <c r="AU135" s="64">
        <f t="shared" si="91"/>
        <v>0</v>
      </c>
      <c r="AV135" s="90">
        <f t="shared" si="101"/>
        <v>0</v>
      </c>
      <c r="AW135" s="78">
        <f t="shared" si="102"/>
        <v>-741.33685556410762</v>
      </c>
      <c r="AX135" s="111">
        <v>1</v>
      </c>
      <c r="AY135" s="64" t="s">
        <v>48</v>
      </c>
      <c r="AZ135" s="1">
        <v>87</v>
      </c>
      <c r="BA135" s="1" t="s">
        <v>181</v>
      </c>
      <c r="BB135" s="1" t="s">
        <v>182</v>
      </c>
      <c r="BC135" s="50">
        <v>43890</v>
      </c>
      <c r="BD135" s="83"/>
      <c r="BE135" s="1">
        <v>83.33</v>
      </c>
      <c r="BF135" s="1"/>
      <c r="BG135" s="1"/>
      <c r="BH135" s="1"/>
      <c r="BI135" s="1"/>
      <c r="BJ135" s="58">
        <v>83.33</v>
      </c>
      <c r="BK135" s="73">
        <f t="shared" si="103"/>
        <v>0</v>
      </c>
      <c r="BL135" s="75">
        <f t="shared" si="104"/>
        <v>0</v>
      </c>
      <c r="BM135" s="56">
        <f t="shared" si="105"/>
        <v>0</v>
      </c>
      <c r="BN135" s="64">
        <f t="shared" si="106"/>
        <v>0</v>
      </c>
      <c r="BO135" s="64">
        <f t="shared" si="107"/>
        <v>0</v>
      </c>
      <c r="BP135" s="64">
        <f t="shared" si="108"/>
        <v>0</v>
      </c>
      <c r="BQ135" s="174">
        <f t="shared" si="109"/>
        <v>0</v>
      </c>
      <c r="BR135" s="77">
        <f t="shared" si="110"/>
        <v>0</v>
      </c>
      <c r="BS135" s="64">
        <f t="shared" si="111"/>
        <v>0</v>
      </c>
      <c r="BT135" s="90">
        <f t="shared" si="112"/>
        <v>0</v>
      </c>
      <c r="BU135" s="78">
        <f t="shared" si="113"/>
        <v>-741.33685556410762</v>
      </c>
      <c r="BV135" s="111">
        <v>1</v>
      </c>
      <c r="BW135" s="64" t="s">
        <v>48</v>
      </c>
      <c r="BX135" s="1">
        <v>87</v>
      </c>
      <c r="BY135" s="1" t="s">
        <v>181</v>
      </c>
      <c r="BZ135" s="1" t="s">
        <v>182</v>
      </c>
      <c r="CA135" s="50">
        <v>43890</v>
      </c>
      <c r="CB135" s="83"/>
      <c r="CC135" s="72">
        <v>83.33</v>
      </c>
      <c r="CD135" s="72"/>
      <c r="CE135" s="72"/>
      <c r="CF135" s="72"/>
      <c r="CG135" s="72"/>
      <c r="CH135" s="72">
        <v>83.33</v>
      </c>
      <c r="CI135" s="72">
        <v>0</v>
      </c>
      <c r="CJ135" s="72">
        <v>0</v>
      </c>
      <c r="CK135" s="72">
        <v>0</v>
      </c>
      <c r="CL135" s="72">
        <v>0</v>
      </c>
      <c r="CM135" s="72">
        <v>0</v>
      </c>
      <c r="CN135" s="72">
        <v>0</v>
      </c>
      <c r="CO135" s="72">
        <v>0</v>
      </c>
      <c r="CP135" s="77">
        <f t="shared" si="114"/>
        <v>0</v>
      </c>
      <c r="CQ135" s="64">
        <f t="shared" si="115"/>
        <v>0</v>
      </c>
      <c r="CR135" s="90">
        <f t="shared" si="116"/>
        <v>0</v>
      </c>
      <c r="CS135" s="78">
        <f t="shared" si="117"/>
        <v>-741.33685556410762</v>
      </c>
      <c r="CT135" s="74" t="s">
        <v>232</v>
      </c>
      <c r="CU135" s="1" t="s">
        <v>317</v>
      </c>
      <c r="CV135" s="1">
        <v>87</v>
      </c>
      <c r="CW135" s="1" t="s">
        <v>181</v>
      </c>
      <c r="CX135" s="1" t="s">
        <v>182</v>
      </c>
      <c r="CY135" s="50">
        <v>43951</v>
      </c>
      <c r="CZ135" s="83"/>
      <c r="DA135" s="64">
        <v>83.33</v>
      </c>
      <c r="DB135" s="64"/>
      <c r="DC135" s="64"/>
      <c r="DD135" s="64"/>
      <c r="DE135" s="64"/>
      <c r="DF135" s="72">
        <v>83.33</v>
      </c>
      <c r="DG135" s="73">
        <f t="shared" si="118"/>
        <v>0</v>
      </c>
      <c r="DH135" s="75">
        <f t="shared" si="119"/>
        <v>0</v>
      </c>
      <c r="DI135" s="76">
        <f t="shared" si="120"/>
        <v>0</v>
      </c>
      <c r="DJ135" s="64">
        <f t="shared" si="121"/>
        <v>0</v>
      </c>
      <c r="DK135" s="64">
        <f t="shared" si="122"/>
        <v>0</v>
      </c>
      <c r="DL135" s="64">
        <f t="shared" si="123"/>
        <v>0</v>
      </c>
      <c r="DM135" s="184">
        <f t="shared" si="124"/>
        <v>0</v>
      </c>
      <c r="DN135" s="185">
        <f t="shared" si="125"/>
        <v>0</v>
      </c>
      <c r="DO135" s="186">
        <f t="shared" si="126"/>
        <v>0</v>
      </c>
      <c r="DP135" s="186">
        <f t="shared" si="127"/>
        <v>0</v>
      </c>
      <c r="DQ135" s="187">
        <f t="shared" si="128"/>
        <v>0</v>
      </c>
      <c r="DR135" s="29">
        <f t="shared" si="129"/>
        <v>0</v>
      </c>
      <c r="DS135" s="188">
        <f t="shared" si="130"/>
        <v>-741.33685556410762</v>
      </c>
      <c r="DT135" s="74">
        <v>1</v>
      </c>
      <c r="DU135" s="1" t="s">
        <v>48</v>
      </c>
      <c r="DV135" s="1">
        <v>87</v>
      </c>
      <c r="DW135" s="1" t="s">
        <v>181</v>
      </c>
      <c r="DX135" s="1" t="s">
        <v>182</v>
      </c>
      <c r="DY135" s="50">
        <v>43982</v>
      </c>
      <c r="DZ135" s="51"/>
      <c r="EA135" s="1">
        <v>103.02</v>
      </c>
      <c r="EB135" s="1"/>
      <c r="EC135" s="1"/>
      <c r="ED135" s="1"/>
      <c r="EE135" s="1"/>
      <c r="EF135" s="58">
        <v>103.02</v>
      </c>
      <c r="EG135" s="73">
        <f t="shared" si="131"/>
        <v>19.689999999999998</v>
      </c>
      <c r="EH135" s="75">
        <f t="shared" si="132"/>
        <v>0.80909352146745861</v>
      </c>
      <c r="EI135" s="56">
        <f t="shared" si="133"/>
        <v>20.499093521467458</v>
      </c>
      <c r="EJ135" s="64">
        <f t="shared" si="134"/>
        <v>20.499093521467458</v>
      </c>
      <c r="EK135" s="64">
        <f t="shared" si="135"/>
        <v>0</v>
      </c>
      <c r="EL135" s="64">
        <f t="shared" si="136"/>
        <v>37.1033592738561</v>
      </c>
      <c r="EM135" s="174">
        <f t="shared" si="137"/>
        <v>0</v>
      </c>
      <c r="EN135" s="77">
        <f t="shared" si="138"/>
        <v>37.1033592738561</v>
      </c>
      <c r="EO135" s="64">
        <f t="shared" si="139"/>
        <v>3.8812648006322465</v>
      </c>
      <c r="EP135" s="199">
        <f t="shared" si="140"/>
        <v>40.984624074488345</v>
      </c>
      <c r="EQ135" s="200">
        <f t="shared" si="141"/>
        <v>-700.35223148961927</v>
      </c>
      <c r="ER135" s="111">
        <v>1</v>
      </c>
      <c r="ES135" s="64" t="s">
        <v>48</v>
      </c>
      <c r="ET135" s="1">
        <v>87</v>
      </c>
      <c r="EU135" s="1" t="s">
        <v>181</v>
      </c>
      <c r="EV135" s="1" t="s">
        <v>182</v>
      </c>
      <c r="EW135" s="218"/>
      <c r="EX135" s="50">
        <v>44013</v>
      </c>
      <c r="EY135" s="64">
        <v>146.17000000000002</v>
      </c>
      <c r="EZ135" s="64"/>
      <c r="FA135" s="64"/>
      <c r="FB135" s="64"/>
      <c r="FC135" s="64"/>
      <c r="FD135" s="72">
        <f t="shared" si="142"/>
        <v>146.17000000000002</v>
      </c>
      <c r="FE135" s="73">
        <f t="shared" si="172"/>
        <v>43.15000000000002</v>
      </c>
      <c r="FF135" s="75">
        <f t="shared" si="143"/>
        <v>2.024845774027324</v>
      </c>
      <c r="FG135" s="56">
        <f t="shared" si="144"/>
        <v>45.174845774027347</v>
      </c>
      <c r="FH135" s="64">
        <f t="shared" si="145"/>
        <v>45.174845774027347</v>
      </c>
      <c r="FI135" s="64">
        <f t="shared" si="146"/>
        <v>0</v>
      </c>
      <c r="FJ135" s="64">
        <f t="shared" si="147"/>
        <v>81.766470850989506</v>
      </c>
      <c r="FK135" s="64"/>
      <c r="FL135" s="77">
        <f t="shared" si="148"/>
        <v>81.766470850989506</v>
      </c>
      <c r="FM135" s="64">
        <f t="shared" si="149"/>
        <v>9.3688837782043581</v>
      </c>
      <c r="FN135" s="199">
        <f t="shared" si="150"/>
        <v>91.13535462919387</v>
      </c>
      <c r="FO135" s="93">
        <f t="shared" si="151"/>
        <v>-609.21687686042537</v>
      </c>
      <c r="FP135" s="74">
        <v>1</v>
      </c>
      <c r="FQ135" s="1" t="s">
        <v>48</v>
      </c>
      <c r="FR135" s="1">
        <v>87</v>
      </c>
      <c r="FS135" s="1" t="s">
        <v>181</v>
      </c>
      <c r="FT135" s="1" t="s">
        <v>182</v>
      </c>
      <c r="FU135" s="50">
        <v>44042</v>
      </c>
      <c r="FV135" s="51"/>
      <c r="FW135" s="64">
        <v>166.05</v>
      </c>
      <c r="FX135" s="64"/>
      <c r="FY135" s="64"/>
      <c r="FZ135" s="64"/>
      <c r="GA135" s="64"/>
      <c r="GB135" s="231">
        <f t="shared" si="152"/>
        <v>166.05</v>
      </c>
      <c r="GC135" s="73">
        <f t="shared" si="92"/>
        <v>19.879999999999995</v>
      </c>
      <c r="GD135" s="75">
        <f t="shared" si="153"/>
        <v>6.1945350738262457</v>
      </c>
      <c r="GE135" s="76">
        <f t="shared" si="154"/>
        <v>26.07453507382624</v>
      </c>
      <c r="GF135" s="64">
        <f t="shared" si="155"/>
        <v>26.07453507382624</v>
      </c>
      <c r="GG135" s="64">
        <v>0</v>
      </c>
      <c r="GH135" s="64">
        <f t="shared" si="156"/>
        <v>49.541616640269851</v>
      </c>
      <c r="GI135" s="64"/>
      <c r="GJ135" s="77">
        <f t="shared" si="157"/>
        <v>49.541616640269851</v>
      </c>
      <c r="GK135" s="63">
        <f t="shared" si="158"/>
        <v>0</v>
      </c>
      <c r="GL135" s="64">
        <f t="shared" si="159"/>
        <v>0</v>
      </c>
      <c r="GM135" s="51">
        <f t="shared" si="160"/>
        <v>49.541616640269851</v>
      </c>
      <c r="GN135" s="200">
        <f t="shared" si="161"/>
        <v>-559.67526022015556</v>
      </c>
      <c r="GO135" s="74">
        <v>1</v>
      </c>
      <c r="GP135" s="237" t="s">
        <v>48</v>
      </c>
      <c r="GQ135" s="1">
        <v>87</v>
      </c>
      <c r="GR135" s="1" t="s">
        <v>181</v>
      </c>
      <c r="GS135" s="1" t="s">
        <v>182</v>
      </c>
      <c r="GT135" s="50">
        <v>44081</v>
      </c>
      <c r="GU135" s="51"/>
      <c r="GV135" s="64">
        <v>183.95000000000002</v>
      </c>
      <c r="GW135" s="64"/>
      <c r="GX135" s="64"/>
      <c r="GY135" s="64"/>
      <c r="GZ135" s="64"/>
      <c r="HA135" s="72">
        <v>183.95000000000002</v>
      </c>
      <c r="HB135" s="73">
        <f t="shared" si="162"/>
        <v>17.900000000000006</v>
      </c>
      <c r="HC135" s="75">
        <f t="shared" si="163"/>
        <v>-6.4788106943333172</v>
      </c>
      <c r="HD135" s="76">
        <f t="shared" si="164"/>
        <v>11.421189305666688</v>
      </c>
      <c r="HE135" s="64">
        <f t="shared" si="165"/>
        <v>11.421189305666688</v>
      </c>
      <c r="HF135" s="64">
        <v>0</v>
      </c>
      <c r="HG135" s="64">
        <f t="shared" si="166"/>
        <v>21.700259680766706</v>
      </c>
      <c r="HH135" s="64"/>
      <c r="HI135" s="77">
        <f t="shared" si="167"/>
        <v>21.700259680766706</v>
      </c>
      <c r="HJ135" s="64">
        <f t="shared" si="168"/>
        <v>0</v>
      </c>
      <c r="HK135" s="64">
        <f t="shared" si="169"/>
        <v>0</v>
      </c>
      <c r="HL135" s="51">
        <f t="shared" si="170"/>
        <v>21.700259680766706</v>
      </c>
      <c r="HM135" s="200">
        <f t="shared" si="171"/>
        <v>-537.97500053938882</v>
      </c>
      <c r="HN135" s="1">
        <v>1</v>
      </c>
      <c r="HO135" s="1" t="s">
        <v>48</v>
      </c>
    </row>
    <row r="136" spans="1:223" ht="30" customHeight="1" x14ac:dyDescent="0.25">
      <c r="A136" s="1">
        <v>88</v>
      </c>
      <c r="B136" s="1" t="s">
        <v>183</v>
      </c>
      <c r="C136" s="1" t="s">
        <v>184</v>
      </c>
      <c r="D136" s="50">
        <v>43830</v>
      </c>
      <c r="E136" s="83"/>
      <c r="F136" s="64">
        <v>4.2</v>
      </c>
      <c r="G136" s="64"/>
      <c r="H136" s="64"/>
      <c r="I136" s="64"/>
      <c r="J136" s="64"/>
      <c r="K136" s="72">
        <v>4.2</v>
      </c>
      <c r="L136" s="73">
        <v>0</v>
      </c>
      <c r="M136" s="75">
        <v>0</v>
      </c>
      <c r="N136" s="56">
        <v>0</v>
      </c>
      <c r="O136" s="64">
        <v>0</v>
      </c>
      <c r="P136" s="64">
        <v>0</v>
      </c>
      <c r="Q136" s="64">
        <v>0</v>
      </c>
      <c r="R136" s="64">
        <v>0</v>
      </c>
      <c r="S136" s="77">
        <v>0</v>
      </c>
      <c r="T136" s="64"/>
      <c r="U136" s="64"/>
      <c r="V136" s="64">
        <v>0</v>
      </c>
      <c r="W136" s="90">
        <v>0</v>
      </c>
      <c r="X136" s="78">
        <v>4.7188634716671416</v>
      </c>
      <c r="Y136" s="111">
        <v>1</v>
      </c>
      <c r="Z136" s="64" t="s">
        <v>48</v>
      </c>
      <c r="AA136" s="1">
        <v>88</v>
      </c>
      <c r="AB136" s="1" t="s">
        <v>183</v>
      </c>
      <c r="AC136" s="1" t="s">
        <v>184</v>
      </c>
      <c r="AD136" s="50">
        <v>43861</v>
      </c>
      <c r="AE136" s="110"/>
      <c r="AF136" s="1">
        <v>4.2</v>
      </c>
      <c r="AG136" s="1"/>
      <c r="AH136" s="1"/>
      <c r="AI136" s="1"/>
      <c r="AJ136" s="1"/>
      <c r="AK136" s="58">
        <f t="shared" si="90"/>
        <v>4.2</v>
      </c>
      <c r="AL136" s="73">
        <f t="shared" si="93"/>
        <v>0</v>
      </c>
      <c r="AM136" s="75">
        <f t="shared" si="94"/>
        <v>0</v>
      </c>
      <c r="AN136" s="56">
        <f t="shared" si="95"/>
        <v>0</v>
      </c>
      <c r="AO136" s="64">
        <f t="shared" si="96"/>
        <v>0</v>
      </c>
      <c r="AP136" s="64">
        <f t="shared" si="97"/>
        <v>0</v>
      </c>
      <c r="AQ136" s="64">
        <f t="shared" si="98"/>
        <v>0</v>
      </c>
      <c r="AR136" s="64"/>
      <c r="AS136" s="77">
        <f t="shared" si="99"/>
        <v>0</v>
      </c>
      <c r="AT136" s="64">
        <f t="shared" si="100"/>
        <v>0</v>
      </c>
      <c r="AU136" s="64">
        <f t="shared" si="91"/>
        <v>0</v>
      </c>
      <c r="AV136" s="90">
        <f t="shared" si="101"/>
        <v>0</v>
      </c>
      <c r="AW136" s="78">
        <f t="shared" si="102"/>
        <v>4.7188634716671416</v>
      </c>
      <c r="AX136" s="111">
        <v>1</v>
      </c>
      <c r="AY136" s="64" t="s">
        <v>48</v>
      </c>
      <c r="AZ136" s="1">
        <v>88</v>
      </c>
      <c r="BA136" s="1" t="s">
        <v>183</v>
      </c>
      <c r="BB136" s="1" t="s">
        <v>184</v>
      </c>
      <c r="BC136" s="50">
        <v>43890</v>
      </c>
      <c r="BD136" s="83"/>
      <c r="BE136" s="1">
        <v>4.2</v>
      </c>
      <c r="BF136" s="1"/>
      <c r="BG136" s="1"/>
      <c r="BH136" s="1"/>
      <c r="BI136" s="1"/>
      <c r="BJ136" s="58">
        <v>4.2</v>
      </c>
      <c r="BK136" s="73">
        <f t="shared" si="103"/>
        <v>0</v>
      </c>
      <c r="BL136" s="75">
        <f t="shared" si="104"/>
        <v>0</v>
      </c>
      <c r="BM136" s="56">
        <f t="shared" si="105"/>
        <v>0</v>
      </c>
      <c r="BN136" s="64">
        <f t="shared" si="106"/>
        <v>0</v>
      </c>
      <c r="BO136" s="64">
        <f t="shared" si="107"/>
        <v>0</v>
      </c>
      <c r="BP136" s="64">
        <f t="shared" si="108"/>
        <v>0</v>
      </c>
      <c r="BQ136" s="174">
        <f t="shared" si="109"/>
        <v>0</v>
      </c>
      <c r="BR136" s="77">
        <f t="shared" si="110"/>
        <v>0</v>
      </c>
      <c r="BS136" s="64">
        <f t="shared" si="111"/>
        <v>0</v>
      </c>
      <c r="BT136" s="90">
        <f t="shared" si="112"/>
        <v>0</v>
      </c>
      <c r="BU136" s="78">
        <f t="shared" si="113"/>
        <v>4.7188634716671416</v>
      </c>
      <c r="BV136" s="111">
        <v>1</v>
      </c>
      <c r="BW136" s="64" t="s">
        <v>48</v>
      </c>
      <c r="BX136" s="1">
        <v>88</v>
      </c>
      <c r="BY136" s="1" t="s">
        <v>183</v>
      </c>
      <c r="BZ136" s="1" t="s">
        <v>184</v>
      </c>
      <c r="CA136" s="50">
        <v>43890</v>
      </c>
      <c r="CB136" s="83"/>
      <c r="CC136" s="72">
        <v>4.2</v>
      </c>
      <c r="CD136" s="72"/>
      <c r="CE136" s="72"/>
      <c r="CF136" s="72"/>
      <c r="CG136" s="72"/>
      <c r="CH136" s="72">
        <v>4.2</v>
      </c>
      <c r="CI136" s="72">
        <v>0</v>
      </c>
      <c r="CJ136" s="72">
        <v>0</v>
      </c>
      <c r="CK136" s="72">
        <v>0</v>
      </c>
      <c r="CL136" s="72">
        <v>0</v>
      </c>
      <c r="CM136" s="72">
        <v>0</v>
      </c>
      <c r="CN136" s="72">
        <v>0</v>
      </c>
      <c r="CO136" s="72">
        <v>0</v>
      </c>
      <c r="CP136" s="77">
        <f t="shared" si="114"/>
        <v>0</v>
      </c>
      <c r="CQ136" s="64">
        <f t="shared" si="115"/>
        <v>0</v>
      </c>
      <c r="CR136" s="90">
        <f t="shared" si="116"/>
        <v>0</v>
      </c>
      <c r="CS136" s="78">
        <f t="shared" si="117"/>
        <v>4.7188634716671416</v>
      </c>
      <c r="CT136" s="74" t="s">
        <v>232</v>
      </c>
      <c r="CU136" s="1" t="s">
        <v>317</v>
      </c>
      <c r="CV136" s="1">
        <v>88</v>
      </c>
      <c r="CW136" s="1" t="s">
        <v>183</v>
      </c>
      <c r="CX136" s="1" t="s">
        <v>184</v>
      </c>
      <c r="CY136" s="50">
        <v>43951</v>
      </c>
      <c r="CZ136" s="83"/>
      <c r="DA136" s="64">
        <v>4.2</v>
      </c>
      <c r="DB136" s="64"/>
      <c r="DC136" s="64"/>
      <c r="DD136" s="64"/>
      <c r="DE136" s="64"/>
      <c r="DF136" s="72">
        <v>4.2</v>
      </c>
      <c r="DG136" s="73">
        <f t="shared" si="118"/>
        <v>0</v>
      </c>
      <c r="DH136" s="75">
        <f t="shared" si="119"/>
        <v>0</v>
      </c>
      <c r="DI136" s="76">
        <f t="shared" si="120"/>
        <v>0</v>
      </c>
      <c r="DJ136" s="64">
        <f t="shared" si="121"/>
        <v>0</v>
      </c>
      <c r="DK136" s="64">
        <f t="shared" si="122"/>
        <v>0</v>
      </c>
      <c r="DL136" s="64">
        <f t="shared" si="123"/>
        <v>0</v>
      </c>
      <c r="DM136" s="184">
        <f t="shared" si="124"/>
        <v>0</v>
      </c>
      <c r="DN136" s="185">
        <f t="shared" si="125"/>
        <v>0</v>
      </c>
      <c r="DO136" s="186">
        <f t="shared" si="126"/>
        <v>0</v>
      </c>
      <c r="DP136" s="186">
        <f t="shared" si="127"/>
        <v>0</v>
      </c>
      <c r="DQ136" s="187">
        <f t="shared" si="128"/>
        <v>0</v>
      </c>
      <c r="DR136" s="29">
        <f t="shared" si="129"/>
        <v>0</v>
      </c>
      <c r="DS136" s="188">
        <f t="shared" si="130"/>
        <v>4.7188634716671416</v>
      </c>
      <c r="DT136" s="74">
        <v>1</v>
      </c>
      <c r="DU136" s="1" t="s">
        <v>48</v>
      </c>
      <c r="DV136" s="1">
        <v>88</v>
      </c>
      <c r="DW136" s="1" t="s">
        <v>183</v>
      </c>
      <c r="DX136" s="1" t="s">
        <v>184</v>
      </c>
      <c r="DY136" s="50">
        <v>43982</v>
      </c>
      <c r="DZ136" s="51"/>
      <c r="EA136" s="1">
        <v>4.2</v>
      </c>
      <c r="EB136" s="1"/>
      <c r="EC136" s="1"/>
      <c r="ED136" s="1"/>
      <c r="EE136" s="1"/>
      <c r="EF136" s="58">
        <v>4.2</v>
      </c>
      <c r="EG136" s="73">
        <f t="shared" si="131"/>
        <v>0</v>
      </c>
      <c r="EH136" s="75">
        <f t="shared" si="132"/>
        <v>0</v>
      </c>
      <c r="EI136" s="56">
        <f t="shared" si="133"/>
        <v>0</v>
      </c>
      <c r="EJ136" s="64">
        <f t="shared" si="134"/>
        <v>0</v>
      </c>
      <c r="EK136" s="64">
        <f t="shared" si="135"/>
        <v>0</v>
      </c>
      <c r="EL136" s="64">
        <f t="shared" si="136"/>
        <v>0</v>
      </c>
      <c r="EM136" s="174">
        <f t="shared" si="137"/>
        <v>0</v>
      </c>
      <c r="EN136" s="77">
        <f t="shared" si="138"/>
        <v>0</v>
      </c>
      <c r="EO136" s="64">
        <f t="shared" si="139"/>
        <v>0</v>
      </c>
      <c r="EP136" s="199">
        <f t="shared" si="140"/>
        <v>0</v>
      </c>
      <c r="EQ136" s="200">
        <f t="shared" si="141"/>
        <v>4.7188634716671416</v>
      </c>
      <c r="ER136" s="111">
        <v>1</v>
      </c>
      <c r="ES136" s="64" t="s">
        <v>48</v>
      </c>
      <c r="ET136" s="1">
        <v>88</v>
      </c>
      <c r="EU136" s="1" t="s">
        <v>183</v>
      </c>
      <c r="EV136" s="1" t="s">
        <v>184</v>
      </c>
      <c r="EW136" s="218"/>
      <c r="EX136" s="50">
        <v>44013</v>
      </c>
      <c r="EY136" s="64">
        <v>4.2</v>
      </c>
      <c r="EZ136" s="64"/>
      <c r="FA136" s="64"/>
      <c r="FB136" s="64"/>
      <c r="FC136" s="64"/>
      <c r="FD136" s="72">
        <f t="shared" si="142"/>
        <v>4.2</v>
      </c>
      <c r="FE136" s="73">
        <f t="shared" si="172"/>
        <v>0</v>
      </c>
      <c r="FF136" s="75">
        <f t="shared" si="143"/>
        <v>0</v>
      </c>
      <c r="FG136" s="56">
        <f t="shared" si="144"/>
        <v>0</v>
      </c>
      <c r="FH136" s="64">
        <f t="shared" si="145"/>
        <v>0</v>
      </c>
      <c r="FI136" s="64">
        <f t="shared" si="146"/>
        <v>0</v>
      </c>
      <c r="FJ136" s="64">
        <f t="shared" si="147"/>
        <v>0</v>
      </c>
      <c r="FK136" s="64"/>
      <c r="FL136" s="77">
        <f t="shared" si="148"/>
        <v>0</v>
      </c>
      <c r="FM136" s="64">
        <f t="shared" si="149"/>
        <v>0</v>
      </c>
      <c r="FN136" s="199">
        <f t="shared" si="150"/>
        <v>0</v>
      </c>
      <c r="FO136" s="93">
        <f t="shared" si="151"/>
        <v>4.7188634716671416</v>
      </c>
      <c r="FP136" s="74">
        <v>1</v>
      </c>
      <c r="FQ136" s="1" t="s">
        <v>48</v>
      </c>
      <c r="FR136" s="1">
        <v>88</v>
      </c>
      <c r="FS136" s="1" t="s">
        <v>183</v>
      </c>
      <c r="FT136" s="1" t="s">
        <v>184</v>
      </c>
      <c r="FU136" s="50">
        <v>44042</v>
      </c>
      <c r="FV136" s="51"/>
      <c r="FW136" s="64">
        <v>4.2</v>
      </c>
      <c r="FX136" s="64"/>
      <c r="FY136" s="64"/>
      <c r="FZ136" s="64"/>
      <c r="GA136" s="64"/>
      <c r="GB136" s="231">
        <f t="shared" si="152"/>
        <v>4.2</v>
      </c>
      <c r="GC136" s="73">
        <f t="shared" si="92"/>
        <v>0</v>
      </c>
      <c r="GD136" s="75">
        <f t="shared" si="153"/>
        <v>0</v>
      </c>
      <c r="GE136" s="76">
        <f t="shared" si="154"/>
        <v>0</v>
      </c>
      <c r="GF136" s="64">
        <f t="shared" si="155"/>
        <v>0</v>
      </c>
      <c r="GG136" s="64">
        <v>0</v>
      </c>
      <c r="GH136" s="64">
        <f t="shared" si="156"/>
        <v>0</v>
      </c>
      <c r="GI136" s="64"/>
      <c r="GJ136" s="77">
        <f t="shared" si="157"/>
        <v>0</v>
      </c>
      <c r="GK136" s="63">
        <f t="shared" si="158"/>
        <v>0</v>
      </c>
      <c r="GL136" s="64">
        <f t="shared" si="159"/>
        <v>0</v>
      </c>
      <c r="GM136" s="51">
        <f t="shared" si="160"/>
        <v>0</v>
      </c>
      <c r="GN136" s="200">
        <f t="shared" si="161"/>
        <v>4.7188634716671416</v>
      </c>
      <c r="GO136" s="74">
        <v>1</v>
      </c>
      <c r="GP136" s="237" t="s">
        <v>48</v>
      </c>
      <c r="GQ136" s="1">
        <v>88</v>
      </c>
      <c r="GR136" s="1" t="s">
        <v>183</v>
      </c>
      <c r="GS136" s="1" t="s">
        <v>184</v>
      </c>
      <c r="GT136" s="50">
        <v>44081</v>
      </c>
      <c r="GU136" s="51"/>
      <c r="GV136" s="64">
        <v>4.2</v>
      </c>
      <c r="GW136" s="64"/>
      <c r="GX136" s="64"/>
      <c r="GY136" s="64"/>
      <c r="GZ136" s="64"/>
      <c r="HA136" s="72">
        <v>4.2</v>
      </c>
      <c r="HB136" s="73">
        <f t="shared" si="162"/>
        <v>0</v>
      </c>
      <c r="HC136" s="75">
        <f t="shared" si="163"/>
        <v>0</v>
      </c>
      <c r="HD136" s="76">
        <f t="shared" si="164"/>
        <v>0</v>
      </c>
      <c r="HE136" s="64">
        <f t="shared" si="165"/>
        <v>0</v>
      </c>
      <c r="HF136" s="64">
        <v>0</v>
      </c>
      <c r="HG136" s="64">
        <f t="shared" si="166"/>
        <v>0</v>
      </c>
      <c r="HH136" s="64"/>
      <c r="HI136" s="77">
        <f t="shared" si="167"/>
        <v>0</v>
      </c>
      <c r="HJ136" s="64">
        <f t="shared" si="168"/>
        <v>0</v>
      </c>
      <c r="HK136" s="64">
        <f t="shared" si="169"/>
        <v>0</v>
      </c>
      <c r="HL136" s="51">
        <f t="shared" si="170"/>
        <v>0</v>
      </c>
      <c r="HM136" s="200">
        <f t="shared" si="171"/>
        <v>4.7188634716671416</v>
      </c>
      <c r="HN136" s="1">
        <v>1</v>
      </c>
      <c r="HO136" s="1" t="s">
        <v>48</v>
      </c>
    </row>
    <row r="137" spans="1:223" ht="30" customHeight="1" x14ac:dyDescent="0.25">
      <c r="A137" s="1">
        <v>89</v>
      </c>
      <c r="B137" s="1" t="s">
        <v>185</v>
      </c>
      <c r="C137" s="1" t="s">
        <v>186</v>
      </c>
      <c r="D137" s="50">
        <v>43830</v>
      </c>
      <c r="E137" s="83"/>
      <c r="F137" s="64">
        <v>1892.41</v>
      </c>
      <c r="G137" s="64"/>
      <c r="H137" s="64"/>
      <c r="I137" s="64"/>
      <c r="J137" s="64"/>
      <c r="K137" s="72">
        <v>1892.41</v>
      </c>
      <c r="L137" s="73">
        <v>0</v>
      </c>
      <c r="M137" s="75">
        <v>0</v>
      </c>
      <c r="N137" s="56">
        <v>0</v>
      </c>
      <c r="O137" s="64">
        <v>0</v>
      </c>
      <c r="P137" s="64">
        <v>0</v>
      </c>
      <c r="Q137" s="64">
        <v>0</v>
      </c>
      <c r="R137" s="64">
        <v>0</v>
      </c>
      <c r="S137" s="77">
        <v>0</v>
      </c>
      <c r="T137" s="64"/>
      <c r="U137" s="64"/>
      <c r="V137" s="64">
        <v>0</v>
      </c>
      <c r="W137" s="90">
        <v>0</v>
      </c>
      <c r="X137" s="78">
        <v>47.742324669955991</v>
      </c>
      <c r="Y137" s="111">
        <v>1</v>
      </c>
      <c r="Z137" s="64" t="s">
        <v>48</v>
      </c>
      <c r="AA137" s="1">
        <v>89</v>
      </c>
      <c r="AB137" s="1" t="s">
        <v>185</v>
      </c>
      <c r="AC137" s="1" t="s">
        <v>186</v>
      </c>
      <c r="AD137" s="50">
        <v>43861</v>
      </c>
      <c r="AE137" s="110"/>
      <c r="AF137" s="1">
        <v>1892.41</v>
      </c>
      <c r="AG137" s="1"/>
      <c r="AH137" s="1"/>
      <c r="AI137" s="1"/>
      <c r="AJ137" s="1"/>
      <c r="AK137" s="58">
        <f t="shared" si="90"/>
        <v>1892.41</v>
      </c>
      <c r="AL137" s="73">
        <f t="shared" si="93"/>
        <v>0</v>
      </c>
      <c r="AM137" s="75">
        <f t="shared" si="94"/>
        <v>0</v>
      </c>
      <c r="AN137" s="56">
        <f t="shared" si="95"/>
        <v>0</v>
      </c>
      <c r="AO137" s="64">
        <f t="shared" si="96"/>
        <v>0</v>
      </c>
      <c r="AP137" s="64">
        <f t="shared" si="97"/>
        <v>0</v>
      </c>
      <c r="AQ137" s="64">
        <f t="shared" si="98"/>
        <v>0</v>
      </c>
      <c r="AR137" s="64"/>
      <c r="AS137" s="77">
        <f t="shared" si="99"/>
        <v>0</v>
      </c>
      <c r="AT137" s="64">
        <f t="shared" si="100"/>
        <v>0</v>
      </c>
      <c r="AU137" s="64">
        <f t="shared" si="91"/>
        <v>0</v>
      </c>
      <c r="AV137" s="90">
        <f t="shared" si="101"/>
        <v>0</v>
      </c>
      <c r="AW137" s="78">
        <f t="shared" si="102"/>
        <v>47.742324669955991</v>
      </c>
      <c r="AX137" s="111">
        <v>1</v>
      </c>
      <c r="AY137" s="64" t="s">
        <v>48</v>
      </c>
      <c r="AZ137" s="1">
        <v>89</v>
      </c>
      <c r="BA137" s="1" t="s">
        <v>185</v>
      </c>
      <c r="BB137" s="1" t="s">
        <v>186</v>
      </c>
      <c r="BC137" s="50">
        <v>43890</v>
      </c>
      <c r="BD137" s="83"/>
      <c r="BE137" s="1">
        <v>1892.41</v>
      </c>
      <c r="BF137" s="1"/>
      <c r="BG137" s="1"/>
      <c r="BH137" s="1"/>
      <c r="BI137" s="1"/>
      <c r="BJ137" s="58">
        <v>1892.41</v>
      </c>
      <c r="BK137" s="73">
        <f t="shared" si="103"/>
        <v>0</v>
      </c>
      <c r="BL137" s="75">
        <f t="shared" si="104"/>
        <v>0</v>
      </c>
      <c r="BM137" s="56">
        <f t="shared" si="105"/>
        <v>0</v>
      </c>
      <c r="BN137" s="64">
        <f t="shared" si="106"/>
        <v>0</v>
      </c>
      <c r="BO137" s="64">
        <f t="shared" si="107"/>
        <v>0</v>
      </c>
      <c r="BP137" s="64">
        <f t="shared" si="108"/>
        <v>0</v>
      </c>
      <c r="BQ137" s="174">
        <f t="shared" si="109"/>
        <v>0</v>
      </c>
      <c r="BR137" s="77">
        <f t="shared" si="110"/>
        <v>0</v>
      </c>
      <c r="BS137" s="64">
        <f t="shared" si="111"/>
        <v>0</v>
      </c>
      <c r="BT137" s="90">
        <f t="shared" si="112"/>
        <v>0</v>
      </c>
      <c r="BU137" s="78">
        <f t="shared" si="113"/>
        <v>47.742324669955991</v>
      </c>
      <c r="BV137" s="111">
        <v>1</v>
      </c>
      <c r="BW137" s="64" t="s">
        <v>48</v>
      </c>
      <c r="BX137" s="1">
        <v>89</v>
      </c>
      <c r="BY137" s="1" t="s">
        <v>185</v>
      </c>
      <c r="BZ137" s="1" t="s">
        <v>186</v>
      </c>
      <c r="CA137" s="50">
        <v>43890</v>
      </c>
      <c r="CB137" s="83"/>
      <c r="CC137" s="72">
        <v>1892.41</v>
      </c>
      <c r="CD137" s="72"/>
      <c r="CE137" s="72"/>
      <c r="CF137" s="72"/>
      <c r="CG137" s="72"/>
      <c r="CH137" s="72">
        <v>1892.41</v>
      </c>
      <c r="CI137" s="72">
        <v>0</v>
      </c>
      <c r="CJ137" s="72">
        <v>0</v>
      </c>
      <c r="CK137" s="72">
        <v>0</v>
      </c>
      <c r="CL137" s="72">
        <v>0</v>
      </c>
      <c r="CM137" s="72">
        <v>0</v>
      </c>
      <c r="CN137" s="72">
        <v>0</v>
      </c>
      <c r="CO137" s="72">
        <v>0</v>
      </c>
      <c r="CP137" s="77">
        <f t="shared" si="114"/>
        <v>0</v>
      </c>
      <c r="CQ137" s="64">
        <f t="shared" si="115"/>
        <v>0</v>
      </c>
      <c r="CR137" s="90">
        <f t="shared" si="116"/>
        <v>0</v>
      </c>
      <c r="CS137" s="78">
        <f t="shared" si="117"/>
        <v>47.742324669955991</v>
      </c>
      <c r="CT137" s="74" t="s">
        <v>232</v>
      </c>
      <c r="CU137" s="1" t="s">
        <v>317</v>
      </c>
      <c r="CV137" s="1">
        <v>89</v>
      </c>
      <c r="CW137" s="1" t="s">
        <v>185</v>
      </c>
      <c r="CX137" s="1" t="s">
        <v>186</v>
      </c>
      <c r="CY137" s="50">
        <v>43951</v>
      </c>
      <c r="CZ137" s="83"/>
      <c r="DA137" s="64">
        <v>1926.76</v>
      </c>
      <c r="DB137" s="64"/>
      <c r="DC137" s="64"/>
      <c r="DD137" s="64"/>
      <c r="DE137" s="64"/>
      <c r="DF137" s="72">
        <v>1926.76</v>
      </c>
      <c r="DG137" s="73">
        <f t="shared" si="118"/>
        <v>34.349999999999909</v>
      </c>
      <c r="DH137" s="75">
        <f t="shared" si="119"/>
        <v>5.2742516184876935</v>
      </c>
      <c r="DI137" s="76">
        <f t="shared" si="120"/>
        <v>39.624251618487605</v>
      </c>
      <c r="DJ137" s="64">
        <f t="shared" si="121"/>
        <v>39.624251618487605</v>
      </c>
      <c r="DK137" s="64">
        <f t="shared" si="122"/>
        <v>0</v>
      </c>
      <c r="DL137" s="64">
        <f t="shared" si="123"/>
        <v>71.719895429462568</v>
      </c>
      <c r="DM137" s="184">
        <f t="shared" si="124"/>
        <v>0</v>
      </c>
      <c r="DN137" s="185">
        <f t="shared" si="125"/>
        <v>71.719895429462568</v>
      </c>
      <c r="DO137" s="186">
        <f t="shared" si="126"/>
        <v>71.719895429462568</v>
      </c>
      <c r="DP137" s="186">
        <f t="shared" si="127"/>
        <v>68.908237583822384</v>
      </c>
      <c r="DQ137" s="187">
        <f t="shared" si="128"/>
        <v>4.9406905002566219</v>
      </c>
      <c r="DR137" s="29">
        <f t="shared" si="129"/>
        <v>76.66058592971919</v>
      </c>
      <c r="DS137" s="188">
        <f t="shared" si="130"/>
        <v>124.40291059967518</v>
      </c>
      <c r="DT137" s="74">
        <v>1</v>
      </c>
      <c r="DU137" s="1" t="s">
        <v>48</v>
      </c>
      <c r="DV137" s="1">
        <v>89</v>
      </c>
      <c r="DW137" s="1" t="s">
        <v>185</v>
      </c>
      <c r="DX137" s="1" t="s">
        <v>186</v>
      </c>
      <c r="DY137" s="50">
        <v>43982</v>
      </c>
      <c r="DZ137" s="51"/>
      <c r="EA137" s="1">
        <v>2074.06</v>
      </c>
      <c r="EB137" s="1"/>
      <c r="EC137" s="1"/>
      <c r="ED137" s="1"/>
      <c r="EE137" s="1"/>
      <c r="EF137" s="58">
        <v>2074.06</v>
      </c>
      <c r="EG137" s="73">
        <f t="shared" si="131"/>
        <v>147.29999999999995</v>
      </c>
      <c r="EH137" s="75">
        <f t="shared" si="132"/>
        <v>6.0527920625777876</v>
      </c>
      <c r="EI137" s="56">
        <f t="shared" si="133"/>
        <v>153.35279206257775</v>
      </c>
      <c r="EJ137" s="64">
        <f t="shared" si="134"/>
        <v>110</v>
      </c>
      <c r="EK137" s="64">
        <f t="shared" si="135"/>
        <v>43.352792062577748</v>
      </c>
      <c r="EL137" s="64">
        <f t="shared" si="136"/>
        <v>199.1</v>
      </c>
      <c r="EM137" s="174">
        <f t="shared" si="137"/>
        <v>83.894251996760659</v>
      </c>
      <c r="EN137" s="77">
        <f t="shared" si="138"/>
        <v>282.99425199676068</v>
      </c>
      <c r="EO137" s="64">
        <f t="shared" si="139"/>
        <v>29.603131645015775</v>
      </c>
      <c r="EP137" s="199">
        <f t="shared" si="140"/>
        <v>312.59738364177645</v>
      </c>
      <c r="EQ137" s="200">
        <f t="shared" si="141"/>
        <v>437.00029424145163</v>
      </c>
      <c r="ER137" s="111">
        <v>1</v>
      </c>
      <c r="ES137" s="64" t="s">
        <v>48</v>
      </c>
      <c r="ET137" s="1">
        <v>89</v>
      </c>
      <c r="EU137" s="1" t="s">
        <v>185</v>
      </c>
      <c r="EV137" s="1" t="s">
        <v>186</v>
      </c>
      <c r="EW137" s="218"/>
      <c r="EX137" s="50">
        <v>44013</v>
      </c>
      <c r="EY137" s="64">
        <v>2205.14</v>
      </c>
      <c r="EZ137" s="64"/>
      <c r="FA137" s="64"/>
      <c r="FB137" s="64"/>
      <c r="FC137" s="64"/>
      <c r="FD137" s="72">
        <f t="shared" si="142"/>
        <v>2205.14</v>
      </c>
      <c r="FE137" s="73">
        <f t="shared" si="172"/>
        <v>131.07999999999993</v>
      </c>
      <c r="FF137" s="75">
        <f t="shared" si="143"/>
        <v>6.1510262817960921</v>
      </c>
      <c r="FG137" s="56">
        <f t="shared" si="144"/>
        <v>137.23102628179601</v>
      </c>
      <c r="FH137" s="64">
        <f t="shared" si="145"/>
        <v>137.23102628179601</v>
      </c>
      <c r="FI137" s="64">
        <f t="shared" si="146"/>
        <v>0</v>
      </c>
      <c r="FJ137" s="64">
        <f t="shared" si="147"/>
        <v>248.38815757005077</v>
      </c>
      <c r="FK137" s="64"/>
      <c r="FL137" s="77">
        <f t="shared" si="148"/>
        <v>248.38815757005077</v>
      </c>
      <c r="FM137" s="64">
        <f t="shared" si="149"/>
        <v>28.460562819166295</v>
      </c>
      <c r="FN137" s="199">
        <f t="shared" si="150"/>
        <v>276.84872038921708</v>
      </c>
      <c r="FO137" s="93">
        <f t="shared" si="151"/>
        <v>713.84901463066876</v>
      </c>
      <c r="FP137" s="74">
        <v>1</v>
      </c>
      <c r="FQ137" s="1" t="s">
        <v>48</v>
      </c>
      <c r="FR137" s="1">
        <v>89</v>
      </c>
      <c r="FS137" s="1" t="s">
        <v>185</v>
      </c>
      <c r="FT137" s="1" t="s">
        <v>186</v>
      </c>
      <c r="FU137" s="50">
        <v>44042</v>
      </c>
      <c r="FV137" s="51"/>
      <c r="FW137" s="64">
        <v>2268.4900000000002</v>
      </c>
      <c r="FX137" s="64"/>
      <c r="FY137" s="64"/>
      <c r="FZ137" s="64"/>
      <c r="GA137" s="64"/>
      <c r="GB137" s="231">
        <f t="shared" si="152"/>
        <v>2268.4900000000002</v>
      </c>
      <c r="GC137" s="73">
        <f t="shared" si="92"/>
        <v>63.350000000000364</v>
      </c>
      <c r="GD137" s="75">
        <f t="shared" si="153"/>
        <v>19.739627612016854</v>
      </c>
      <c r="GE137" s="76">
        <f t="shared" si="154"/>
        <v>83.08962761201721</v>
      </c>
      <c r="GF137" s="64">
        <f t="shared" si="155"/>
        <v>83.08962761201721</v>
      </c>
      <c r="GG137" s="64">
        <v>0</v>
      </c>
      <c r="GH137" s="64">
        <f t="shared" si="156"/>
        <v>157.87029246283268</v>
      </c>
      <c r="GI137" s="64"/>
      <c r="GJ137" s="77">
        <f t="shared" si="157"/>
        <v>157.87029246283268</v>
      </c>
      <c r="GK137" s="63">
        <f t="shared" si="158"/>
        <v>0</v>
      </c>
      <c r="GL137" s="64">
        <f t="shared" si="159"/>
        <v>0</v>
      </c>
      <c r="GM137" s="51">
        <f t="shared" si="160"/>
        <v>157.87029246283268</v>
      </c>
      <c r="GN137" s="200">
        <f t="shared" si="161"/>
        <v>871.71930709350147</v>
      </c>
      <c r="GO137" s="74">
        <v>1</v>
      </c>
      <c r="GP137" s="237" t="s">
        <v>48</v>
      </c>
      <c r="GQ137" s="1">
        <v>89</v>
      </c>
      <c r="GR137" s="1" t="s">
        <v>185</v>
      </c>
      <c r="GS137" s="1" t="s">
        <v>186</v>
      </c>
      <c r="GT137" s="50">
        <v>44081</v>
      </c>
      <c r="GU137" s="51"/>
      <c r="GV137" s="64">
        <v>2364.4</v>
      </c>
      <c r="GW137" s="64"/>
      <c r="GX137" s="64"/>
      <c r="GY137" s="64"/>
      <c r="GZ137" s="64"/>
      <c r="HA137" s="72">
        <v>2364.4</v>
      </c>
      <c r="HB137" s="73">
        <f t="shared" si="162"/>
        <v>95.909999999999854</v>
      </c>
      <c r="HC137" s="75">
        <f t="shared" si="163"/>
        <v>-34.714119200754602</v>
      </c>
      <c r="HD137" s="76">
        <f t="shared" si="164"/>
        <v>61.195880799245252</v>
      </c>
      <c r="HE137" s="64">
        <f t="shared" si="165"/>
        <v>61.195880799245252</v>
      </c>
      <c r="HF137" s="64">
        <v>0</v>
      </c>
      <c r="HG137" s="64">
        <f t="shared" si="166"/>
        <v>116.27217351856598</v>
      </c>
      <c r="HH137" s="64"/>
      <c r="HI137" s="77">
        <f t="shared" si="167"/>
        <v>116.27217351856598</v>
      </c>
      <c r="HJ137" s="64">
        <f t="shared" si="168"/>
        <v>0</v>
      </c>
      <c r="HK137" s="64">
        <f t="shared" si="169"/>
        <v>0</v>
      </c>
      <c r="HL137" s="51">
        <f t="shared" si="170"/>
        <v>116.27217351856598</v>
      </c>
      <c r="HM137" s="200">
        <f t="shared" si="171"/>
        <v>987.99148061206745</v>
      </c>
      <c r="HN137" s="1">
        <v>1</v>
      </c>
      <c r="HO137" s="1" t="s">
        <v>48</v>
      </c>
    </row>
    <row r="138" spans="1:223" ht="30" customHeight="1" x14ac:dyDescent="0.25">
      <c r="A138" s="1">
        <v>90</v>
      </c>
      <c r="B138" s="1" t="s">
        <v>187</v>
      </c>
      <c r="C138" s="1" t="s">
        <v>188</v>
      </c>
      <c r="D138" s="50">
        <v>43830</v>
      </c>
      <c r="E138" s="83"/>
      <c r="F138" s="64">
        <v>4155.79</v>
      </c>
      <c r="G138" s="64"/>
      <c r="H138" s="64"/>
      <c r="I138" s="64"/>
      <c r="J138" s="64"/>
      <c r="K138" s="72">
        <v>4155.79</v>
      </c>
      <c r="L138" s="73">
        <v>848.44999999999982</v>
      </c>
      <c r="M138" s="75">
        <v>101.81392722963129</v>
      </c>
      <c r="N138" s="56">
        <v>950.26392722963112</v>
      </c>
      <c r="O138" s="64">
        <v>110</v>
      </c>
      <c r="P138" s="64">
        <v>840.26392722963112</v>
      </c>
      <c r="Q138" s="64">
        <v>199.1</v>
      </c>
      <c r="R138" s="64">
        <v>1968.493544029639</v>
      </c>
      <c r="S138" s="77">
        <v>2167.5935440296389</v>
      </c>
      <c r="T138" s="64"/>
      <c r="U138" s="64"/>
      <c r="V138" s="64">
        <v>108.92094191106708</v>
      </c>
      <c r="W138" s="90">
        <v>2276.514485940706</v>
      </c>
      <c r="X138" s="78">
        <v>978.59132846787702</v>
      </c>
      <c r="Y138" s="111">
        <v>1</v>
      </c>
      <c r="Z138" s="64" t="s">
        <v>48</v>
      </c>
      <c r="AA138" s="1">
        <v>90</v>
      </c>
      <c r="AB138" s="1" t="s">
        <v>187</v>
      </c>
      <c r="AC138" s="1" t="s">
        <v>188</v>
      </c>
      <c r="AD138" s="50">
        <v>43861</v>
      </c>
      <c r="AE138" s="110">
        <v>2000</v>
      </c>
      <c r="AF138" s="1">
        <v>4450.16</v>
      </c>
      <c r="AG138" s="1"/>
      <c r="AH138" s="1"/>
      <c r="AI138" s="1"/>
      <c r="AJ138" s="1"/>
      <c r="AK138" s="58">
        <f t="shared" si="90"/>
        <v>4450.16</v>
      </c>
      <c r="AL138" s="73">
        <f t="shared" si="93"/>
        <v>294.36999999999989</v>
      </c>
      <c r="AM138" s="75">
        <f t="shared" si="94"/>
        <v>-261.71032287074252</v>
      </c>
      <c r="AN138" s="56">
        <f t="shared" si="95"/>
        <v>32.659677129257375</v>
      </c>
      <c r="AO138" s="64">
        <f t="shared" si="96"/>
        <v>32.659677129257375</v>
      </c>
      <c r="AP138" s="64">
        <f t="shared" si="97"/>
        <v>0</v>
      </c>
      <c r="AQ138" s="64">
        <f t="shared" si="98"/>
        <v>59.114015603955849</v>
      </c>
      <c r="AR138" s="64"/>
      <c r="AS138" s="77">
        <f t="shared" si="99"/>
        <v>59.114015603955849</v>
      </c>
      <c r="AT138" s="64">
        <f t="shared" si="100"/>
        <v>211.87227403832637</v>
      </c>
      <c r="AU138" s="64">
        <f t="shared" si="91"/>
        <v>37.667205964434082</v>
      </c>
      <c r="AV138" s="90">
        <f t="shared" si="101"/>
        <v>308.65349560671626</v>
      </c>
      <c r="AW138" s="78">
        <f t="shared" si="102"/>
        <v>-712.75517592540677</v>
      </c>
      <c r="AX138" s="111">
        <v>1</v>
      </c>
      <c r="AY138" s="64" t="s">
        <v>48</v>
      </c>
      <c r="AZ138" s="1">
        <v>90</v>
      </c>
      <c r="BA138" s="1" t="s">
        <v>187</v>
      </c>
      <c r="BB138" s="1" t="s">
        <v>188</v>
      </c>
      <c r="BC138" s="50">
        <v>43890</v>
      </c>
      <c r="BD138" s="83"/>
      <c r="BE138" s="1">
        <v>4940.9000000000005</v>
      </c>
      <c r="BF138" s="1"/>
      <c r="BG138" s="1"/>
      <c r="BH138" s="1"/>
      <c r="BI138" s="1"/>
      <c r="BJ138" s="58">
        <v>4940.9000000000005</v>
      </c>
      <c r="BK138" s="73">
        <f t="shared" si="103"/>
        <v>490.74000000000069</v>
      </c>
      <c r="BL138" s="75">
        <f t="shared" si="104"/>
        <v>9.2858777285138778</v>
      </c>
      <c r="BM138" s="56">
        <f t="shared" si="105"/>
        <v>500.02587772851456</v>
      </c>
      <c r="BN138" s="64">
        <f t="shared" si="106"/>
        <v>110</v>
      </c>
      <c r="BO138" s="64">
        <f t="shared" si="107"/>
        <v>390.02587772851456</v>
      </c>
      <c r="BP138" s="64">
        <f t="shared" si="108"/>
        <v>199.1</v>
      </c>
      <c r="BQ138" s="174">
        <f t="shared" si="109"/>
        <v>862.88424331289036</v>
      </c>
      <c r="BR138" s="77">
        <f t="shared" si="110"/>
        <v>1061.9842433128904</v>
      </c>
      <c r="BS138" s="64">
        <f t="shared" si="111"/>
        <v>71.451688639175529</v>
      </c>
      <c r="BT138" s="90">
        <f t="shared" si="112"/>
        <v>1133.4359319520659</v>
      </c>
      <c r="BU138" s="78">
        <f t="shared" si="113"/>
        <v>420.68075602665908</v>
      </c>
      <c r="BV138" s="111">
        <v>1</v>
      </c>
      <c r="BW138" s="64" t="s">
        <v>48</v>
      </c>
      <c r="BX138" s="1">
        <v>90</v>
      </c>
      <c r="BY138" s="1" t="s">
        <v>187</v>
      </c>
      <c r="BZ138" s="1" t="s">
        <v>188</v>
      </c>
      <c r="CA138" s="50">
        <v>43890</v>
      </c>
      <c r="CB138" s="83"/>
      <c r="CC138" s="72">
        <v>4940.9000000000005</v>
      </c>
      <c r="CD138" s="72"/>
      <c r="CE138" s="72"/>
      <c r="CF138" s="72"/>
      <c r="CG138" s="72"/>
      <c r="CH138" s="72">
        <v>4940.9000000000005</v>
      </c>
      <c r="CI138" s="72">
        <v>490.74000000000069</v>
      </c>
      <c r="CJ138" s="72">
        <v>9.2858777285138778</v>
      </c>
      <c r="CK138" s="72">
        <v>500.02587772851456</v>
      </c>
      <c r="CL138" s="72">
        <v>110</v>
      </c>
      <c r="CM138" s="72">
        <v>390.02587772851456</v>
      </c>
      <c r="CN138" s="72">
        <v>199.1</v>
      </c>
      <c r="CO138" s="72">
        <v>862.88424331289036</v>
      </c>
      <c r="CP138" s="77">
        <f t="shared" si="114"/>
        <v>1180.2015723029192</v>
      </c>
      <c r="CQ138" s="64">
        <f t="shared" si="115"/>
        <v>71.451688639175543</v>
      </c>
      <c r="CR138" s="90">
        <f t="shared" si="116"/>
        <v>1251.6532609420947</v>
      </c>
      <c r="CS138" s="78">
        <f t="shared" si="117"/>
        <v>1672.3340169687538</v>
      </c>
      <c r="CT138" s="74" t="s">
        <v>232</v>
      </c>
      <c r="CU138" s="1" t="s">
        <v>317</v>
      </c>
      <c r="CV138" s="1">
        <v>90</v>
      </c>
      <c r="CW138" s="1" t="s">
        <v>187</v>
      </c>
      <c r="CX138" s="1" t="s">
        <v>188</v>
      </c>
      <c r="CY138" s="50">
        <v>43951</v>
      </c>
      <c r="CZ138" s="83">
        <v>2000</v>
      </c>
      <c r="DA138" s="64">
        <v>6061.4800000000005</v>
      </c>
      <c r="DB138" s="64"/>
      <c r="DC138" s="64"/>
      <c r="DD138" s="64"/>
      <c r="DE138" s="64"/>
      <c r="DF138" s="72">
        <v>6061.4800000000005</v>
      </c>
      <c r="DG138" s="73">
        <f t="shared" si="118"/>
        <v>1120.58</v>
      </c>
      <c r="DH138" s="75">
        <f t="shared" si="119"/>
        <v>172.05883198384149</v>
      </c>
      <c r="DI138" s="76">
        <f t="shared" si="120"/>
        <v>1292.6388319838413</v>
      </c>
      <c r="DJ138" s="64">
        <f t="shared" si="121"/>
        <v>110</v>
      </c>
      <c r="DK138" s="64">
        <f t="shared" si="122"/>
        <v>1182.6388319838413</v>
      </c>
      <c r="DL138" s="64">
        <f t="shared" si="123"/>
        <v>199.1</v>
      </c>
      <c r="DM138" s="184">
        <f t="shared" si="124"/>
        <v>2632.8796780247308</v>
      </c>
      <c r="DN138" s="185">
        <f t="shared" si="125"/>
        <v>2831.9796780247307</v>
      </c>
      <c r="DO138" s="186">
        <f t="shared" si="126"/>
        <v>1651.7781057218115</v>
      </c>
      <c r="DP138" s="186">
        <f t="shared" si="127"/>
        <v>1587.0229238800159</v>
      </c>
      <c r="DQ138" s="187">
        <f t="shared" si="128"/>
        <v>113.7888496156273</v>
      </c>
      <c r="DR138" s="29">
        <f t="shared" si="129"/>
        <v>1765.5669553374387</v>
      </c>
      <c r="DS138" s="188">
        <f t="shared" si="130"/>
        <v>1437.9009723061924</v>
      </c>
      <c r="DT138" s="74">
        <v>1</v>
      </c>
      <c r="DU138" s="1" t="s">
        <v>48</v>
      </c>
      <c r="DV138" s="1">
        <v>90</v>
      </c>
      <c r="DW138" s="1" t="s">
        <v>187</v>
      </c>
      <c r="DX138" s="1" t="s">
        <v>188</v>
      </c>
      <c r="DY138" s="50">
        <v>43982</v>
      </c>
      <c r="DZ138" s="51"/>
      <c r="EA138" s="1">
        <v>6584.49</v>
      </c>
      <c r="EB138" s="1"/>
      <c r="EC138" s="1"/>
      <c r="ED138" s="1"/>
      <c r="EE138" s="1"/>
      <c r="EF138" s="58">
        <v>6584.49</v>
      </c>
      <c r="EG138" s="73">
        <f t="shared" si="131"/>
        <v>523.00999999999931</v>
      </c>
      <c r="EH138" s="75">
        <f t="shared" si="132"/>
        <v>21.49131552375292</v>
      </c>
      <c r="EI138" s="56">
        <f t="shared" si="133"/>
        <v>544.50131552375228</v>
      </c>
      <c r="EJ138" s="64">
        <f t="shared" si="134"/>
        <v>110</v>
      </c>
      <c r="EK138" s="64">
        <f t="shared" si="135"/>
        <v>434.50131552375228</v>
      </c>
      <c r="EL138" s="64">
        <f t="shared" si="136"/>
        <v>199.1</v>
      </c>
      <c r="EM138" s="174">
        <f t="shared" si="137"/>
        <v>840.82618726970759</v>
      </c>
      <c r="EN138" s="77">
        <f t="shared" si="138"/>
        <v>1039.9261872697075</v>
      </c>
      <c r="EO138" s="64">
        <f t="shared" si="139"/>
        <v>108.78338201440523</v>
      </c>
      <c r="EP138" s="199">
        <f t="shared" si="140"/>
        <v>1148.7095692841128</v>
      </c>
      <c r="EQ138" s="200">
        <f t="shared" si="141"/>
        <v>2586.6105415903053</v>
      </c>
      <c r="ER138" s="111">
        <v>1</v>
      </c>
      <c r="ES138" s="64" t="s">
        <v>48</v>
      </c>
      <c r="ET138" s="1">
        <v>90</v>
      </c>
      <c r="EU138" s="1" t="s">
        <v>187</v>
      </c>
      <c r="EV138" s="1" t="s">
        <v>188</v>
      </c>
      <c r="EW138" s="218">
        <v>2000</v>
      </c>
      <c r="EX138" s="50">
        <v>44013</v>
      </c>
      <c r="EY138" s="64">
        <v>6934.71</v>
      </c>
      <c r="EZ138" s="64"/>
      <c r="FA138" s="64"/>
      <c r="FB138" s="64"/>
      <c r="FC138" s="64"/>
      <c r="FD138" s="72">
        <f t="shared" si="142"/>
        <v>6934.71</v>
      </c>
      <c r="FE138" s="73">
        <f t="shared" si="172"/>
        <v>350.22000000000025</v>
      </c>
      <c r="FF138" s="75">
        <f t="shared" si="143"/>
        <v>16.434333417841241</v>
      </c>
      <c r="FG138" s="56">
        <f t="shared" si="144"/>
        <v>366.65433341784149</v>
      </c>
      <c r="FH138" s="64">
        <f t="shared" si="145"/>
        <v>366.65433341784149</v>
      </c>
      <c r="FI138" s="64">
        <f t="shared" si="146"/>
        <v>0</v>
      </c>
      <c r="FJ138" s="64">
        <f t="shared" si="147"/>
        <v>663.64434348629311</v>
      </c>
      <c r="FK138" s="64"/>
      <c r="FL138" s="77">
        <f t="shared" si="148"/>
        <v>663.64434348629311</v>
      </c>
      <c r="FM138" s="64">
        <f t="shared" si="149"/>
        <v>76.041030748614844</v>
      </c>
      <c r="FN138" s="199">
        <f t="shared" si="150"/>
        <v>739.68537423490795</v>
      </c>
      <c r="FO138" s="93">
        <f t="shared" si="151"/>
        <v>1326.2959158252133</v>
      </c>
      <c r="FP138" s="74">
        <v>1</v>
      </c>
      <c r="FQ138" s="1" t="s">
        <v>48</v>
      </c>
      <c r="FR138" s="1">
        <v>90</v>
      </c>
      <c r="FS138" s="1" t="s">
        <v>187</v>
      </c>
      <c r="FT138" s="1" t="s">
        <v>188</v>
      </c>
      <c r="FU138" s="50">
        <v>44042</v>
      </c>
      <c r="FV138" s="51"/>
      <c r="FW138" s="64">
        <v>7333.01</v>
      </c>
      <c r="FX138" s="64"/>
      <c r="FY138" s="64"/>
      <c r="FZ138" s="64"/>
      <c r="GA138" s="64"/>
      <c r="GB138" s="231">
        <f t="shared" si="152"/>
        <v>7333.01</v>
      </c>
      <c r="GC138" s="73">
        <f t="shared" si="92"/>
        <v>398.30000000000018</v>
      </c>
      <c r="GD138" s="75">
        <f t="shared" si="153"/>
        <v>124.10881890870199</v>
      </c>
      <c r="GE138" s="76">
        <f t="shared" si="154"/>
        <v>522.40881890870219</v>
      </c>
      <c r="GF138" s="64">
        <f t="shared" si="155"/>
        <v>522.40881890870219</v>
      </c>
      <c r="GG138" s="64">
        <v>0</v>
      </c>
      <c r="GH138" s="64">
        <f t="shared" si="156"/>
        <v>992.57675592653413</v>
      </c>
      <c r="GI138" s="64"/>
      <c r="GJ138" s="77">
        <f t="shared" si="157"/>
        <v>992.57675592653413</v>
      </c>
      <c r="GK138" s="63">
        <f t="shared" si="158"/>
        <v>522.40881890870219</v>
      </c>
      <c r="GL138" s="64">
        <f t="shared" si="159"/>
        <v>145.22195235835241</v>
      </c>
      <c r="GM138" s="51">
        <f t="shared" si="160"/>
        <v>1137.7987082848865</v>
      </c>
      <c r="GN138" s="200">
        <f t="shared" si="161"/>
        <v>2464.0946241101001</v>
      </c>
      <c r="GO138" s="74">
        <v>1</v>
      </c>
      <c r="GP138" s="237" t="s">
        <v>48</v>
      </c>
      <c r="GQ138" s="1">
        <v>90</v>
      </c>
      <c r="GR138" s="1" t="s">
        <v>187</v>
      </c>
      <c r="GS138" s="1" t="s">
        <v>188</v>
      </c>
      <c r="GT138" s="50">
        <v>44081</v>
      </c>
      <c r="GU138" s="51"/>
      <c r="GV138" s="64">
        <v>8022.62</v>
      </c>
      <c r="GW138" s="64"/>
      <c r="GX138" s="64"/>
      <c r="GY138" s="64"/>
      <c r="GZ138" s="64"/>
      <c r="HA138" s="72">
        <v>8022.62</v>
      </c>
      <c r="HB138" s="73">
        <f t="shared" si="162"/>
        <v>689.60999999999967</v>
      </c>
      <c r="HC138" s="75">
        <f t="shared" si="163"/>
        <v>-249.60070630833494</v>
      </c>
      <c r="HD138" s="76">
        <f t="shared" si="164"/>
        <v>440.00929369166477</v>
      </c>
      <c r="HE138" s="64">
        <f t="shared" si="165"/>
        <v>440.00929369166477</v>
      </c>
      <c r="HF138" s="64">
        <v>0</v>
      </c>
      <c r="HG138" s="64">
        <f t="shared" si="166"/>
        <v>836.01765801416298</v>
      </c>
      <c r="HH138" s="64"/>
      <c r="HI138" s="77">
        <f t="shared" si="167"/>
        <v>836.01765801416298</v>
      </c>
      <c r="HJ138" s="64">
        <f t="shared" si="168"/>
        <v>440.00929369166477</v>
      </c>
      <c r="HK138" s="64">
        <f t="shared" si="169"/>
        <v>199.15496776558444</v>
      </c>
      <c r="HL138" s="51">
        <f t="shared" si="170"/>
        <v>1035.1726257797475</v>
      </c>
      <c r="HM138" s="200">
        <f t="shared" si="171"/>
        <v>3499.2672498898473</v>
      </c>
      <c r="HN138" s="1">
        <v>1</v>
      </c>
      <c r="HO138" s="1" t="s">
        <v>48</v>
      </c>
    </row>
    <row r="139" spans="1:223" ht="30" customHeight="1" x14ac:dyDescent="0.25">
      <c r="A139" s="1">
        <v>91</v>
      </c>
      <c r="B139" s="1" t="s">
        <v>189</v>
      </c>
      <c r="C139" s="1" t="s">
        <v>190</v>
      </c>
      <c r="D139" s="50">
        <v>43830</v>
      </c>
      <c r="E139" s="83"/>
      <c r="F139" s="64">
        <v>549.24</v>
      </c>
      <c r="G139" s="64"/>
      <c r="H139" s="64"/>
      <c r="I139" s="64"/>
      <c r="J139" s="64"/>
      <c r="K139" s="72">
        <v>549.24</v>
      </c>
      <c r="L139" s="73">
        <v>18.299999999999955</v>
      </c>
      <c r="M139" s="75">
        <v>2.1959984304346141</v>
      </c>
      <c r="N139" s="56">
        <v>20.495998430434568</v>
      </c>
      <c r="O139" s="64">
        <v>20.495998430434568</v>
      </c>
      <c r="P139" s="64">
        <v>0</v>
      </c>
      <c r="Q139" s="64">
        <v>37.097757159086569</v>
      </c>
      <c r="R139" s="64">
        <v>0</v>
      </c>
      <c r="S139" s="77">
        <v>37.097757159086569</v>
      </c>
      <c r="T139" s="64"/>
      <c r="U139" s="64"/>
      <c r="V139" s="64">
        <v>1.8641514520493929</v>
      </c>
      <c r="W139" s="90">
        <v>38.961908611135961</v>
      </c>
      <c r="X139" s="78">
        <v>-474.92959292767296</v>
      </c>
      <c r="Y139" s="111">
        <v>1</v>
      </c>
      <c r="Z139" s="64" t="s">
        <v>48</v>
      </c>
      <c r="AA139" s="1">
        <v>91</v>
      </c>
      <c r="AB139" s="1" t="s">
        <v>189</v>
      </c>
      <c r="AC139" s="1" t="s">
        <v>190</v>
      </c>
      <c r="AD139" s="50">
        <v>43861</v>
      </c>
      <c r="AE139" s="110"/>
      <c r="AF139" s="1">
        <v>564.06000000000006</v>
      </c>
      <c r="AG139" s="1"/>
      <c r="AH139" s="1"/>
      <c r="AI139" s="1"/>
      <c r="AJ139" s="1"/>
      <c r="AK139" s="58">
        <f t="shared" si="90"/>
        <v>564.06000000000006</v>
      </c>
      <c r="AL139" s="73">
        <f t="shared" si="93"/>
        <v>14.82000000000005</v>
      </c>
      <c r="AM139" s="75">
        <f t="shared" si="94"/>
        <v>-13.175754951063013</v>
      </c>
      <c r="AN139" s="56">
        <f t="shared" si="95"/>
        <v>1.6442450489370373</v>
      </c>
      <c r="AO139" s="64">
        <f t="shared" si="96"/>
        <v>1.6442450489370373</v>
      </c>
      <c r="AP139" s="64">
        <f t="shared" si="97"/>
        <v>0</v>
      </c>
      <c r="AQ139" s="64">
        <f t="shared" si="98"/>
        <v>2.9760835385760376</v>
      </c>
      <c r="AR139" s="64"/>
      <c r="AS139" s="77">
        <f t="shared" si="99"/>
        <v>2.9760835385760376</v>
      </c>
      <c r="AT139" s="64">
        <f t="shared" si="100"/>
        <v>10.666668142976546</v>
      </c>
      <c r="AU139" s="64">
        <f t="shared" si="91"/>
        <v>1.8963481074597095</v>
      </c>
      <c r="AV139" s="90">
        <f t="shared" si="101"/>
        <v>15.539099789012294</v>
      </c>
      <c r="AW139" s="78">
        <f t="shared" si="102"/>
        <v>-459.39049313866064</v>
      </c>
      <c r="AX139" s="111">
        <v>1</v>
      </c>
      <c r="AY139" s="64" t="s">
        <v>48</v>
      </c>
      <c r="AZ139" s="1">
        <v>91</v>
      </c>
      <c r="BA139" s="1" t="s">
        <v>189</v>
      </c>
      <c r="BB139" s="1" t="s">
        <v>190</v>
      </c>
      <c r="BC139" s="50">
        <v>43890</v>
      </c>
      <c r="BD139" s="83"/>
      <c r="BE139" s="1">
        <v>577.75</v>
      </c>
      <c r="BF139" s="1"/>
      <c r="BG139" s="1"/>
      <c r="BH139" s="1"/>
      <c r="BI139" s="1"/>
      <c r="BJ139" s="58">
        <v>577.75</v>
      </c>
      <c r="BK139" s="73">
        <f t="shared" si="103"/>
        <v>13.689999999999941</v>
      </c>
      <c r="BL139" s="75">
        <f t="shared" si="104"/>
        <v>0.25904484269339012</v>
      </c>
      <c r="BM139" s="56">
        <f t="shared" si="105"/>
        <v>13.949044842693331</v>
      </c>
      <c r="BN139" s="64">
        <f t="shared" si="106"/>
        <v>13.949044842693331</v>
      </c>
      <c r="BO139" s="64">
        <f t="shared" si="107"/>
        <v>0</v>
      </c>
      <c r="BP139" s="64">
        <f t="shared" si="108"/>
        <v>25.24777116527493</v>
      </c>
      <c r="BQ139" s="174">
        <f t="shared" si="109"/>
        <v>0</v>
      </c>
      <c r="BR139" s="77">
        <f t="shared" si="110"/>
        <v>25.24777116527493</v>
      </c>
      <c r="BS139" s="64">
        <f t="shared" si="111"/>
        <v>1.6987030603267346</v>
      </c>
      <c r="BT139" s="90">
        <f t="shared" si="112"/>
        <v>26.946474225601666</v>
      </c>
      <c r="BU139" s="78">
        <f t="shared" si="113"/>
        <v>-432.44401891305898</v>
      </c>
      <c r="BV139" s="111">
        <v>1</v>
      </c>
      <c r="BW139" s="64" t="s">
        <v>48</v>
      </c>
      <c r="BX139" s="1">
        <v>91</v>
      </c>
      <c r="BY139" s="1" t="s">
        <v>189</v>
      </c>
      <c r="BZ139" s="1" t="s">
        <v>190</v>
      </c>
      <c r="CA139" s="50">
        <v>43890</v>
      </c>
      <c r="CB139" s="83"/>
      <c r="CC139" s="72">
        <v>577.75</v>
      </c>
      <c r="CD139" s="72"/>
      <c r="CE139" s="72"/>
      <c r="CF139" s="72"/>
      <c r="CG139" s="72"/>
      <c r="CH139" s="72">
        <v>577.75</v>
      </c>
      <c r="CI139" s="72">
        <v>13.689999999999941</v>
      </c>
      <c r="CJ139" s="72">
        <v>0.25904484269339012</v>
      </c>
      <c r="CK139" s="72">
        <v>13.949044842693331</v>
      </c>
      <c r="CL139" s="72">
        <v>13.949044842693331</v>
      </c>
      <c r="CM139" s="72">
        <v>0</v>
      </c>
      <c r="CN139" s="72">
        <v>25.24777116527493</v>
      </c>
      <c r="CO139" s="72">
        <v>0</v>
      </c>
      <c r="CP139" s="77">
        <f t="shared" si="114"/>
        <v>28.058287506646753</v>
      </c>
      <c r="CQ139" s="64">
        <f t="shared" si="115"/>
        <v>1.6987030603267346</v>
      </c>
      <c r="CR139" s="90">
        <f t="shared" si="116"/>
        <v>29.756990566973489</v>
      </c>
      <c r="CS139" s="78">
        <f t="shared" si="117"/>
        <v>-402.68702834608547</v>
      </c>
      <c r="CT139" s="74" t="s">
        <v>232</v>
      </c>
      <c r="CU139" s="1" t="s">
        <v>317</v>
      </c>
      <c r="CV139" s="1">
        <v>91</v>
      </c>
      <c r="CW139" s="1" t="s">
        <v>189</v>
      </c>
      <c r="CX139" s="1" t="s">
        <v>190</v>
      </c>
      <c r="CY139" s="50">
        <v>43951</v>
      </c>
      <c r="CZ139" s="83"/>
      <c r="DA139" s="64">
        <v>607.55000000000007</v>
      </c>
      <c r="DB139" s="64"/>
      <c r="DC139" s="64"/>
      <c r="DD139" s="64"/>
      <c r="DE139" s="64"/>
      <c r="DF139" s="72">
        <v>607.55000000000007</v>
      </c>
      <c r="DG139" s="73">
        <f t="shared" si="118"/>
        <v>29.800000000000068</v>
      </c>
      <c r="DH139" s="75">
        <f t="shared" si="119"/>
        <v>4.5756244026472794</v>
      </c>
      <c r="DI139" s="76">
        <f t="shared" si="120"/>
        <v>34.375624402647347</v>
      </c>
      <c r="DJ139" s="64">
        <f t="shared" si="121"/>
        <v>34.375624402647347</v>
      </c>
      <c r="DK139" s="64">
        <f t="shared" si="122"/>
        <v>0</v>
      </c>
      <c r="DL139" s="64">
        <f t="shared" si="123"/>
        <v>62.219880168791697</v>
      </c>
      <c r="DM139" s="184">
        <f t="shared" si="124"/>
        <v>0</v>
      </c>
      <c r="DN139" s="185">
        <f t="shared" si="125"/>
        <v>62.219880168791697</v>
      </c>
      <c r="DO139" s="186">
        <f t="shared" si="126"/>
        <v>34.16159266214494</v>
      </c>
      <c r="DP139" s="186">
        <f t="shared" si="127"/>
        <v>32.822344892011884</v>
      </c>
      <c r="DQ139" s="187">
        <f t="shared" si="128"/>
        <v>2.3533477751023066</v>
      </c>
      <c r="DR139" s="29">
        <f t="shared" si="129"/>
        <v>36.514940437247247</v>
      </c>
      <c r="DS139" s="188">
        <f t="shared" si="130"/>
        <v>-366.17208790883819</v>
      </c>
      <c r="DT139" s="74">
        <v>1</v>
      </c>
      <c r="DU139" s="1" t="s">
        <v>48</v>
      </c>
      <c r="DV139" s="1">
        <v>91</v>
      </c>
      <c r="DW139" s="1" t="s">
        <v>189</v>
      </c>
      <c r="DX139" s="1" t="s">
        <v>190</v>
      </c>
      <c r="DY139" s="50">
        <v>43982</v>
      </c>
      <c r="DZ139" s="51"/>
      <c r="EA139" s="1">
        <v>653.24</v>
      </c>
      <c r="EB139" s="1"/>
      <c r="EC139" s="1"/>
      <c r="ED139" s="1"/>
      <c r="EE139" s="1"/>
      <c r="EF139" s="58">
        <v>653.24</v>
      </c>
      <c r="EG139" s="73">
        <f t="shared" si="131"/>
        <v>45.689999999999941</v>
      </c>
      <c r="EH139" s="75">
        <f t="shared" si="132"/>
        <v>1.8774750124859392</v>
      </c>
      <c r="EI139" s="56">
        <f t="shared" si="133"/>
        <v>47.567475012485879</v>
      </c>
      <c r="EJ139" s="64">
        <f t="shared" si="134"/>
        <v>47.567475012485879</v>
      </c>
      <c r="EK139" s="64">
        <f t="shared" si="135"/>
        <v>0</v>
      </c>
      <c r="EL139" s="64">
        <f t="shared" si="136"/>
        <v>86.097129772599445</v>
      </c>
      <c r="EM139" s="174">
        <f t="shared" si="137"/>
        <v>0</v>
      </c>
      <c r="EN139" s="77">
        <f t="shared" si="138"/>
        <v>86.097129772599445</v>
      </c>
      <c r="EO139" s="64">
        <f t="shared" si="139"/>
        <v>9.0063478283843121</v>
      </c>
      <c r="EP139" s="199">
        <f t="shared" si="140"/>
        <v>95.103477600983751</v>
      </c>
      <c r="EQ139" s="200">
        <f t="shared" si="141"/>
        <v>-271.06861030785444</v>
      </c>
      <c r="ER139" s="111">
        <v>1</v>
      </c>
      <c r="ES139" s="64" t="s">
        <v>48</v>
      </c>
      <c r="ET139" s="1">
        <v>91</v>
      </c>
      <c r="EU139" s="1" t="s">
        <v>189</v>
      </c>
      <c r="EV139" s="1" t="s">
        <v>190</v>
      </c>
      <c r="EW139" s="218">
        <v>1000</v>
      </c>
      <c r="EX139" s="50">
        <v>44013</v>
      </c>
      <c r="EY139" s="64">
        <v>737.29</v>
      </c>
      <c r="EZ139" s="64"/>
      <c r="FA139" s="64"/>
      <c r="FB139" s="64"/>
      <c r="FC139" s="64"/>
      <c r="FD139" s="72">
        <f t="shared" si="142"/>
        <v>737.29</v>
      </c>
      <c r="FE139" s="73">
        <f t="shared" si="172"/>
        <v>84.049999999999955</v>
      </c>
      <c r="FF139" s="75">
        <f t="shared" si="143"/>
        <v>3.9441086282038564</v>
      </c>
      <c r="FG139" s="56">
        <f t="shared" si="144"/>
        <v>87.994108628203804</v>
      </c>
      <c r="FH139" s="64">
        <f t="shared" si="145"/>
        <v>87.994108628203804</v>
      </c>
      <c r="FI139" s="64">
        <f t="shared" si="146"/>
        <v>0</v>
      </c>
      <c r="FJ139" s="64">
        <f t="shared" si="147"/>
        <v>159.26933661704888</v>
      </c>
      <c r="FK139" s="64"/>
      <c r="FL139" s="77">
        <f t="shared" si="148"/>
        <v>159.26933661704888</v>
      </c>
      <c r="FM139" s="64">
        <f t="shared" si="149"/>
        <v>18.249239433559101</v>
      </c>
      <c r="FN139" s="199">
        <f t="shared" si="150"/>
        <v>177.51857605060798</v>
      </c>
      <c r="FO139" s="93">
        <f t="shared" si="151"/>
        <v>-1093.5500342572464</v>
      </c>
      <c r="FP139" s="74">
        <v>1</v>
      </c>
      <c r="FQ139" s="1" t="s">
        <v>48</v>
      </c>
      <c r="FR139" s="1">
        <v>91</v>
      </c>
      <c r="FS139" s="1" t="s">
        <v>189</v>
      </c>
      <c r="FT139" s="1" t="s">
        <v>190</v>
      </c>
      <c r="FU139" s="50">
        <v>44042</v>
      </c>
      <c r="FV139" s="51"/>
      <c r="FW139" s="64">
        <v>823.09</v>
      </c>
      <c r="FX139" s="64"/>
      <c r="FY139" s="64"/>
      <c r="FZ139" s="64"/>
      <c r="GA139" s="64"/>
      <c r="GB139" s="231">
        <f t="shared" si="152"/>
        <v>823.09</v>
      </c>
      <c r="GC139" s="73">
        <f t="shared" si="92"/>
        <v>85.800000000000068</v>
      </c>
      <c r="GD139" s="75">
        <f t="shared" si="153"/>
        <v>26.734965258264207</v>
      </c>
      <c r="GE139" s="76">
        <f t="shared" si="154"/>
        <v>112.53496525826428</v>
      </c>
      <c r="GF139" s="64">
        <f t="shared" si="155"/>
        <v>112.53496525826428</v>
      </c>
      <c r="GG139" s="64">
        <v>0</v>
      </c>
      <c r="GH139" s="64">
        <f t="shared" si="156"/>
        <v>213.81643399070211</v>
      </c>
      <c r="GI139" s="64"/>
      <c r="GJ139" s="77">
        <f t="shared" si="157"/>
        <v>213.81643399070211</v>
      </c>
      <c r="GK139" s="63">
        <f t="shared" si="158"/>
        <v>112.53496525826428</v>
      </c>
      <c r="GL139" s="64">
        <f t="shared" si="159"/>
        <v>31.28306179348893</v>
      </c>
      <c r="GM139" s="51">
        <f t="shared" si="160"/>
        <v>245.09949578419105</v>
      </c>
      <c r="GN139" s="200">
        <f t="shared" si="161"/>
        <v>-848.4505384730553</v>
      </c>
      <c r="GO139" s="74">
        <v>1</v>
      </c>
      <c r="GP139" s="237" t="s">
        <v>48</v>
      </c>
      <c r="GQ139" s="1">
        <v>91</v>
      </c>
      <c r="GR139" s="1" t="s">
        <v>189</v>
      </c>
      <c r="GS139" s="1" t="s">
        <v>190</v>
      </c>
      <c r="GT139" s="50">
        <v>44081</v>
      </c>
      <c r="GU139" s="51"/>
      <c r="GV139" s="64">
        <v>887.32</v>
      </c>
      <c r="GW139" s="64"/>
      <c r="GX139" s="64"/>
      <c r="GY139" s="64"/>
      <c r="GZ139" s="64"/>
      <c r="HA139" s="72">
        <v>887.32</v>
      </c>
      <c r="HB139" s="73">
        <f t="shared" si="162"/>
        <v>64.230000000000018</v>
      </c>
      <c r="HC139" s="75">
        <f t="shared" si="163"/>
        <v>-23.247710105979273</v>
      </c>
      <c r="HD139" s="76">
        <f t="shared" si="164"/>
        <v>40.982289894020745</v>
      </c>
      <c r="HE139" s="64">
        <f t="shared" si="165"/>
        <v>40.982289894020745</v>
      </c>
      <c r="HF139" s="64">
        <v>0</v>
      </c>
      <c r="HG139" s="64">
        <f t="shared" si="166"/>
        <v>77.866350798639417</v>
      </c>
      <c r="HH139" s="64"/>
      <c r="HI139" s="77">
        <f t="shared" si="167"/>
        <v>77.866350798639417</v>
      </c>
      <c r="HJ139" s="64">
        <f t="shared" si="168"/>
        <v>0</v>
      </c>
      <c r="HK139" s="64">
        <f t="shared" si="169"/>
        <v>0</v>
      </c>
      <c r="HL139" s="51">
        <f t="shared" si="170"/>
        <v>77.866350798639417</v>
      </c>
      <c r="HM139" s="200">
        <f t="shared" si="171"/>
        <v>-770.58418767441594</v>
      </c>
      <c r="HN139" s="1">
        <v>1</v>
      </c>
      <c r="HO139" s="1" t="s">
        <v>48</v>
      </c>
    </row>
    <row r="140" spans="1:223" ht="30" customHeight="1" x14ac:dyDescent="0.25">
      <c r="A140" s="1">
        <v>92</v>
      </c>
      <c r="B140" s="1" t="s">
        <v>191</v>
      </c>
      <c r="C140" s="1" t="s">
        <v>192</v>
      </c>
      <c r="D140" s="50">
        <v>43830</v>
      </c>
      <c r="E140" s="83"/>
      <c r="F140" s="64">
        <v>1981.5900000000001</v>
      </c>
      <c r="G140" s="64"/>
      <c r="H140" s="64"/>
      <c r="I140" s="64"/>
      <c r="J140" s="64"/>
      <c r="K140" s="72">
        <v>1981.5900000000001</v>
      </c>
      <c r="L140" s="73">
        <v>43.930000000000064</v>
      </c>
      <c r="M140" s="75">
        <v>5.2715962321854084</v>
      </c>
      <c r="N140" s="56">
        <v>49.201596232185473</v>
      </c>
      <c r="O140" s="64">
        <v>49.201596232185473</v>
      </c>
      <c r="P140" s="64">
        <v>0</v>
      </c>
      <c r="Q140" s="64">
        <v>89.054889180255714</v>
      </c>
      <c r="R140" s="64">
        <v>0</v>
      </c>
      <c r="S140" s="77">
        <v>89.054889180255714</v>
      </c>
      <c r="T140" s="64"/>
      <c r="U140" s="64"/>
      <c r="V140" s="64">
        <v>4.4749821469142166</v>
      </c>
      <c r="W140" s="90">
        <v>93.529871327169928</v>
      </c>
      <c r="X140" s="78">
        <v>80.302036335342279</v>
      </c>
      <c r="Y140" s="111">
        <v>1</v>
      </c>
      <c r="Z140" s="64" t="s">
        <v>48</v>
      </c>
      <c r="AA140" s="1">
        <v>92</v>
      </c>
      <c r="AB140" s="1" t="s">
        <v>191</v>
      </c>
      <c r="AC140" s="1" t="s">
        <v>192</v>
      </c>
      <c r="AD140" s="50">
        <v>43861</v>
      </c>
      <c r="AE140" s="110"/>
      <c r="AF140" s="1">
        <v>1982.17</v>
      </c>
      <c r="AG140" s="1"/>
      <c r="AH140" s="1"/>
      <c r="AI140" s="1"/>
      <c r="AJ140" s="1"/>
      <c r="AK140" s="58">
        <f t="shared" si="90"/>
        <v>1982.17</v>
      </c>
      <c r="AL140" s="73">
        <f t="shared" si="93"/>
        <v>0.57999999999992724</v>
      </c>
      <c r="AM140" s="75">
        <f t="shared" si="94"/>
        <v>-0.51565032871899885</v>
      </c>
      <c r="AN140" s="56">
        <f t="shared" si="95"/>
        <v>6.4349671280928389E-2</v>
      </c>
      <c r="AO140" s="64">
        <f t="shared" si="96"/>
        <v>6.4349671280928389E-2</v>
      </c>
      <c r="AP140" s="64">
        <f t="shared" si="97"/>
        <v>0</v>
      </c>
      <c r="AQ140" s="64">
        <f t="shared" si="98"/>
        <v>0.11647290501848039</v>
      </c>
      <c r="AR140" s="64"/>
      <c r="AS140" s="77">
        <f t="shared" si="99"/>
        <v>0.11647290501848039</v>
      </c>
      <c r="AT140" s="64">
        <f t="shared" si="100"/>
        <v>0.41745394891535759</v>
      </c>
      <c r="AU140" s="64">
        <f t="shared" si="91"/>
        <v>7.4216052788562054E-2</v>
      </c>
      <c r="AV140" s="90">
        <f t="shared" si="101"/>
        <v>0.60814290672240001</v>
      </c>
      <c r="AW140" s="78">
        <f t="shared" si="102"/>
        <v>80.910179242064686</v>
      </c>
      <c r="AX140" s="111">
        <v>1</v>
      </c>
      <c r="AY140" s="64" t="s">
        <v>48</v>
      </c>
      <c r="AZ140" s="1">
        <v>92</v>
      </c>
      <c r="BA140" s="1" t="s">
        <v>191</v>
      </c>
      <c r="BB140" s="1" t="s">
        <v>192</v>
      </c>
      <c r="BC140" s="50">
        <v>43890</v>
      </c>
      <c r="BD140" s="83"/>
      <c r="BE140" s="1">
        <v>2003.23</v>
      </c>
      <c r="BF140" s="1"/>
      <c r="BG140" s="1"/>
      <c r="BH140" s="1"/>
      <c r="BI140" s="1"/>
      <c r="BJ140" s="58">
        <v>2003.23</v>
      </c>
      <c r="BK140" s="73">
        <f t="shared" si="103"/>
        <v>21.059999999999945</v>
      </c>
      <c r="BL140" s="75">
        <f t="shared" si="104"/>
        <v>0.39850141615214063</v>
      </c>
      <c r="BM140" s="56">
        <f t="shared" si="105"/>
        <v>21.458501416152085</v>
      </c>
      <c r="BN140" s="64">
        <f t="shared" si="106"/>
        <v>21.458501416152085</v>
      </c>
      <c r="BO140" s="64">
        <f t="shared" si="107"/>
        <v>0</v>
      </c>
      <c r="BP140" s="64">
        <f t="shared" si="108"/>
        <v>38.839887563235273</v>
      </c>
      <c r="BQ140" s="174">
        <f t="shared" si="109"/>
        <v>0</v>
      </c>
      <c r="BR140" s="77">
        <f t="shared" si="110"/>
        <v>38.839887563235273</v>
      </c>
      <c r="BS140" s="64">
        <f t="shared" si="111"/>
        <v>2.6131984258934322</v>
      </c>
      <c r="BT140" s="90">
        <f t="shared" si="112"/>
        <v>41.453085989128702</v>
      </c>
      <c r="BU140" s="78">
        <f t="shared" si="113"/>
        <v>122.3632652311934</v>
      </c>
      <c r="BV140" s="111">
        <v>1</v>
      </c>
      <c r="BW140" s="64" t="s">
        <v>48</v>
      </c>
      <c r="BX140" s="1">
        <v>92</v>
      </c>
      <c r="BY140" s="1" t="s">
        <v>191</v>
      </c>
      <c r="BZ140" s="1" t="s">
        <v>192</v>
      </c>
      <c r="CA140" s="50">
        <v>43890</v>
      </c>
      <c r="CB140" s="83"/>
      <c r="CC140" s="72">
        <v>2003.23</v>
      </c>
      <c r="CD140" s="72"/>
      <c r="CE140" s="72"/>
      <c r="CF140" s="72"/>
      <c r="CG140" s="72"/>
      <c r="CH140" s="72">
        <v>2003.23</v>
      </c>
      <c r="CI140" s="72">
        <v>21.059999999999945</v>
      </c>
      <c r="CJ140" s="72">
        <v>0.39850141615214063</v>
      </c>
      <c r="CK140" s="72">
        <v>21.458501416152085</v>
      </c>
      <c r="CL140" s="72">
        <v>21.458501416152085</v>
      </c>
      <c r="CM140" s="72">
        <v>0</v>
      </c>
      <c r="CN140" s="72">
        <v>38.839887563235273</v>
      </c>
      <c r="CO140" s="72">
        <v>0</v>
      </c>
      <c r="CP140" s="77">
        <f t="shared" si="114"/>
        <v>43.163443016068776</v>
      </c>
      <c r="CQ140" s="64">
        <f t="shared" si="115"/>
        <v>2.6131984258934318</v>
      </c>
      <c r="CR140" s="90">
        <f t="shared" si="116"/>
        <v>45.776641441962205</v>
      </c>
      <c r="CS140" s="78">
        <f t="shared" si="117"/>
        <v>168.13990667315559</v>
      </c>
      <c r="CT140" s="74" t="s">
        <v>232</v>
      </c>
      <c r="CU140" s="1" t="s">
        <v>317</v>
      </c>
      <c r="CV140" s="1">
        <v>92</v>
      </c>
      <c r="CW140" s="1" t="s">
        <v>191</v>
      </c>
      <c r="CX140" s="1" t="s">
        <v>192</v>
      </c>
      <c r="CY140" s="50">
        <v>43951</v>
      </c>
      <c r="CZ140" s="83"/>
      <c r="DA140" s="64">
        <v>2197.04</v>
      </c>
      <c r="DB140" s="64"/>
      <c r="DC140" s="64"/>
      <c r="DD140" s="64"/>
      <c r="DE140" s="64"/>
      <c r="DF140" s="72">
        <v>2197.04</v>
      </c>
      <c r="DG140" s="73">
        <f t="shared" si="118"/>
        <v>193.80999999999995</v>
      </c>
      <c r="DH140" s="75">
        <f t="shared" si="119"/>
        <v>29.758448505941843</v>
      </c>
      <c r="DI140" s="76">
        <f t="shared" si="120"/>
        <v>223.56844850594177</v>
      </c>
      <c r="DJ140" s="64">
        <f t="shared" si="121"/>
        <v>110</v>
      </c>
      <c r="DK140" s="64">
        <f t="shared" si="122"/>
        <v>113.56844850594177</v>
      </c>
      <c r="DL140" s="64">
        <f t="shared" si="123"/>
        <v>199.1</v>
      </c>
      <c r="DM140" s="184">
        <f t="shared" si="124"/>
        <v>252.83463729540185</v>
      </c>
      <c r="DN140" s="185">
        <f t="shared" si="125"/>
        <v>451.93463729540184</v>
      </c>
      <c r="DO140" s="186">
        <f t="shared" si="126"/>
        <v>408.77119427933309</v>
      </c>
      <c r="DP140" s="186">
        <f t="shared" si="127"/>
        <v>392.74600728505521</v>
      </c>
      <c r="DQ140" s="187">
        <f t="shared" si="128"/>
        <v>28.159716969202346</v>
      </c>
      <c r="DR140" s="29">
        <f t="shared" si="129"/>
        <v>436.93091124853544</v>
      </c>
      <c r="DS140" s="188">
        <f t="shared" si="130"/>
        <v>605.07081792169106</v>
      </c>
      <c r="DT140" s="74">
        <v>1</v>
      </c>
      <c r="DU140" s="1" t="s">
        <v>48</v>
      </c>
      <c r="DV140" s="1">
        <v>92</v>
      </c>
      <c r="DW140" s="1" t="s">
        <v>191</v>
      </c>
      <c r="DX140" s="1" t="s">
        <v>192</v>
      </c>
      <c r="DY140" s="50">
        <v>43982</v>
      </c>
      <c r="DZ140" s="51"/>
      <c r="EA140" s="1">
        <v>2329.4299999999998</v>
      </c>
      <c r="EB140" s="1"/>
      <c r="EC140" s="1"/>
      <c r="ED140" s="1"/>
      <c r="EE140" s="1"/>
      <c r="EF140" s="58">
        <v>2329.4299999999998</v>
      </c>
      <c r="EG140" s="73">
        <f t="shared" si="131"/>
        <v>132.38999999999987</v>
      </c>
      <c r="EH140" s="75">
        <f t="shared" si="132"/>
        <v>5.4401163690744925</v>
      </c>
      <c r="EI140" s="56">
        <f t="shared" si="133"/>
        <v>137.83011636907437</v>
      </c>
      <c r="EJ140" s="64">
        <f t="shared" si="134"/>
        <v>110</v>
      </c>
      <c r="EK140" s="64">
        <f t="shared" si="135"/>
        <v>27.830116369074375</v>
      </c>
      <c r="EL140" s="64">
        <f t="shared" si="136"/>
        <v>199.1</v>
      </c>
      <c r="EM140" s="174">
        <f t="shared" si="137"/>
        <v>53.855511598794905</v>
      </c>
      <c r="EN140" s="77">
        <f t="shared" si="138"/>
        <v>252.95551159879489</v>
      </c>
      <c r="EO140" s="64">
        <f t="shared" si="139"/>
        <v>26.460874231032633</v>
      </c>
      <c r="EP140" s="199">
        <f t="shared" si="140"/>
        <v>279.4163858298275</v>
      </c>
      <c r="EQ140" s="200">
        <f t="shared" si="141"/>
        <v>884.48720375151856</v>
      </c>
      <c r="ER140" s="111">
        <v>1</v>
      </c>
      <c r="ES140" s="64" t="s">
        <v>48</v>
      </c>
      <c r="ET140" s="1">
        <v>92</v>
      </c>
      <c r="EU140" s="1" t="s">
        <v>191</v>
      </c>
      <c r="EV140" s="1" t="s">
        <v>192</v>
      </c>
      <c r="EW140" s="218">
        <v>500</v>
      </c>
      <c r="EX140" s="50">
        <v>44013</v>
      </c>
      <c r="EY140" s="64">
        <v>2469.66</v>
      </c>
      <c r="EZ140" s="64"/>
      <c r="FA140" s="64"/>
      <c r="FB140" s="64"/>
      <c r="FC140" s="64"/>
      <c r="FD140" s="72">
        <f t="shared" si="142"/>
        <v>2469.66</v>
      </c>
      <c r="FE140" s="73">
        <f t="shared" si="172"/>
        <v>140.23000000000002</v>
      </c>
      <c r="FF140" s="75">
        <f t="shared" si="143"/>
        <v>6.5803968225226317</v>
      </c>
      <c r="FG140" s="56">
        <f t="shared" si="144"/>
        <v>146.81039682252265</v>
      </c>
      <c r="FH140" s="64">
        <f t="shared" si="145"/>
        <v>146.81039682252265</v>
      </c>
      <c r="FI140" s="64">
        <f t="shared" si="146"/>
        <v>0</v>
      </c>
      <c r="FJ140" s="64">
        <f t="shared" si="147"/>
        <v>265.72681824876599</v>
      </c>
      <c r="FK140" s="64"/>
      <c r="FL140" s="77">
        <f t="shared" si="148"/>
        <v>265.72681824876599</v>
      </c>
      <c r="FM140" s="64">
        <f t="shared" si="149"/>
        <v>30.447243852087983</v>
      </c>
      <c r="FN140" s="199">
        <f t="shared" si="150"/>
        <v>296.17406210085397</v>
      </c>
      <c r="FO140" s="93">
        <f t="shared" si="151"/>
        <v>680.66126585237248</v>
      </c>
      <c r="FP140" s="74">
        <v>1</v>
      </c>
      <c r="FQ140" s="1" t="s">
        <v>48</v>
      </c>
      <c r="FR140" s="1">
        <v>92</v>
      </c>
      <c r="FS140" s="1" t="s">
        <v>191</v>
      </c>
      <c r="FT140" s="1" t="s">
        <v>192</v>
      </c>
      <c r="FU140" s="50">
        <v>44042</v>
      </c>
      <c r="FV140" s="51"/>
      <c r="FW140" s="64">
        <v>2549.6799999999998</v>
      </c>
      <c r="FX140" s="64"/>
      <c r="FY140" s="64"/>
      <c r="FZ140" s="64"/>
      <c r="GA140" s="64"/>
      <c r="GB140" s="231">
        <f t="shared" si="152"/>
        <v>2549.6799999999998</v>
      </c>
      <c r="GC140" s="73">
        <f t="shared" si="92"/>
        <v>80.019999999999982</v>
      </c>
      <c r="GD140" s="75">
        <f t="shared" si="153"/>
        <v>24.933938461145683</v>
      </c>
      <c r="GE140" s="76">
        <f t="shared" si="154"/>
        <v>104.95393846114567</v>
      </c>
      <c r="GF140" s="64">
        <f t="shared" si="155"/>
        <v>104.95393846114567</v>
      </c>
      <c r="GG140" s="64">
        <v>0</v>
      </c>
      <c r="GH140" s="64">
        <f t="shared" si="156"/>
        <v>199.41248307617676</v>
      </c>
      <c r="GI140" s="64"/>
      <c r="GJ140" s="77">
        <f t="shared" si="157"/>
        <v>199.41248307617676</v>
      </c>
      <c r="GK140" s="63">
        <f t="shared" si="158"/>
        <v>0</v>
      </c>
      <c r="GL140" s="64">
        <f t="shared" si="159"/>
        <v>0</v>
      </c>
      <c r="GM140" s="51">
        <f t="shared" si="160"/>
        <v>199.41248307617676</v>
      </c>
      <c r="GN140" s="200">
        <f t="shared" si="161"/>
        <v>880.07374892854921</v>
      </c>
      <c r="GO140" s="74">
        <v>1</v>
      </c>
      <c r="GP140" s="237" t="s">
        <v>48</v>
      </c>
      <c r="GQ140" s="1">
        <v>92</v>
      </c>
      <c r="GR140" s="1" t="s">
        <v>191</v>
      </c>
      <c r="GS140" s="1" t="s">
        <v>192</v>
      </c>
      <c r="GT140" s="50">
        <v>44081</v>
      </c>
      <c r="GU140" s="51"/>
      <c r="GV140" s="64">
        <v>2652.43</v>
      </c>
      <c r="GW140" s="64"/>
      <c r="GX140" s="64"/>
      <c r="GY140" s="64"/>
      <c r="GZ140" s="64"/>
      <c r="HA140" s="72">
        <v>2652.43</v>
      </c>
      <c r="HB140" s="73">
        <f t="shared" si="162"/>
        <v>102.75</v>
      </c>
      <c r="HC140" s="75">
        <f t="shared" si="163"/>
        <v>-37.189821164399341</v>
      </c>
      <c r="HD140" s="76">
        <f t="shared" si="164"/>
        <v>65.560178835600652</v>
      </c>
      <c r="HE140" s="64">
        <f t="shared" si="165"/>
        <v>65.560178835600652</v>
      </c>
      <c r="HF140" s="64">
        <v>0</v>
      </c>
      <c r="HG140" s="64">
        <f t="shared" si="166"/>
        <v>124.56433978764123</v>
      </c>
      <c r="HH140" s="64"/>
      <c r="HI140" s="77">
        <f t="shared" si="167"/>
        <v>124.56433978764123</v>
      </c>
      <c r="HJ140" s="64">
        <f t="shared" si="168"/>
        <v>0</v>
      </c>
      <c r="HK140" s="64">
        <f t="shared" si="169"/>
        <v>0</v>
      </c>
      <c r="HL140" s="51">
        <f t="shared" si="170"/>
        <v>124.56433978764123</v>
      </c>
      <c r="HM140" s="200">
        <f t="shared" si="171"/>
        <v>1004.6380887161904</v>
      </c>
      <c r="HN140" s="1">
        <v>1</v>
      </c>
      <c r="HO140" s="1" t="s">
        <v>48</v>
      </c>
    </row>
    <row r="141" spans="1:223" ht="30" customHeight="1" x14ac:dyDescent="0.25">
      <c r="A141" s="1">
        <v>93</v>
      </c>
      <c r="B141" s="1" t="s">
        <v>193</v>
      </c>
      <c r="C141" s="1" t="s">
        <v>194</v>
      </c>
      <c r="D141" s="50">
        <v>43830</v>
      </c>
      <c r="E141" s="83"/>
      <c r="F141" s="64">
        <v>100.66</v>
      </c>
      <c r="G141" s="64"/>
      <c r="H141" s="64"/>
      <c r="I141" s="64"/>
      <c r="J141" s="64"/>
      <c r="K141" s="72">
        <v>100.66</v>
      </c>
      <c r="L141" s="73">
        <v>0.36999999999999034</v>
      </c>
      <c r="M141" s="75">
        <v>4.4399968265616832E-2</v>
      </c>
      <c r="N141" s="56">
        <v>0.41439996826560715</v>
      </c>
      <c r="O141" s="64">
        <v>0.41439996826560715</v>
      </c>
      <c r="P141" s="64">
        <v>0</v>
      </c>
      <c r="Q141" s="64">
        <v>0.75006394256074893</v>
      </c>
      <c r="R141" s="64">
        <v>0</v>
      </c>
      <c r="S141" s="77">
        <v>0.75006394256074893</v>
      </c>
      <c r="T141" s="64"/>
      <c r="U141" s="64"/>
      <c r="V141" s="64">
        <v>3.7690493839249127E-2</v>
      </c>
      <c r="W141" s="90">
        <v>0.78775443639999809</v>
      </c>
      <c r="X141" s="78">
        <v>66.998568224539795</v>
      </c>
      <c r="Y141" s="111">
        <v>1</v>
      </c>
      <c r="Z141" s="64" t="s">
        <v>48</v>
      </c>
      <c r="AA141" s="1">
        <v>93</v>
      </c>
      <c r="AB141" s="1" t="s">
        <v>193</v>
      </c>
      <c r="AC141" s="1" t="s">
        <v>194</v>
      </c>
      <c r="AD141" s="50">
        <v>43861</v>
      </c>
      <c r="AE141" s="110"/>
      <c r="AF141" s="1">
        <v>100.69</v>
      </c>
      <c r="AG141" s="1"/>
      <c r="AH141" s="1"/>
      <c r="AI141" s="1"/>
      <c r="AJ141" s="1"/>
      <c r="AK141" s="58">
        <f t="shared" si="90"/>
        <v>100.69</v>
      </c>
      <c r="AL141" s="73">
        <f t="shared" si="93"/>
        <v>3.0000000000001137E-2</v>
      </c>
      <c r="AM141" s="75">
        <f t="shared" si="94"/>
        <v>-2.6671568726849122E-2</v>
      </c>
      <c r="AN141" s="56">
        <f t="shared" si="95"/>
        <v>3.3284312731520146E-3</v>
      </c>
      <c r="AO141" s="64">
        <f t="shared" si="96"/>
        <v>3.3284312731520146E-3</v>
      </c>
      <c r="AP141" s="64">
        <f t="shared" si="97"/>
        <v>0</v>
      </c>
      <c r="AQ141" s="64">
        <f t="shared" si="98"/>
        <v>6.0244606044051463E-3</v>
      </c>
      <c r="AR141" s="64"/>
      <c r="AS141" s="77">
        <f t="shared" si="99"/>
        <v>6.0244606044051463E-3</v>
      </c>
      <c r="AT141" s="64">
        <f t="shared" si="100"/>
        <v>2.1592445633556522E-2</v>
      </c>
      <c r="AU141" s="64">
        <f t="shared" si="91"/>
        <v>3.8387613511331503E-3</v>
      </c>
      <c r="AV141" s="90">
        <f t="shared" si="101"/>
        <v>3.1455667589094821E-2</v>
      </c>
      <c r="AW141" s="78">
        <f t="shared" si="102"/>
        <v>67.030023892128895</v>
      </c>
      <c r="AX141" s="111">
        <v>1</v>
      </c>
      <c r="AY141" s="64" t="s">
        <v>48</v>
      </c>
      <c r="AZ141" s="1">
        <v>93</v>
      </c>
      <c r="BA141" s="1" t="s">
        <v>193</v>
      </c>
      <c r="BB141" s="1" t="s">
        <v>194</v>
      </c>
      <c r="BC141" s="50">
        <v>43890</v>
      </c>
      <c r="BD141" s="83"/>
      <c r="BE141" s="1">
        <v>102.10000000000001</v>
      </c>
      <c r="BF141" s="1"/>
      <c r="BG141" s="1"/>
      <c r="BH141" s="1"/>
      <c r="BI141" s="1"/>
      <c r="BJ141" s="58">
        <v>102.10000000000001</v>
      </c>
      <c r="BK141" s="73">
        <f t="shared" si="103"/>
        <v>1.4100000000000108</v>
      </c>
      <c r="BL141" s="75">
        <f t="shared" si="104"/>
        <v>2.668029424380456E-2</v>
      </c>
      <c r="BM141" s="56">
        <f t="shared" si="105"/>
        <v>1.4366802942438153</v>
      </c>
      <c r="BN141" s="64">
        <f t="shared" si="106"/>
        <v>1.4366802942438153</v>
      </c>
      <c r="BO141" s="64">
        <f t="shared" si="107"/>
        <v>0</v>
      </c>
      <c r="BP141" s="64">
        <f t="shared" si="108"/>
        <v>2.6003913325813057</v>
      </c>
      <c r="BQ141" s="174">
        <f t="shared" si="109"/>
        <v>0</v>
      </c>
      <c r="BR141" s="77">
        <f t="shared" si="110"/>
        <v>2.6003913325813057</v>
      </c>
      <c r="BS141" s="64">
        <f t="shared" si="111"/>
        <v>0.17495772936893531</v>
      </c>
      <c r="BT141" s="90">
        <f t="shared" si="112"/>
        <v>2.7753490619502412</v>
      </c>
      <c r="BU141" s="78">
        <f t="shared" si="113"/>
        <v>69.805372954079132</v>
      </c>
      <c r="BV141" s="111">
        <v>1</v>
      </c>
      <c r="BW141" s="64" t="s">
        <v>48</v>
      </c>
      <c r="BX141" s="1">
        <v>93</v>
      </c>
      <c r="BY141" s="1" t="s">
        <v>193</v>
      </c>
      <c r="BZ141" s="1" t="s">
        <v>194</v>
      </c>
      <c r="CA141" s="50">
        <v>43890</v>
      </c>
      <c r="CB141" s="83"/>
      <c r="CC141" s="72">
        <v>102.10000000000001</v>
      </c>
      <c r="CD141" s="72"/>
      <c r="CE141" s="72"/>
      <c r="CF141" s="72"/>
      <c r="CG141" s="72"/>
      <c r="CH141" s="72">
        <v>102.10000000000001</v>
      </c>
      <c r="CI141" s="72">
        <v>1.4100000000000108</v>
      </c>
      <c r="CJ141" s="72">
        <v>2.668029424380456E-2</v>
      </c>
      <c r="CK141" s="72">
        <v>1.4366802942438153</v>
      </c>
      <c r="CL141" s="72">
        <v>1.4366802942438153</v>
      </c>
      <c r="CM141" s="72">
        <v>0</v>
      </c>
      <c r="CN141" s="72">
        <v>2.6003913325813057</v>
      </c>
      <c r="CO141" s="72">
        <v>0</v>
      </c>
      <c r="CP141" s="77">
        <f t="shared" si="114"/>
        <v>2.8898601449505033</v>
      </c>
      <c r="CQ141" s="64">
        <f t="shared" si="115"/>
        <v>0.17495772936893528</v>
      </c>
      <c r="CR141" s="90">
        <f t="shared" si="116"/>
        <v>3.0648178743194388</v>
      </c>
      <c r="CS141" s="78">
        <f t="shared" si="117"/>
        <v>72.870190828398577</v>
      </c>
      <c r="CT141" s="74" t="s">
        <v>232</v>
      </c>
      <c r="CU141" s="1" t="s">
        <v>317</v>
      </c>
      <c r="CV141" s="1">
        <v>93</v>
      </c>
      <c r="CW141" s="1" t="s">
        <v>193</v>
      </c>
      <c r="CX141" s="1" t="s">
        <v>194</v>
      </c>
      <c r="CY141" s="50">
        <v>43951</v>
      </c>
      <c r="CZ141" s="83"/>
      <c r="DA141" s="64">
        <v>107.60000000000001</v>
      </c>
      <c r="DB141" s="64"/>
      <c r="DC141" s="64"/>
      <c r="DD141" s="64"/>
      <c r="DE141" s="64"/>
      <c r="DF141" s="72">
        <v>107.60000000000001</v>
      </c>
      <c r="DG141" s="73">
        <f t="shared" si="118"/>
        <v>5.5</v>
      </c>
      <c r="DH141" s="75">
        <f t="shared" si="119"/>
        <v>0.84449443673020064</v>
      </c>
      <c r="DI141" s="76">
        <f t="shared" si="120"/>
        <v>6.3444944367302005</v>
      </c>
      <c r="DJ141" s="64">
        <f t="shared" si="121"/>
        <v>6.3444944367302005</v>
      </c>
      <c r="DK141" s="64">
        <f t="shared" si="122"/>
        <v>0</v>
      </c>
      <c r="DL141" s="64">
        <f t="shared" si="123"/>
        <v>11.483534930481664</v>
      </c>
      <c r="DM141" s="184">
        <f t="shared" si="124"/>
        <v>0</v>
      </c>
      <c r="DN141" s="185">
        <f t="shared" si="125"/>
        <v>11.483534930481664</v>
      </c>
      <c r="DO141" s="186">
        <f t="shared" si="126"/>
        <v>8.5936747855311602</v>
      </c>
      <c r="DP141" s="186">
        <f t="shared" si="127"/>
        <v>8.2567742227384695</v>
      </c>
      <c r="DQ141" s="187">
        <f t="shared" si="128"/>
        <v>0.59200710097140796</v>
      </c>
      <c r="DR141" s="29">
        <f t="shared" si="129"/>
        <v>9.185681886502568</v>
      </c>
      <c r="DS141" s="188">
        <f t="shared" si="130"/>
        <v>82.055872714901142</v>
      </c>
      <c r="DT141" s="74">
        <v>1</v>
      </c>
      <c r="DU141" s="1" t="s">
        <v>48</v>
      </c>
      <c r="DV141" s="1">
        <v>93</v>
      </c>
      <c r="DW141" s="1" t="s">
        <v>193</v>
      </c>
      <c r="DX141" s="1" t="s">
        <v>194</v>
      </c>
      <c r="DY141" s="50">
        <v>43982</v>
      </c>
      <c r="DZ141" s="51"/>
      <c r="EA141" s="1">
        <v>126.12</v>
      </c>
      <c r="EB141" s="1"/>
      <c r="EC141" s="1"/>
      <c r="ED141" s="1"/>
      <c r="EE141" s="1"/>
      <c r="EF141" s="58">
        <v>126.12</v>
      </c>
      <c r="EG141" s="73">
        <f t="shared" si="131"/>
        <v>18.519999999999996</v>
      </c>
      <c r="EH141" s="75">
        <f t="shared" si="132"/>
        <v>0.76101635437162685</v>
      </c>
      <c r="EI141" s="56">
        <f t="shared" si="133"/>
        <v>19.281016354371623</v>
      </c>
      <c r="EJ141" s="64">
        <f t="shared" si="134"/>
        <v>19.281016354371623</v>
      </c>
      <c r="EK141" s="64">
        <f t="shared" si="135"/>
        <v>0</v>
      </c>
      <c r="EL141" s="64">
        <f t="shared" si="136"/>
        <v>34.89863960141264</v>
      </c>
      <c r="EM141" s="174">
        <f t="shared" si="137"/>
        <v>0</v>
      </c>
      <c r="EN141" s="77">
        <f t="shared" si="138"/>
        <v>34.89863960141264</v>
      </c>
      <c r="EO141" s="64">
        <f t="shared" si="139"/>
        <v>3.6506360643834026</v>
      </c>
      <c r="EP141" s="199">
        <f t="shared" si="140"/>
        <v>38.549275665796046</v>
      </c>
      <c r="EQ141" s="200">
        <f t="shared" si="141"/>
        <v>120.60514838069719</v>
      </c>
      <c r="ER141" s="111">
        <v>1</v>
      </c>
      <c r="ES141" s="64" t="s">
        <v>48</v>
      </c>
      <c r="ET141" s="1">
        <v>93</v>
      </c>
      <c r="EU141" s="1" t="s">
        <v>193</v>
      </c>
      <c r="EV141" s="1" t="s">
        <v>194</v>
      </c>
      <c r="EW141" s="218"/>
      <c r="EX141" s="50">
        <v>44013</v>
      </c>
      <c r="EY141" s="64">
        <v>132.14000000000001</v>
      </c>
      <c r="EZ141" s="64"/>
      <c r="FA141" s="64"/>
      <c r="FB141" s="64"/>
      <c r="FC141" s="64"/>
      <c r="FD141" s="72">
        <f t="shared" si="142"/>
        <v>132.14000000000001</v>
      </c>
      <c r="FE141" s="73">
        <f t="shared" si="172"/>
        <v>6.0200000000000102</v>
      </c>
      <c r="FF141" s="75">
        <f t="shared" si="143"/>
        <v>0.28249296777855171</v>
      </c>
      <c r="FG141" s="56">
        <f t="shared" si="144"/>
        <v>6.3024929677785622</v>
      </c>
      <c r="FH141" s="64">
        <f t="shared" si="145"/>
        <v>6.3024929677785622</v>
      </c>
      <c r="FI141" s="64">
        <f t="shared" si="146"/>
        <v>0</v>
      </c>
      <c r="FJ141" s="64">
        <f t="shared" si="147"/>
        <v>11.407512271679197</v>
      </c>
      <c r="FK141" s="64"/>
      <c r="FL141" s="77">
        <f t="shared" si="148"/>
        <v>11.407512271679197</v>
      </c>
      <c r="FM141" s="64">
        <f t="shared" si="149"/>
        <v>1.3070841331353487</v>
      </c>
      <c r="FN141" s="199">
        <f t="shared" si="150"/>
        <v>12.714596404814547</v>
      </c>
      <c r="FO141" s="93">
        <f t="shared" si="151"/>
        <v>133.31974478551174</v>
      </c>
      <c r="FP141" s="74">
        <v>1</v>
      </c>
      <c r="FQ141" s="1" t="s">
        <v>48</v>
      </c>
      <c r="FR141" s="1">
        <v>93</v>
      </c>
      <c r="FS141" s="1" t="s">
        <v>193</v>
      </c>
      <c r="FT141" s="1" t="s">
        <v>194</v>
      </c>
      <c r="FU141" s="50">
        <v>44042</v>
      </c>
      <c r="FV141" s="51"/>
      <c r="FW141" s="64">
        <v>138.21</v>
      </c>
      <c r="FX141" s="64"/>
      <c r="FY141" s="64"/>
      <c r="FZ141" s="64"/>
      <c r="GA141" s="64"/>
      <c r="GB141" s="231">
        <f t="shared" si="152"/>
        <v>138.21</v>
      </c>
      <c r="GC141" s="73">
        <f t="shared" si="92"/>
        <v>6.0699999999999932</v>
      </c>
      <c r="GD141" s="75">
        <f t="shared" si="153"/>
        <v>1.8913897333061005</v>
      </c>
      <c r="GE141" s="76">
        <f t="shared" si="154"/>
        <v>7.9613897333060937</v>
      </c>
      <c r="GF141" s="64">
        <f t="shared" si="155"/>
        <v>7.9613897333060937</v>
      </c>
      <c r="GG141" s="64">
        <v>0</v>
      </c>
      <c r="GH141" s="64">
        <f t="shared" si="156"/>
        <v>15.126640493281577</v>
      </c>
      <c r="GI141" s="64"/>
      <c r="GJ141" s="77">
        <f t="shared" si="157"/>
        <v>15.126640493281577</v>
      </c>
      <c r="GK141" s="63">
        <f t="shared" si="158"/>
        <v>0</v>
      </c>
      <c r="GL141" s="64">
        <f t="shared" si="159"/>
        <v>0</v>
      </c>
      <c r="GM141" s="51">
        <f t="shared" si="160"/>
        <v>15.126640493281577</v>
      </c>
      <c r="GN141" s="200">
        <f t="shared" si="161"/>
        <v>148.44638527879331</v>
      </c>
      <c r="GO141" s="74">
        <v>1</v>
      </c>
      <c r="GP141" s="237" t="s">
        <v>48</v>
      </c>
      <c r="GQ141" s="1">
        <v>93</v>
      </c>
      <c r="GR141" s="1" t="s">
        <v>193</v>
      </c>
      <c r="GS141" s="1" t="s">
        <v>194</v>
      </c>
      <c r="GT141" s="50">
        <v>44081</v>
      </c>
      <c r="GU141" s="51"/>
      <c r="GV141" s="64">
        <v>144.22999999999999</v>
      </c>
      <c r="GW141" s="64"/>
      <c r="GX141" s="64"/>
      <c r="GY141" s="64"/>
      <c r="GZ141" s="64"/>
      <c r="HA141" s="72">
        <v>144.22999999999999</v>
      </c>
      <c r="HB141" s="73">
        <f t="shared" si="162"/>
        <v>6.0199999999999818</v>
      </c>
      <c r="HC141" s="75">
        <f t="shared" si="163"/>
        <v>-2.1789072837925385</v>
      </c>
      <c r="HD141" s="76">
        <f t="shared" si="164"/>
        <v>3.8410927162074433</v>
      </c>
      <c r="HE141" s="64">
        <f t="shared" si="165"/>
        <v>3.8410927162074433</v>
      </c>
      <c r="HF141" s="64">
        <v>0</v>
      </c>
      <c r="HG141" s="64">
        <f t="shared" si="166"/>
        <v>7.2980761607941416</v>
      </c>
      <c r="HH141" s="64"/>
      <c r="HI141" s="77">
        <f t="shared" si="167"/>
        <v>7.2980761607941416</v>
      </c>
      <c r="HJ141" s="64">
        <f t="shared" si="168"/>
        <v>0</v>
      </c>
      <c r="HK141" s="64">
        <f t="shared" si="169"/>
        <v>0</v>
      </c>
      <c r="HL141" s="51">
        <f t="shared" si="170"/>
        <v>7.2980761607941416</v>
      </c>
      <c r="HM141" s="200">
        <f t="shared" si="171"/>
        <v>155.74446143958747</v>
      </c>
      <c r="HN141" s="1">
        <v>1</v>
      </c>
      <c r="HO141" s="1" t="s">
        <v>48</v>
      </c>
    </row>
    <row r="142" spans="1:223" ht="30" customHeight="1" x14ac:dyDescent="0.25">
      <c r="A142" s="1">
        <v>94</v>
      </c>
      <c r="B142" s="1" t="s">
        <v>195</v>
      </c>
      <c r="C142" s="1" t="s">
        <v>196</v>
      </c>
      <c r="D142" s="50">
        <v>43830</v>
      </c>
      <c r="E142" s="83"/>
      <c r="F142" s="64">
        <v>342.27</v>
      </c>
      <c r="G142" s="64"/>
      <c r="H142" s="64"/>
      <c r="I142" s="64"/>
      <c r="J142" s="64"/>
      <c r="K142" s="72">
        <v>342.27</v>
      </c>
      <c r="L142" s="73">
        <v>3.6899999999999977</v>
      </c>
      <c r="M142" s="75">
        <v>0.44279968351386567</v>
      </c>
      <c r="N142" s="56">
        <v>4.1327996835138636</v>
      </c>
      <c r="O142" s="64">
        <v>4.1327996835138636</v>
      </c>
      <c r="P142" s="64">
        <v>0</v>
      </c>
      <c r="Q142" s="64">
        <v>7.4803674271600933</v>
      </c>
      <c r="R142" s="64">
        <v>0</v>
      </c>
      <c r="S142" s="77">
        <v>7.4803674271600933</v>
      </c>
      <c r="T142" s="64"/>
      <c r="U142" s="64"/>
      <c r="V142" s="64">
        <v>0.37588627639684552</v>
      </c>
      <c r="W142" s="90">
        <v>7.8562537035569386</v>
      </c>
      <c r="X142" s="78">
        <v>-340.53443994978375</v>
      </c>
      <c r="Y142" s="111">
        <v>1</v>
      </c>
      <c r="Z142" s="64" t="s">
        <v>48</v>
      </c>
      <c r="AA142" s="1">
        <v>94</v>
      </c>
      <c r="AB142" s="1" t="s">
        <v>195</v>
      </c>
      <c r="AC142" s="1" t="s">
        <v>196</v>
      </c>
      <c r="AD142" s="50">
        <v>43861</v>
      </c>
      <c r="AE142" s="110"/>
      <c r="AF142" s="1">
        <v>364.07</v>
      </c>
      <c r="AG142" s="1"/>
      <c r="AH142" s="1"/>
      <c r="AI142" s="1"/>
      <c r="AJ142" s="1"/>
      <c r="AK142" s="58">
        <f t="shared" si="90"/>
        <v>364.07</v>
      </c>
      <c r="AL142" s="73">
        <f t="shared" si="93"/>
        <v>21.800000000000011</v>
      </c>
      <c r="AM142" s="75">
        <f t="shared" si="94"/>
        <v>-19.381339941509637</v>
      </c>
      <c r="AN142" s="56">
        <f t="shared" si="95"/>
        <v>2.4186600584903744</v>
      </c>
      <c r="AO142" s="64">
        <f t="shared" si="96"/>
        <v>2.4186600584903744</v>
      </c>
      <c r="AP142" s="64">
        <f t="shared" si="97"/>
        <v>0</v>
      </c>
      <c r="AQ142" s="64">
        <f t="shared" si="98"/>
        <v>4.3777747058675773</v>
      </c>
      <c r="AR142" s="64"/>
      <c r="AS142" s="77">
        <f t="shared" si="99"/>
        <v>4.3777747058675773</v>
      </c>
      <c r="AT142" s="64">
        <f t="shared" si="100"/>
        <v>15.690510493717158</v>
      </c>
      <c r="AU142" s="64">
        <f t="shared" si="91"/>
        <v>2.7894999151566524</v>
      </c>
      <c r="AV142" s="90">
        <f t="shared" si="101"/>
        <v>22.85778511474139</v>
      </c>
      <c r="AW142" s="78">
        <f t="shared" si="102"/>
        <v>-317.67665483504237</v>
      </c>
      <c r="AX142" s="111">
        <v>1</v>
      </c>
      <c r="AY142" s="64" t="s">
        <v>48</v>
      </c>
      <c r="AZ142" s="1">
        <v>94</v>
      </c>
      <c r="BA142" s="1" t="s">
        <v>195</v>
      </c>
      <c r="BB142" s="1" t="s">
        <v>196</v>
      </c>
      <c r="BC142" s="50">
        <v>43890</v>
      </c>
      <c r="BD142" s="83"/>
      <c r="BE142" s="1">
        <v>364.07</v>
      </c>
      <c r="BF142" s="1"/>
      <c r="BG142" s="1"/>
      <c r="BH142" s="1"/>
      <c r="BI142" s="1"/>
      <c r="BJ142" s="58">
        <v>364.07</v>
      </c>
      <c r="BK142" s="73">
        <f t="shared" si="103"/>
        <v>0</v>
      </c>
      <c r="BL142" s="75">
        <f t="shared" si="104"/>
        <v>0</v>
      </c>
      <c r="BM142" s="56">
        <f t="shared" si="105"/>
        <v>0</v>
      </c>
      <c r="BN142" s="64">
        <f t="shared" si="106"/>
        <v>0</v>
      </c>
      <c r="BO142" s="64">
        <f t="shared" si="107"/>
        <v>0</v>
      </c>
      <c r="BP142" s="64">
        <f t="shared" si="108"/>
        <v>0</v>
      </c>
      <c r="BQ142" s="174">
        <f t="shared" si="109"/>
        <v>0</v>
      </c>
      <c r="BR142" s="77">
        <f t="shared" si="110"/>
        <v>0</v>
      </c>
      <c r="BS142" s="64">
        <f t="shared" si="111"/>
        <v>0</v>
      </c>
      <c r="BT142" s="90">
        <f t="shared" si="112"/>
        <v>0</v>
      </c>
      <c r="BU142" s="78">
        <f t="shared" si="113"/>
        <v>-317.67665483504237</v>
      </c>
      <c r="BV142" s="111">
        <v>1</v>
      </c>
      <c r="BW142" s="64" t="s">
        <v>48</v>
      </c>
      <c r="BX142" s="1">
        <v>94</v>
      </c>
      <c r="BY142" s="1" t="s">
        <v>195</v>
      </c>
      <c r="BZ142" s="1" t="s">
        <v>196</v>
      </c>
      <c r="CA142" s="50">
        <v>43890</v>
      </c>
      <c r="CB142" s="83"/>
      <c r="CC142" s="72">
        <v>364.07</v>
      </c>
      <c r="CD142" s="72"/>
      <c r="CE142" s="72"/>
      <c r="CF142" s="72"/>
      <c r="CG142" s="72"/>
      <c r="CH142" s="72">
        <v>364.07</v>
      </c>
      <c r="CI142" s="72">
        <v>0</v>
      </c>
      <c r="CJ142" s="72">
        <v>0</v>
      </c>
      <c r="CK142" s="72">
        <v>0</v>
      </c>
      <c r="CL142" s="72">
        <v>0</v>
      </c>
      <c r="CM142" s="72">
        <v>0</v>
      </c>
      <c r="CN142" s="72">
        <v>0</v>
      </c>
      <c r="CO142" s="72">
        <v>0</v>
      </c>
      <c r="CP142" s="77">
        <f t="shared" si="114"/>
        <v>0</v>
      </c>
      <c r="CQ142" s="64">
        <f t="shared" si="115"/>
        <v>0</v>
      </c>
      <c r="CR142" s="90">
        <f t="shared" si="116"/>
        <v>0</v>
      </c>
      <c r="CS142" s="78">
        <f t="shared" si="117"/>
        <v>-317.67665483504237</v>
      </c>
      <c r="CT142" s="74" t="s">
        <v>232</v>
      </c>
      <c r="CU142" s="1" t="s">
        <v>317</v>
      </c>
      <c r="CV142" s="1">
        <v>94</v>
      </c>
      <c r="CW142" s="1" t="s">
        <v>195</v>
      </c>
      <c r="CX142" s="1" t="s">
        <v>196</v>
      </c>
      <c r="CY142" s="50">
        <v>43951</v>
      </c>
      <c r="CZ142" s="83"/>
      <c r="DA142" s="64">
        <v>386.54</v>
      </c>
      <c r="DB142" s="64"/>
      <c r="DC142" s="64"/>
      <c r="DD142" s="64"/>
      <c r="DE142" s="64"/>
      <c r="DF142" s="72">
        <v>386.54</v>
      </c>
      <c r="DG142" s="73">
        <f t="shared" si="118"/>
        <v>22.470000000000027</v>
      </c>
      <c r="DH142" s="75">
        <f t="shared" si="119"/>
        <v>3.4501436351504786</v>
      </c>
      <c r="DI142" s="76">
        <f t="shared" si="120"/>
        <v>25.920143635150506</v>
      </c>
      <c r="DJ142" s="64">
        <f t="shared" si="121"/>
        <v>25.920143635150506</v>
      </c>
      <c r="DK142" s="64">
        <f t="shared" si="122"/>
        <v>0</v>
      </c>
      <c r="DL142" s="64">
        <f t="shared" si="123"/>
        <v>46.915459979622419</v>
      </c>
      <c r="DM142" s="184">
        <f t="shared" si="124"/>
        <v>0</v>
      </c>
      <c r="DN142" s="185">
        <f t="shared" si="125"/>
        <v>46.915459979622419</v>
      </c>
      <c r="DO142" s="186">
        <f t="shared" si="126"/>
        <v>46.915459979622419</v>
      </c>
      <c r="DP142" s="186">
        <f t="shared" si="127"/>
        <v>45.076218297190536</v>
      </c>
      <c r="DQ142" s="187">
        <f t="shared" si="128"/>
        <v>3.2319451394691914</v>
      </c>
      <c r="DR142" s="29">
        <f t="shared" si="129"/>
        <v>50.147405119091609</v>
      </c>
      <c r="DS142" s="188">
        <f t="shared" si="130"/>
        <v>-267.52924971595075</v>
      </c>
      <c r="DT142" s="74">
        <v>1</v>
      </c>
      <c r="DU142" s="1" t="s">
        <v>48</v>
      </c>
      <c r="DV142" s="1">
        <v>94</v>
      </c>
      <c r="DW142" s="1" t="s">
        <v>195</v>
      </c>
      <c r="DX142" s="1" t="s">
        <v>196</v>
      </c>
      <c r="DY142" s="50">
        <v>43982</v>
      </c>
      <c r="DZ142" s="51"/>
      <c r="EA142" s="1">
        <v>405.57</v>
      </c>
      <c r="EB142" s="1"/>
      <c r="EC142" s="1"/>
      <c r="ED142" s="1"/>
      <c r="EE142" s="1"/>
      <c r="EF142" s="58">
        <v>405.57</v>
      </c>
      <c r="EG142" s="73">
        <f t="shared" si="131"/>
        <v>19.029999999999973</v>
      </c>
      <c r="EH142" s="75">
        <f t="shared" si="132"/>
        <v>0.78197306823391155</v>
      </c>
      <c r="EI142" s="56">
        <f t="shared" si="133"/>
        <v>19.811973068233883</v>
      </c>
      <c r="EJ142" s="64">
        <f t="shared" si="134"/>
        <v>19.811973068233883</v>
      </c>
      <c r="EK142" s="64">
        <f t="shared" si="135"/>
        <v>0</v>
      </c>
      <c r="EL142" s="64">
        <f t="shared" si="136"/>
        <v>35.859671253503329</v>
      </c>
      <c r="EM142" s="174">
        <f t="shared" si="137"/>
        <v>0</v>
      </c>
      <c r="EN142" s="77">
        <f t="shared" si="138"/>
        <v>35.859671253503329</v>
      </c>
      <c r="EO142" s="64">
        <f t="shared" si="139"/>
        <v>3.7511665391585343</v>
      </c>
      <c r="EP142" s="199">
        <f t="shared" si="140"/>
        <v>39.610837792661862</v>
      </c>
      <c r="EQ142" s="200">
        <f t="shared" si="141"/>
        <v>-227.91841192328889</v>
      </c>
      <c r="ER142" s="111">
        <v>1</v>
      </c>
      <c r="ES142" s="64" t="s">
        <v>48</v>
      </c>
      <c r="ET142" s="1">
        <v>94</v>
      </c>
      <c r="EU142" s="1" t="s">
        <v>195</v>
      </c>
      <c r="EV142" s="1" t="s">
        <v>196</v>
      </c>
      <c r="EW142" s="218">
        <v>500</v>
      </c>
      <c r="EX142" s="50">
        <v>44013</v>
      </c>
      <c r="EY142" s="64">
        <v>424.07</v>
      </c>
      <c r="EZ142" s="64"/>
      <c r="FA142" s="64"/>
      <c r="FB142" s="64"/>
      <c r="FC142" s="64"/>
      <c r="FD142" s="72">
        <f t="shared" si="142"/>
        <v>424.07</v>
      </c>
      <c r="FE142" s="73">
        <f t="shared" si="172"/>
        <v>18.5</v>
      </c>
      <c r="FF142" s="75">
        <f t="shared" si="143"/>
        <v>0.86812622988425203</v>
      </c>
      <c r="FG142" s="56">
        <f t="shared" si="144"/>
        <v>19.36812622988425</v>
      </c>
      <c r="FH142" s="64">
        <f t="shared" si="145"/>
        <v>19.36812622988425</v>
      </c>
      <c r="FI142" s="64">
        <f t="shared" si="146"/>
        <v>0</v>
      </c>
      <c r="FJ142" s="64">
        <f t="shared" si="147"/>
        <v>35.056308476090493</v>
      </c>
      <c r="FK142" s="64"/>
      <c r="FL142" s="77">
        <f t="shared" si="148"/>
        <v>35.056308476090493</v>
      </c>
      <c r="FM142" s="64">
        <f t="shared" si="149"/>
        <v>4.0167867878744028</v>
      </c>
      <c r="FN142" s="199">
        <f t="shared" si="150"/>
        <v>39.073095263964895</v>
      </c>
      <c r="FO142" s="93">
        <f t="shared" si="151"/>
        <v>-688.845316659324</v>
      </c>
      <c r="FP142" s="74">
        <v>1</v>
      </c>
      <c r="FQ142" s="1" t="s">
        <v>48</v>
      </c>
      <c r="FR142" s="1">
        <v>94</v>
      </c>
      <c r="FS142" s="1" t="s">
        <v>195</v>
      </c>
      <c r="FT142" s="1" t="s">
        <v>196</v>
      </c>
      <c r="FU142" s="50">
        <v>44042</v>
      </c>
      <c r="FV142" s="51"/>
      <c r="FW142" s="64">
        <v>477.28000000000003</v>
      </c>
      <c r="FX142" s="64"/>
      <c r="FY142" s="64"/>
      <c r="FZ142" s="64"/>
      <c r="GA142" s="64"/>
      <c r="GB142" s="231">
        <f t="shared" si="152"/>
        <v>477.28000000000003</v>
      </c>
      <c r="GC142" s="73">
        <f t="shared" si="92"/>
        <v>53.210000000000036</v>
      </c>
      <c r="GD142" s="75">
        <f t="shared" si="153"/>
        <v>16.580040808767347</v>
      </c>
      <c r="GE142" s="76">
        <f t="shared" si="154"/>
        <v>69.790040808767387</v>
      </c>
      <c r="GF142" s="64">
        <f t="shared" si="155"/>
        <v>69.790040808767387</v>
      </c>
      <c r="GG142" s="64">
        <v>0</v>
      </c>
      <c r="GH142" s="64">
        <f t="shared" si="156"/>
        <v>132.60107753665804</v>
      </c>
      <c r="GI142" s="64"/>
      <c r="GJ142" s="77">
        <f t="shared" si="157"/>
        <v>132.60107753665804</v>
      </c>
      <c r="GK142" s="63">
        <f t="shared" si="158"/>
        <v>0</v>
      </c>
      <c r="GL142" s="64">
        <f t="shared" si="159"/>
        <v>0</v>
      </c>
      <c r="GM142" s="51">
        <f t="shared" si="160"/>
        <v>132.60107753665804</v>
      </c>
      <c r="GN142" s="200">
        <f t="shared" si="161"/>
        <v>-556.24423912266593</v>
      </c>
      <c r="GO142" s="74">
        <v>1</v>
      </c>
      <c r="GP142" s="237" t="s">
        <v>48</v>
      </c>
      <c r="GQ142" s="1">
        <v>94</v>
      </c>
      <c r="GR142" s="1" t="s">
        <v>195</v>
      </c>
      <c r="GS142" s="1" t="s">
        <v>196</v>
      </c>
      <c r="GT142" s="50">
        <v>44081</v>
      </c>
      <c r="GU142" s="51"/>
      <c r="GV142" s="64">
        <v>549.94000000000005</v>
      </c>
      <c r="GW142" s="64"/>
      <c r="GX142" s="64"/>
      <c r="GY142" s="64"/>
      <c r="GZ142" s="64"/>
      <c r="HA142" s="72">
        <v>549.94000000000005</v>
      </c>
      <c r="HB142" s="73">
        <f t="shared" si="162"/>
        <v>72.660000000000025</v>
      </c>
      <c r="HC142" s="75">
        <f t="shared" si="163"/>
        <v>-26.298904192751891</v>
      </c>
      <c r="HD142" s="76">
        <f t="shared" si="164"/>
        <v>46.361095807248134</v>
      </c>
      <c r="HE142" s="64">
        <f t="shared" si="165"/>
        <v>46.361095807248134</v>
      </c>
      <c r="HF142" s="64">
        <v>0</v>
      </c>
      <c r="HG142" s="64">
        <f t="shared" si="166"/>
        <v>88.086082033771447</v>
      </c>
      <c r="HH142" s="64"/>
      <c r="HI142" s="77">
        <f t="shared" si="167"/>
        <v>88.086082033771447</v>
      </c>
      <c r="HJ142" s="64">
        <f t="shared" si="168"/>
        <v>0</v>
      </c>
      <c r="HK142" s="64">
        <f t="shared" si="169"/>
        <v>0</v>
      </c>
      <c r="HL142" s="51">
        <f t="shared" si="170"/>
        <v>88.086082033771447</v>
      </c>
      <c r="HM142" s="200">
        <f t="shared" si="171"/>
        <v>-468.15815708889448</v>
      </c>
      <c r="HN142" s="1">
        <v>1</v>
      </c>
      <c r="HO142" s="1" t="s">
        <v>48</v>
      </c>
    </row>
    <row r="143" spans="1:223" ht="30" customHeight="1" x14ac:dyDescent="0.25">
      <c r="A143" s="1">
        <v>95</v>
      </c>
      <c r="B143" s="1" t="s">
        <v>197</v>
      </c>
      <c r="C143" s="1" t="s">
        <v>198</v>
      </c>
      <c r="D143" s="50">
        <v>43830</v>
      </c>
      <c r="E143" s="83"/>
      <c r="F143" s="64">
        <v>326.56</v>
      </c>
      <c r="G143" s="64"/>
      <c r="H143" s="64"/>
      <c r="I143" s="64"/>
      <c r="J143" s="64"/>
      <c r="K143" s="72">
        <v>326.56</v>
      </c>
      <c r="L143" s="73">
        <v>43.699999999999989</v>
      </c>
      <c r="M143" s="75">
        <v>5.2439962519121774</v>
      </c>
      <c r="N143" s="56">
        <v>48.943996251912168</v>
      </c>
      <c r="O143" s="64">
        <v>48.943996251912168</v>
      </c>
      <c r="P143" s="64">
        <v>0</v>
      </c>
      <c r="Q143" s="64">
        <v>88.588633215961025</v>
      </c>
      <c r="R143" s="64">
        <v>0</v>
      </c>
      <c r="S143" s="77">
        <v>88.588633215961025</v>
      </c>
      <c r="T143" s="64"/>
      <c r="U143" s="64"/>
      <c r="V143" s="64">
        <v>4.4515529210141338</v>
      </c>
      <c r="W143" s="90">
        <v>93.040186136975166</v>
      </c>
      <c r="X143" s="78">
        <v>431.35063818320987</v>
      </c>
      <c r="Y143" s="111">
        <v>1</v>
      </c>
      <c r="Z143" s="64" t="s">
        <v>48</v>
      </c>
      <c r="AA143" s="1">
        <v>95</v>
      </c>
      <c r="AB143" s="1" t="s">
        <v>197</v>
      </c>
      <c r="AC143" s="1" t="s">
        <v>198</v>
      </c>
      <c r="AD143" s="50">
        <v>43861</v>
      </c>
      <c r="AE143" s="110"/>
      <c r="AF143" s="1">
        <v>403.23</v>
      </c>
      <c r="AG143" s="1"/>
      <c r="AH143" s="1"/>
      <c r="AI143" s="1"/>
      <c r="AJ143" s="1"/>
      <c r="AK143" s="58">
        <f t="shared" si="90"/>
        <v>403.23</v>
      </c>
      <c r="AL143" s="73">
        <f t="shared" si="93"/>
        <v>76.670000000000016</v>
      </c>
      <c r="AM143" s="75">
        <f t="shared" si="94"/>
        <v>-68.163639142914846</v>
      </c>
      <c r="AN143" s="56">
        <f t="shared" si="95"/>
        <v>8.5063608570851699</v>
      </c>
      <c r="AO143" s="64">
        <f t="shared" si="96"/>
        <v>8.5063608570851699</v>
      </c>
      <c r="AP143" s="64">
        <f t="shared" si="97"/>
        <v>0</v>
      </c>
      <c r="AQ143" s="64">
        <f t="shared" si="98"/>
        <v>15.396513151324157</v>
      </c>
      <c r="AR143" s="64"/>
      <c r="AS143" s="77">
        <f t="shared" si="99"/>
        <v>15.396513151324157</v>
      </c>
      <c r="AT143" s="64">
        <f t="shared" si="100"/>
        <v>55.183093557490487</v>
      </c>
      <c r="AU143" s="64">
        <f t="shared" si="91"/>
        <v>9.8105944263789091</v>
      </c>
      <c r="AV143" s="90">
        <f t="shared" si="101"/>
        <v>80.390201135193564</v>
      </c>
      <c r="AW143" s="78">
        <f t="shared" si="102"/>
        <v>511.74083931840346</v>
      </c>
      <c r="AX143" s="111">
        <v>1</v>
      </c>
      <c r="AY143" s="64" t="s">
        <v>48</v>
      </c>
      <c r="AZ143" s="1">
        <v>95</v>
      </c>
      <c r="BA143" s="1" t="s">
        <v>197</v>
      </c>
      <c r="BB143" s="1" t="s">
        <v>198</v>
      </c>
      <c r="BC143" s="50">
        <v>43890</v>
      </c>
      <c r="BD143" s="83"/>
      <c r="BE143" s="1">
        <v>439.02</v>
      </c>
      <c r="BF143" s="1"/>
      <c r="BG143" s="1"/>
      <c r="BH143" s="1"/>
      <c r="BI143" s="1"/>
      <c r="BJ143" s="58">
        <v>439.02</v>
      </c>
      <c r="BK143" s="73">
        <f t="shared" si="103"/>
        <v>35.789999999999964</v>
      </c>
      <c r="BL143" s="75">
        <f t="shared" si="104"/>
        <v>0.67722534112465027</v>
      </c>
      <c r="BM143" s="56">
        <f t="shared" si="105"/>
        <v>36.467225341124617</v>
      </c>
      <c r="BN143" s="64">
        <f t="shared" si="106"/>
        <v>36.467225341124617</v>
      </c>
      <c r="BO143" s="64">
        <f t="shared" si="107"/>
        <v>0</v>
      </c>
      <c r="BP143" s="64">
        <f t="shared" si="108"/>
        <v>66.005677867435566</v>
      </c>
      <c r="BQ143" s="174">
        <f t="shared" si="109"/>
        <v>0</v>
      </c>
      <c r="BR143" s="77">
        <f t="shared" si="110"/>
        <v>66.005677867435566</v>
      </c>
      <c r="BS143" s="64">
        <f t="shared" si="111"/>
        <v>4.4409483220667667</v>
      </c>
      <c r="BT143" s="90">
        <f t="shared" si="112"/>
        <v>70.446626189502325</v>
      </c>
      <c r="BU143" s="78">
        <f t="shared" si="113"/>
        <v>582.18746550790581</v>
      </c>
      <c r="BV143" s="111">
        <v>1</v>
      </c>
      <c r="BW143" s="64" t="s">
        <v>48</v>
      </c>
      <c r="BX143" s="1">
        <v>95</v>
      </c>
      <c r="BY143" s="1" t="s">
        <v>197</v>
      </c>
      <c r="BZ143" s="1" t="s">
        <v>198</v>
      </c>
      <c r="CA143" s="50">
        <v>43890</v>
      </c>
      <c r="CB143" s="83"/>
      <c r="CC143" s="72">
        <v>439.02</v>
      </c>
      <c r="CD143" s="72"/>
      <c r="CE143" s="72"/>
      <c r="CF143" s="72"/>
      <c r="CG143" s="72"/>
      <c r="CH143" s="72">
        <v>439.02</v>
      </c>
      <c r="CI143" s="72">
        <v>35.789999999999964</v>
      </c>
      <c r="CJ143" s="72">
        <v>0.67722534112465027</v>
      </c>
      <c r="CK143" s="72">
        <v>36.467225341124617</v>
      </c>
      <c r="CL143" s="72">
        <v>36.467225341124617</v>
      </c>
      <c r="CM143" s="72">
        <v>0</v>
      </c>
      <c r="CN143" s="72">
        <v>66.005677867435566</v>
      </c>
      <c r="CO143" s="72">
        <v>0</v>
      </c>
      <c r="CP143" s="77">
        <f t="shared" si="114"/>
        <v>73.353258572891946</v>
      </c>
      <c r="CQ143" s="64">
        <f t="shared" si="115"/>
        <v>4.4409483220667667</v>
      </c>
      <c r="CR143" s="90">
        <f t="shared" si="116"/>
        <v>77.794206894958705</v>
      </c>
      <c r="CS143" s="78">
        <f t="shared" si="117"/>
        <v>659.98167240286455</v>
      </c>
      <c r="CT143" s="74" t="s">
        <v>232</v>
      </c>
      <c r="CU143" s="1" t="s">
        <v>317</v>
      </c>
      <c r="CV143" s="1">
        <v>95</v>
      </c>
      <c r="CW143" s="1" t="s">
        <v>197</v>
      </c>
      <c r="CX143" s="1" t="s">
        <v>198</v>
      </c>
      <c r="CY143" s="50">
        <v>43951</v>
      </c>
      <c r="CZ143" s="83"/>
      <c r="DA143" s="64">
        <v>619.80000000000007</v>
      </c>
      <c r="DB143" s="64"/>
      <c r="DC143" s="64"/>
      <c r="DD143" s="64"/>
      <c r="DE143" s="64"/>
      <c r="DF143" s="72">
        <v>619.80000000000007</v>
      </c>
      <c r="DG143" s="73">
        <f t="shared" si="118"/>
        <v>180.78000000000009</v>
      </c>
      <c r="DH143" s="75">
        <f t="shared" si="119"/>
        <v>27.7577644131065</v>
      </c>
      <c r="DI143" s="76">
        <f t="shared" si="120"/>
        <v>208.53776441310657</v>
      </c>
      <c r="DJ143" s="64">
        <f t="shared" si="121"/>
        <v>110</v>
      </c>
      <c r="DK143" s="64">
        <f t="shared" si="122"/>
        <v>98.537764413106572</v>
      </c>
      <c r="DL143" s="64">
        <f t="shared" si="123"/>
        <v>199.1</v>
      </c>
      <c r="DM143" s="184">
        <f t="shared" si="124"/>
        <v>219.37219582588642</v>
      </c>
      <c r="DN143" s="185">
        <f t="shared" si="125"/>
        <v>418.47219582588639</v>
      </c>
      <c r="DO143" s="186">
        <f t="shared" si="126"/>
        <v>345.11893725299444</v>
      </c>
      <c r="DP143" s="186">
        <f t="shared" si="127"/>
        <v>331.5891299129832</v>
      </c>
      <c r="DQ143" s="187">
        <f t="shared" si="128"/>
        <v>23.774795606353663</v>
      </c>
      <c r="DR143" s="29">
        <f t="shared" si="129"/>
        <v>368.89373285934812</v>
      </c>
      <c r="DS143" s="188">
        <f t="shared" si="130"/>
        <v>1028.8754052622126</v>
      </c>
      <c r="DT143" s="74">
        <v>1</v>
      </c>
      <c r="DU143" s="1" t="s">
        <v>48</v>
      </c>
      <c r="DV143" s="1">
        <v>95</v>
      </c>
      <c r="DW143" s="1" t="s">
        <v>197</v>
      </c>
      <c r="DX143" s="1" t="s">
        <v>198</v>
      </c>
      <c r="DY143" s="50">
        <v>43982</v>
      </c>
      <c r="DZ143" s="51"/>
      <c r="EA143" s="1">
        <v>679.80000000000007</v>
      </c>
      <c r="EB143" s="1"/>
      <c r="EC143" s="1"/>
      <c r="ED143" s="1"/>
      <c r="EE143" s="1"/>
      <c r="EF143" s="58">
        <v>679.80000000000007</v>
      </c>
      <c r="EG143" s="73">
        <f t="shared" si="131"/>
        <v>60</v>
      </c>
      <c r="EH143" s="75">
        <f t="shared" si="132"/>
        <v>2.4654957485041913</v>
      </c>
      <c r="EI143" s="56">
        <f t="shared" si="133"/>
        <v>62.465495748504189</v>
      </c>
      <c r="EJ143" s="64">
        <f t="shared" si="134"/>
        <v>62.465495748504189</v>
      </c>
      <c r="EK143" s="64">
        <f t="shared" si="135"/>
        <v>0</v>
      </c>
      <c r="EL143" s="64">
        <f t="shared" si="136"/>
        <v>113.06254730479259</v>
      </c>
      <c r="EM143" s="174">
        <f t="shared" si="137"/>
        <v>0</v>
      </c>
      <c r="EN143" s="77">
        <f t="shared" si="138"/>
        <v>113.06254730479259</v>
      </c>
      <c r="EO143" s="64">
        <f t="shared" si="139"/>
        <v>11.827114679427872</v>
      </c>
      <c r="EP143" s="199">
        <f t="shared" si="140"/>
        <v>124.88966198422045</v>
      </c>
      <c r="EQ143" s="200">
        <f t="shared" si="141"/>
        <v>1153.7650672464331</v>
      </c>
      <c r="ER143" s="111">
        <v>1</v>
      </c>
      <c r="ES143" s="64" t="s">
        <v>48</v>
      </c>
      <c r="ET143" s="1">
        <v>95</v>
      </c>
      <c r="EU143" s="1" t="s">
        <v>197</v>
      </c>
      <c r="EV143" s="1" t="s">
        <v>198</v>
      </c>
      <c r="EW143" s="218"/>
      <c r="EX143" s="50">
        <v>44013</v>
      </c>
      <c r="EY143" s="64">
        <v>722.64</v>
      </c>
      <c r="EZ143" s="64"/>
      <c r="FA143" s="64"/>
      <c r="FB143" s="64"/>
      <c r="FC143" s="64"/>
      <c r="FD143" s="72">
        <f t="shared" si="142"/>
        <v>722.64</v>
      </c>
      <c r="FE143" s="73">
        <f t="shared" si="172"/>
        <v>42.839999999999918</v>
      </c>
      <c r="FF143" s="75">
        <f t="shared" si="143"/>
        <v>2.0102987939589885</v>
      </c>
      <c r="FG143" s="56">
        <f t="shared" si="144"/>
        <v>44.850298793958906</v>
      </c>
      <c r="FH143" s="64">
        <f t="shared" si="145"/>
        <v>44.850298793958906</v>
      </c>
      <c r="FI143" s="64">
        <f t="shared" si="146"/>
        <v>0</v>
      </c>
      <c r="FJ143" s="64">
        <f t="shared" si="147"/>
        <v>81.179040817065626</v>
      </c>
      <c r="FK143" s="64"/>
      <c r="FL143" s="77">
        <f t="shared" si="148"/>
        <v>81.179040817065626</v>
      </c>
      <c r="FM143" s="64">
        <f t="shared" si="149"/>
        <v>9.3015754590561688</v>
      </c>
      <c r="FN143" s="199">
        <f t="shared" si="150"/>
        <v>90.480616276121793</v>
      </c>
      <c r="FO143" s="93">
        <f t="shared" si="151"/>
        <v>1244.2456835225548</v>
      </c>
      <c r="FP143" s="74">
        <v>1</v>
      </c>
      <c r="FQ143" s="1" t="s">
        <v>48</v>
      </c>
      <c r="FR143" s="1">
        <v>95</v>
      </c>
      <c r="FS143" s="1" t="s">
        <v>197</v>
      </c>
      <c r="FT143" s="1" t="s">
        <v>198</v>
      </c>
      <c r="FU143" s="50">
        <v>44042</v>
      </c>
      <c r="FV143" s="51"/>
      <c r="FW143" s="64">
        <v>754.06000000000006</v>
      </c>
      <c r="FX143" s="64"/>
      <c r="FY143" s="64"/>
      <c r="FZ143" s="64"/>
      <c r="GA143" s="64"/>
      <c r="GB143" s="231">
        <f t="shared" si="152"/>
        <v>754.06000000000006</v>
      </c>
      <c r="GC143" s="73">
        <f t="shared" si="92"/>
        <v>31.420000000000073</v>
      </c>
      <c r="GD143" s="75">
        <f t="shared" si="153"/>
        <v>9.7903567414296351</v>
      </c>
      <c r="GE143" s="76">
        <f t="shared" si="154"/>
        <v>41.210356741429706</v>
      </c>
      <c r="GF143" s="64">
        <f t="shared" si="155"/>
        <v>41.210356741429706</v>
      </c>
      <c r="GG143" s="64">
        <v>0</v>
      </c>
      <c r="GH143" s="64">
        <f t="shared" si="156"/>
        <v>78.299677808716439</v>
      </c>
      <c r="GI143" s="64"/>
      <c r="GJ143" s="77">
        <f t="shared" si="157"/>
        <v>78.299677808716439</v>
      </c>
      <c r="GK143" s="63">
        <f t="shared" si="158"/>
        <v>0</v>
      </c>
      <c r="GL143" s="64">
        <f t="shared" si="159"/>
        <v>0</v>
      </c>
      <c r="GM143" s="51">
        <f t="shared" si="160"/>
        <v>78.299677808716439</v>
      </c>
      <c r="GN143" s="200">
        <f t="shared" si="161"/>
        <v>1322.5453613312714</v>
      </c>
      <c r="GO143" s="74">
        <v>1</v>
      </c>
      <c r="GP143" s="237" t="s">
        <v>48</v>
      </c>
      <c r="GQ143" s="1">
        <v>95</v>
      </c>
      <c r="GR143" s="1" t="s">
        <v>197</v>
      </c>
      <c r="GS143" s="1" t="s">
        <v>198</v>
      </c>
      <c r="GT143" s="50">
        <v>44081</v>
      </c>
      <c r="GU143" s="51"/>
      <c r="GV143" s="64">
        <v>779.82</v>
      </c>
      <c r="GW143" s="64"/>
      <c r="GX143" s="64"/>
      <c r="GY143" s="64"/>
      <c r="GZ143" s="64"/>
      <c r="HA143" s="72">
        <v>779.82</v>
      </c>
      <c r="HB143" s="73">
        <f t="shared" si="162"/>
        <v>25.759999999999991</v>
      </c>
      <c r="HC143" s="75">
        <f t="shared" si="163"/>
        <v>-9.3236962841355382</v>
      </c>
      <c r="HD143" s="76">
        <f t="shared" si="164"/>
        <v>16.436303715864454</v>
      </c>
      <c r="HE143" s="64">
        <f t="shared" si="165"/>
        <v>16.436303715864454</v>
      </c>
      <c r="HF143" s="64">
        <v>0</v>
      </c>
      <c r="HG143" s="64">
        <f t="shared" si="166"/>
        <v>31.228977060142462</v>
      </c>
      <c r="HH143" s="64"/>
      <c r="HI143" s="77">
        <f t="shared" si="167"/>
        <v>31.228977060142462</v>
      </c>
      <c r="HJ143" s="64">
        <f t="shared" si="168"/>
        <v>0</v>
      </c>
      <c r="HK143" s="64">
        <f t="shared" si="169"/>
        <v>0</v>
      </c>
      <c r="HL143" s="51">
        <f t="shared" si="170"/>
        <v>31.228977060142462</v>
      </c>
      <c r="HM143" s="200">
        <f t="shared" si="171"/>
        <v>1353.7743383914137</v>
      </c>
      <c r="HN143" s="1">
        <v>1</v>
      </c>
      <c r="HO143" s="1" t="s">
        <v>48</v>
      </c>
    </row>
    <row r="144" spans="1:223" ht="30" customHeight="1" x14ac:dyDescent="0.25">
      <c r="A144" s="1">
        <v>96</v>
      </c>
      <c r="B144" s="1" t="s">
        <v>209</v>
      </c>
      <c r="C144" s="1" t="s">
        <v>210</v>
      </c>
      <c r="D144" s="50">
        <v>43830</v>
      </c>
      <c r="E144" s="83"/>
      <c r="F144" s="64">
        <v>2.59</v>
      </c>
      <c r="G144" s="64"/>
      <c r="H144" s="64"/>
      <c r="I144" s="64"/>
      <c r="J144" s="64"/>
      <c r="K144" s="72">
        <v>2.59</v>
      </c>
      <c r="L144" s="73">
        <v>0</v>
      </c>
      <c r="M144" s="75">
        <v>0</v>
      </c>
      <c r="N144" s="56">
        <v>0</v>
      </c>
      <c r="O144" s="64">
        <v>0</v>
      </c>
      <c r="P144" s="64">
        <v>0</v>
      </c>
      <c r="Q144" s="64">
        <v>0</v>
      </c>
      <c r="R144" s="64">
        <v>0</v>
      </c>
      <c r="S144" s="77">
        <v>0</v>
      </c>
      <c r="T144" s="64"/>
      <c r="U144" s="64"/>
      <c r="V144" s="64">
        <v>0</v>
      </c>
      <c r="W144" s="90">
        <v>0</v>
      </c>
      <c r="X144" s="78">
        <v>5.3537693211236803</v>
      </c>
      <c r="Y144" s="111">
        <v>1</v>
      </c>
      <c r="Z144" s="64" t="s">
        <v>48</v>
      </c>
      <c r="AA144" s="1">
        <v>96</v>
      </c>
      <c r="AB144" s="1" t="s">
        <v>209</v>
      </c>
      <c r="AC144" s="1" t="s">
        <v>210</v>
      </c>
      <c r="AD144" s="50">
        <v>43861</v>
      </c>
      <c r="AE144" s="110"/>
      <c r="AF144" s="1">
        <v>2.59</v>
      </c>
      <c r="AG144" s="1"/>
      <c r="AH144" s="1"/>
      <c r="AI144" s="1"/>
      <c r="AJ144" s="1"/>
      <c r="AK144" s="58">
        <f t="shared" si="90"/>
        <v>2.59</v>
      </c>
      <c r="AL144" s="73">
        <f t="shared" si="93"/>
        <v>0</v>
      </c>
      <c r="AM144" s="75">
        <f t="shared" si="94"/>
        <v>0</v>
      </c>
      <c r="AN144" s="56">
        <f t="shared" si="95"/>
        <v>0</v>
      </c>
      <c r="AO144" s="64">
        <f t="shared" si="96"/>
        <v>0</v>
      </c>
      <c r="AP144" s="64">
        <f t="shared" si="97"/>
        <v>0</v>
      </c>
      <c r="AQ144" s="64">
        <f t="shared" si="98"/>
        <v>0</v>
      </c>
      <c r="AR144" s="64"/>
      <c r="AS144" s="77">
        <f t="shared" si="99"/>
        <v>0</v>
      </c>
      <c r="AT144" s="64">
        <f t="shared" si="100"/>
        <v>0</v>
      </c>
      <c r="AU144" s="64">
        <f t="shared" si="91"/>
        <v>0</v>
      </c>
      <c r="AV144" s="90">
        <f t="shared" si="101"/>
        <v>0</v>
      </c>
      <c r="AW144" s="78">
        <f t="shared" si="102"/>
        <v>5.3537693211236803</v>
      </c>
      <c r="AX144" s="111">
        <v>1</v>
      </c>
      <c r="AY144" s="64" t="s">
        <v>48</v>
      </c>
      <c r="AZ144" s="1">
        <v>96</v>
      </c>
      <c r="BA144" s="1" t="s">
        <v>209</v>
      </c>
      <c r="BB144" s="1" t="s">
        <v>210</v>
      </c>
      <c r="BC144" s="50">
        <v>43890</v>
      </c>
      <c r="BD144" s="83"/>
      <c r="BE144" s="1">
        <v>2.59</v>
      </c>
      <c r="BF144" s="1"/>
      <c r="BG144" s="1"/>
      <c r="BH144" s="1"/>
      <c r="BI144" s="1"/>
      <c r="BJ144" s="58">
        <v>2.59</v>
      </c>
      <c r="BK144" s="73">
        <f t="shared" si="103"/>
        <v>0</v>
      </c>
      <c r="BL144" s="75">
        <f t="shared" si="104"/>
        <v>0</v>
      </c>
      <c r="BM144" s="56">
        <f t="shared" si="105"/>
        <v>0</v>
      </c>
      <c r="BN144" s="64">
        <f t="shared" si="106"/>
        <v>0</v>
      </c>
      <c r="BO144" s="64">
        <f t="shared" si="107"/>
        <v>0</v>
      </c>
      <c r="BP144" s="64">
        <f t="shared" si="108"/>
        <v>0</v>
      </c>
      <c r="BQ144" s="174">
        <f t="shared" si="109"/>
        <v>0</v>
      </c>
      <c r="BR144" s="77">
        <f t="shared" si="110"/>
        <v>0</v>
      </c>
      <c r="BS144" s="64">
        <f t="shared" si="111"/>
        <v>0</v>
      </c>
      <c r="BT144" s="90">
        <f t="shared" si="112"/>
        <v>0</v>
      </c>
      <c r="BU144" s="78">
        <f t="shared" si="113"/>
        <v>5.3537693211236803</v>
      </c>
      <c r="BV144" s="111">
        <v>1</v>
      </c>
      <c r="BW144" s="64" t="s">
        <v>48</v>
      </c>
      <c r="BX144" s="1">
        <v>96</v>
      </c>
      <c r="BY144" s="1" t="s">
        <v>209</v>
      </c>
      <c r="BZ144" s="1" t="s">
        <v>210</v>
      </c>
      <c r="CA144" s="50">
        <v>43890</v>
      </c>
      <c r="CB144" s="83"/>
      <c r="CC144" s="72">
        <v>2.59</v>
      </c>
      <c r="CD144" s="72"/>
      <c r="CE144" s="72"/>
      <c r="CF144" s="72"/>
      <c r="CG144" s="72"/>
      <c r="CH144" s="72">
        <v>2.59</v>
      </c>
      <c r="CI144" s="72">
        <v>0</v>
      </c>
      <c r="CJ144" s="72">
        <v>0</v>
      </c>
      <c r="CK144" s="72">
        <v>0</v>
      </c>
      <c r="CL144" s="72">
        <v>0</v>
      </c>
      <c r="CM144" s="72">
        <v>0</v>
      </c>
      <c r="CN144" s="72">
        <v>0</v>
      </c>
      <c r="CO144" s="72">
        <v>0</v>
      </c>
      <c r="CP144" s="77">
        <f t="shared" si="114"/>
        <v>0</v>
      </c>
      <c r="CQ144" s="64">
        <f t="shared" si="115"/>
        <v>0</v>
      </c>
      <c r="CR144" s="90">
        <f t="shared" si="116"/>
        <v>0</v>
      </c>
      <c r="CS144" s="78">
        <f t="shared" si="117"/>
        <v>5.3537693211236803</v>
      </c>
      <c r="CT144" s="74" t="s">
        <v>232</v>
      </c>
      <c r="CU144" s="1" t="s">
        <v>317</v>
      </c>
      <c r="CV144" s="1">
        <v>96</v>
      </c>
      <c r="CW144" s="1" t="s">
        <v>209</v>
      </c>
      <c r="CX144" s="1" t="s">
        <v>210</v>
      </c>
      <c r="CY144" s="50">
        <v>43951</v>
      </c>
      <c r="CZ144" s="83"/>
      <c r="DA144" s="64">
        <v>2.61</v>
      </c>
      <c r="DB144" s="64"/>
      <c r="DC144" s="64"/>
      <c r="DD144" s="64"/>
      <c r="DE144" s="64"/>
      <c r="DF144" s="72">
        <v>2.61</v>
      </c>
      <c r="DG144" s="73">
        <f t="shared" si="118"/>
        <v>2.0000000000000018E-2</v>
      </c>
      <c r="DH144" s="75">
        <f t="shared" si="119"/>
        <v>3.070888860837096E-3</v>
      </c>
      <c r="DI144" s="76">
        <f t="shared" si="120"/>
        <v>2.3070888860837115E-2</v>
      </c>
      <c r="DJ144" s="64">
        <f t="shared" si="121"/>
        <v>2.3070888860837115E-2</v>
      </c>
      <c r="DK144" s="64">
        <f t="shared" si="122"/>
        <v>0</v>
      </c>
      <c r="DL144" s="64">
        <f t="shared" si="123"/>
        <v>4.1758308838115175E-2</v>
      </c>
      <c r="DM144" s="184">
        <f t="shared" si="124"/>
        <v>0</v>
      </c>
      <c r="DN144" s="185">
        <f t="shared" si="125"/>
        <v>4.1758308838115175E-2</v>
      </c>
      <c r="DO144" s="186">
        <f t="shared" si="126"/>
        <v>4.1758308838115175E-2</v>
      </c>
      <c r="DP144" s="186">
        <f t="shared" si="127"/>
        <v>4.0121244590289734E-2</v>
      </c>
      <c r="DQ144" s="187">
        <f t="shared" si="128"/>
        <v>2.8766756915613615E-3</v>
      </c>
      <c r="DR144" s="29">
        <f t="shared" si="129"/>
        <v>4.4634984529676534E-2</v>
      </c>
      <c r="DS144" s="188">
        <f t="shared" si="130"/>
        <v>5.398404305653357</v>
      </c>
      <c r="DT144" s="74">
        <v>1</v>
      </c>
      <c r="DU144" s="1" t="s">
        <v>48</v>
      </c>
      <c r="DV144" s="1">
        <v>96</v>
      </c>
      <c r="DW144" s="1" t="s">
        <v>209</v>
      </c>
      <c r="DX144" s="1" t="s">
        <v>210</v>
      </c>
      <c r="DY144" s="50">
        <v>43982</v>
      </c>
      <c r="DZ144" s="51">
        <v>5.4</v>
      </c>
      <c r="EA144" s="1">
        <v>2.91</v>
      </c>
      <c r="EB144" s="1"/>
      <c r="EC144" s="1"/>
      <c r="ED144" s="1"/>
      <c r="EE144" s="1"/>
      <c r="EF144" s="58">
        <v>2.91</v>
      </c>
      <c r="EG144" s="73">
        <f t="shared" si="131"/>
        <v>0.30000000000000027</v>
      </c>
      <c r="EH144" s="75">
        <f t="shared" si="132"/>
        <v>1.2327478742520968E-2</v>
      </c>
      <c r="EI144" s="56">
        <f t="shared" si="133"/>
        <v>0.31232747874252126</v>
      </c>
      <c r="EJ144" s="64">
        <f t="shared" si="134"/>
        <v>0.31232747874252126</v>
      </c>
      <c r="EK144" s="64">
        <f t="shared" si="135"/>
        <v>0</v>
      </c>
      <c r="EL144" s="64">
        <f t="shared" si="136"/>
        <v>0.56531273652396352</v>
      </c>
      <c r="EM144" s="174">
        <f t="shared" si="137"/>
        <v>0</v>
      </c>
      <c r="EN144" s="77">
        <f t="shared" si="138"/>
        <v>0.56531273652396352</v>
      </c>
      <c r="EO144" s="64">
        <f t="shared" si="139"/>
        <v>5.9135573397139422E-2</v>
      </c>
      <c r="EP144" s="199">
        <f t="shared" si="140"/>
        <v>0.6244483099211029</v>
      </c>
      <c r="EQ144" s="200">
        <f t="shared" si="141"/>
        <v>0.62285261557445959</v>
      </c>
      <c r="ER144" s="111">
        <v>1</v>
      </c>
      <c r="ES144" s="64" t="s">
        <v>48</v>
      </c>
      <c r="ET144" s="1">
        <v>96</v>
      </c>
      <c r="EU144" s="1" t="s">
        <v>209</v>
      </c>
      <c r="EV144" s="1" t="s">
        <v>210</v>
      </c>
      <c r="EW144" s="218"/>
      <c r="EX144" s="50">
        <v>44013</v>
      </c>
      <c r="EY144" s="64">
        <v>3.11</v>
      </c>
      <c r="EZ144" s="64"/>
      <c r="FA144" s="64"/>
      <c r="FB144" s="64"/>
      <c r="FC144" s="64"/>
      <c r="FD144" s="72">
        <f t="shared" si="142"/>
        <v>3.11</v>
      </c>
      <c r="FE144" s="73">
        <f t="shared" si="172"/>
        <v>0.19999999999999973</v>
      </c>
      <c r="FF144" s="75">
        <f t="shared" si="143"/>
        <v>9.3851484311810902E-3</v>
      </c>
      <c r="FG144" s="56">
        <f t="shared" si="144"/>
        <v>0.20938514843118083</v>
      </c>
      <c r="FH144" s="64">
        <f t="shared" si="145"/>
        <v>0.20938514843118083</v>
      </c>
      <c r="FI144" s="64">
        <f t="shared" si="146"/>
        <v>0</v>
      </c>
      <c r="FJ144" s="64">
        <f t="shared" si="147"/>
        <v>0.37898711866043733</v>
      </c>
      <c r="FK144" s="64"/>
      <c r="FL144" s="77">
        <f t="shared" si="148"/>
        <v>0.37898711866043733</v>
      </c>
      <c r="FM144" s="64">
        <f t="shared" si="149"/>
        <v>4.3424722031074579E-2</v>
      </c>
      <c r="FN144" s="199">
        <f t="shared" si="150"/>
        <v>0.42241184069151189</v>
      </c>
      <c r="FO144" s="93">
        <f t="shared" si="151"/>
        <v>1.0452644562659714</v>
      </c>
      <c r="FP144" s="74">
        <v>1</v>
      </c>
      <c r="FQ144" s="1" t="s">
        <v>48</v>
      </c>
      <c r="FR144" s="1">
        <v>96</v>
      </c>
      <c r="FS144" s="1" t="s">
        <v>209</v>
      </c>
      <c r="FT144" s="1" t="s">
        <v>210</v>
      </c>
      <c r="FU144" s="50">
        <v>44042</v>
      </c>
      <c r="FV144" s="51"/>
      <c r="FW144" s="64">
        <v>3.2</v>
      </c>
      <c r="FX144" s="64"/>
      <c r="FY144" s="64"/>
      <c r="FZ144" s="64"/>
      <c r="GA144" s="64"/>
      <c r="GB144" s="231">
        <f t="shared" si="152"/>
        <v>3.2</v>
      </c>
      <c r="GC144" s="73">
        <f t="shared" si="92"/>
        <v>9.0000000000000302E-2</v>
      </c>
      <c r="GD144" s="75">
        <f t="shared" si="153"/>
        <v>2.8043669851326163E-2</v>
      </c>
      <c r="GE144" s="76">
        <f t="shared" si="154"/>
        <v>0.11804366985132647</v>
      </c>
      <c r="GF144" s="64">
        <f t="shared" si="155"/>
        <v>0.11804366985132647</v>
      </c>
      <c r="GG144" s="64">
        <v>0</v>
      </c>
      <c r="GH144" s="64">
        <f t="shared" si="156"/>
        <v>0.22428297271752029</v>
      </c>
      <c r="GI144" s="64"/>
      <c r="GJ144" s="77">
        <f t="shared" si="157"/>
        <v>0.22428297271752029</v>
      </c>
      <c r="GK144" s="63">
        <f t="shared" si="158"/>
        <v>0</v>
      </c>
      <c r="GL144" s="64">
        <f t="shared" si="159"/>
        <v>0</v>
      </c>
      <c r="GM144" s="51">
        <f t="shared" si="160"/>
        <v>0.22428297271752029</v>
      </c>
      <c r="GN144" s="200">
        <f t="shared" si="161"/>
        <v>1.2695474289834916</v>
      </c>
      <c r="GO144" s="74">
        <v>1</v>
      </c>
      <c r="GP144" s="237" t="s">
        <v>48</v>
      </c>
      <c r="GQ144" s="1">
        <v>96</v>
      </c>
      <c r="GR144" s="1" t="s">
        <v>209</v>
      </c>
      <c r="GS144" s="1" t="s">
        <v>210</v>
      </c>
      <c r="GT144" s="50">
        <v>44081</v>
      </c>
      <c r="GU144" s="51"/>
      <c r="GV144" s="64">
        <v>3.36</v>
      </c>
      <c r="GW144" s="64"/>
      <c r="GX144" s="64"/>
      <c r="GY144" s="64"/>
      <c r="GZ144" s="64"/>
      <c r="HA144" s="72">
        <v>3.36</v>
      </c>
      <c r="HB144" s="73">
        <f t="shared" si="162"/>
        <v>0.1599999999999997</v>
      </c>
      <c r="HC144" s="75">
        <f t="shared" si="163"/>
        <v>-5.7911157044320025E-2</v>
      </c>
      <c r="HD144" s="76">
        <f t="shared" si="164"/>
        <v>0.10208884295567967</v>
      </c>
      <c r="HE144" s="64">
        <f t="shared" si="165"/>
        <v>0.10208884295567967</v>
      </c>
      <c r="HF144" s="64">
        <v>0</v>
      </c>
      <c r="HG144" s="64">
        <f t="shared" si="166"/>
        <v>0.19396880161579136</v>
      </c>
      <c r="HH144" s="64"/>
      <c r="HI144" s="77">
        <f t="shared" si="167"/>
        <v>0.19396880161579136</v>
      </c>
      <c r="HJ144" s="64">
        <f t="shared" si="168"/>
        <v>0</v>
      </c>
      <c r="HK144" s="64">
        <f t="shared" si="169"/>
        <v>0</v>
      </c>
      <c r="HL144" s="51">
        <f t="shared" si="170"/>
        <v>0.19396880161579136</v>
      </c>
      <c r="HM144" s="200">
        <f t="shared" si="171"/>
        <v>1.463516230599283</v>
      </c>
      <c r="HN144" s="1">
        <v>1</v>
      </c>
      <c r="HO144" s="1" t="s">
        <v>48</v>
      </c>
    </row>
    <row r="145" spans="1:223" ht="30" customHeight="1" x14ac:dyDescent="0.25">
      <c r="A145" s="1">
        <v>97</v>
      </c>
      <c r="B145" s="1" t="s">
        <v>211</v>
      </c>
      <c r="C145" s="1" t="s">
        <v>212</v>
      </c>
      <c r="D145" s="50">
        <v>43830</v>
      </c>
      <c r="E145" s="83"/>
      <c r="F145" s="64">
        <v>2.84</v>
      </c>
      <c r="G145" s="64"/>
      <c r="H145" s="64"/>
      <c r="I145" s="64"/>
      <c r="J145" s="64"/>
      <c r="K145" s="72">
        <v>2.84</v>
      </c>
      <c r="L145" s="73">
        <v>0</v>
      </c>
      <c r="M145" s="75">
        <v>0</v>
      </c>
      <c r="N145" s="56">
        <v>0</v>
      </c>
      <c r="O145" s="64">
        <v>0</v>
      </c>
      <c r="P145" s="64">
        <v>0</v>
      </c>
      <c r="Q145" s="64">
        <v>0</v>
      </c>
      <c r="R145" s="64">
        <v>0</v>
      </c>
      <c r="S145" s="77">
        <v>0</v>
      </c>
      <c r="T145" s="64"/>
      <c r="U145" s="64"/>
      <c r="V145" s="64">
        <v>0</v>
      </c>
      <c r="W145" s="90">
        <v>0</v>
      </c>
      <c r="X145" s="78">
        <v>-24.470754765860079</v>
      </c>
      <c r="Y145" s="111">
        <v>1</v>
      </c>
      <c r="Z145" s="64" t="s">
        <v>48</v>
      </c>
      <c r="AA145" s="1">
        <v>97</v>
      </c>
      <c r="AB145" s="1" t="s">
        <v>211</v>
      </c>
      <c r="AC145" s="1" t="s">
        <v>212</v>
      </c>
      <c r="AD145" s="50">
        <v>43861</v>
      </c>
      <c r="AE145" s="110"/>
      <c r="AF145" s="1">
        <v>2.84</v>
      </c>
      <c r="AG145" s="1"/>
      <c r="AH145" s="1"/>
      <c r="AI145" s="1"/>
      <c r="AJ145" s="1"/>
      <c r="AK145" s="58">
        <f t="shared" si="90"/>
        <v>2.84</v>
      </c>
      <c r="AL145" s="73">
        <f t="shared" si="93"/>
        <v>0</v>
      </c>
      <c r="AM145" s="75">
        <f t="shared" si="94"/>
        <v>0</v>
      </c>
      <c r="AN145" s="56">
        <f t="shared" si="95"/>
        <v>0</v>
      </c>
      <c r="AO145" s="64">
        <f t="shared" si="96"/>
        <v>0</v>
      </c>
      <c r="AP145" s="64">
        <f t="shared" si="97"/>
        <v>0</v>
      </c>
      <c r="AQ145" s="64">
        <f t="shared" si="98"/>
        <v>0</v>
      </c>
      <c r="AR145" s="64"/>
      <c r="AS145" s="77">
        <f t="shared" si="99"/>
        <v>0</v>
      </c>
      <c r="AT145" s="64">
        <f t="shared" si="100"/>
        <v>0</v>
      </c>
      <c r="AU145" s="64">
        <f t="shared" si="91"/>
        <v>0</v>
      </c>
      <c r="AV145" s="90">
        <f t="shared" si="101"/>
        <v>0</v>
      </c>
      <c r="AW145" s="78">
        <f t="shared" si="102"/>
        <v>-24.470754765860079</v>
      </c>
      <c r="AX145" s="111">
        <v>1</v>
      </c>
      <c r="AY145" s="64" t="s">
        <v>48</v>
      </c>
      <c r="AZ145" s="1">
        <v>97</v>
      </c>
      <c r="BA145" s="1" t="s">
        <v>211</v>
      </c>
      <c r="BB145" s="1" t="s">
        <v>212</v>
      </c>
      <c r="BC145" s="50">
        <v>43890</v>
      </c>
      <c r="BD145" s="83"/>
      <c r="BE145" s="1">
        <v>2.84</v>
      </c>
      <c r="BF145" s="1"/>
      <c r="BG145" s="1"/>
      <c r="BH145" s="1"/>
      <c r="BI145" s="1"/>
      <c r="BJ145" s="58">
        <v>2.84</v>
      </c>
      <c r="BK145" s="73">
        <f t="shared" si="103"/>
        <v>0</v>
      </c>
      <c r="BL145" s="75">
        <f t="shared" si="104"/>
        <v>0</v>
      </c>
      <c r="BM145" s="56">
        <f t="shared" si="105"/>
        <v>0</v>
      </c>
      <c r="BN145" s="64">
        <f t="shared" si="106"/>
        <v>0</v>
      </c>
      <c r="BO145" s="64">
        <f t="shared" si="107"/>
        <v>0</v>
      </c>
      <c r="BP145" s="64">
        <f t="shared" si="108"/>
        <v>0</v>
      </c>
      <c r="BQ145" s="174">
        <f t="shared" si="109"/>
        <v>0</v>
      </c>
      <c r="BR145" s="77">
        <f t="shared" si="110"/>
        <v>0</v>
      </c>
      <c r="BS145" s="64">
        <f t="shared" si="111"/>
        <v>0</v>
      </c>
      <c r="BT145" s="90">
        <f t="shared" si="112"/>
        <v>0</v>
      </c>
      <c r="BU145" s="78">
        <f t="shared" si="113"/>
        <v>-24.470754765860079</v>
      </c>
      <c r="BV145" s="111">
        <v>1</v>
      </c>
      <c r="BW145" s="64" t="s">
        <v>48</v>
      </c>
      <c r="BX145" s="1">
        <v>97</v>
      </c>
      <c r="BY145" s="1" t="s">
        <v>211</v>
      </c>
      <c r="BZ145" s="1" t="s">
        <v>212</v>
      </c>
      <c r="CA145" s="50">
        <v>43890</v>
      </c>
      <c r="CB145" s="83"/>
      <c r="CC145" s="72">
        <v>2.84</v>
      </c>
      <c r="CD145" s="72"/>
      <c r="CE145" s="72"/>
      <c r="CF145" s="72"/>
      <c r="CG145" s="72"/>
      <c r="CH145" s="72">
        <v>2.84</v>
      </c>
      <c r="CI145" s="72">
        <v>0</v>
      </c>
      <c r="CJ145" s="72">
        <v>0</v>
      </c>
      <c r="CK145" s="72">
        <v>0</v>
      </c>
      <c r="CL145" s="72">
        <v>0</v>
      </c>
      <c r="CM145" s="72">
        <v>0</v>
      </c>
      <c r="CN145" s="72">
        <v>0</v>
      </c>
      <c r="CO145" s="72">
        <v>0</v>
      </c>
      <c r="CP145" s="77">
        <f t="shared" si="114"/>
        <v>0</v>
      </c>
      <c r="CQ145" s="64">
        <f t="shared" si="115"/>
        <v>0</v>
      </c>
      <c r="CR145" s="90">
        <f t="shared" si="116"/>
        <v>0</v>
      </c>
      <c r="CS145" s="78">
        <f t="shared" si="117"/>
        <v>-24.470754765860079</v>
      </c>
      <c r="CT145" s="74" t="s">
        <v>232</v>
      </c>
      <c r="CU145" s="1" t="s">
        <v>317</v>
      </c>
      <c r="CV145" s="1">
        <v>97</v>
      </c>
      <c r="CW145" s="1" t="s">
        <v>211</v>
      </c>
      <c r="CX145" s="1" t="s">
        <v>212</v>
      </c>
      <c r="CY145" s="50">
        <v>43951</v>
      </c>
      <c r="CZ145" s="83"/>
      <c r="DA145" s="64">
        <v>2.88</v>
      </c>
      <c r="DB145" s="64"/>
      <c r="DC145" s="64"/>
      <c r="DD145" s="64"/>
      <c r="DE145" s="64"/>
      <c r="DF145" s="72">
        <v>2.88</v>
      </c>
      <c r="DG145" s="73">
        <f t="shared" si="118"/>
        <v>4.0000000000000036E-2</v>
      </c>
      <c r="DH145" s="75">
        <f t="shared" si="119"/>
        <v>6.1417777216741919E-3</v>
      </c>
      <c r="DI145" s="76">
        <f t="shared" si="120"/>
        <v>4.6141777721674229E-2</v>
      </c>
      <c r="DJ145" s="64">
        <f t="shared" si="121"/>
        <v>4.6141777721674229E-2</v>
      </c>
      <c r="DK145" s="64">
        <f t="shared" si="122"/>
        <v>0</v>
      </c>
      <c r="DL145" s="64">
        <f t="shared" si="123"/>
        <v>8.3516617676230351E-2</v>
      </c>
      <c r="DM145" s="184">
        <f t="shared" si="124"/>
        <v>0</v>
      </c>
      <c r="DN145" s="185">
        <f t="shared" si="125"/>
        <v>8.3516617676230351E-2</v>
      </c>
      <c r="DO145" s="186">
        <f t="shared" si="126"/>
        <v>8.3516617676230351E-2</v>
      </c>
      <c r="DP145" s="186">
        <f t="shared" si="127"/>
        <v>8.0242489180579468E-2</v>
      </c>
      <c r="DQ145" s="187">
        <f t="shared" si="128"/>
        <v>5.7533513831227231E-3</v>
      </c>
      <c r="DR145" s="29">
        <f t="shared" si="129"/>
        <v>8.9269969059353069E-2</v>
      </c>
      <c r="DS145" s="188">
        <f t="shared" si="130"/>
        <v>-24.381484796800727</v>
      </c>
      <c r="DT145" s="74">
        <v>1</v>
      </c>
      <c r="DU145" s="1" t="s">
        <v>48</v>
      </c>
      <c r="DV145" s="1">
        <v>97</v>
      </c>
      <c r="DW145" s="1" t="s">
        <v>211</v>
      </c>
      <c r="DX145" s="1" t="s">
        <v>212</v>
      </c>
      <c r="DY145" s="50">
        <v>43982</v>
      </c>
      <c r="DZ145" s="51"/>
      <c r="EA145" s="1">
        <v>3.14</v>
      </c>
      <c r="EB145" s="1"/>
      <c r="EC145" s="1"/>
      <c r="ED145" s="1"/>
      <c r="EE145" s="1"/>
      <c r="EF145" s="58">
        <v>3.14</v>
      </c>
      <c r="EG145" s="73">
        <f t="shared" si="131"/>
        <v>0.26000000000000023</v>
      </c>
      <c r="EH145" s="75">
        <f t="shared" si="132"/>
        <v>1.0683814910184839E-2</v>
      </c>
      <c r="EI145" s="56">
        <f t="shared" si="133"/>
        <v>0.27068381491018506</v>
      </c>
      <c r="EJ145" s="64">
        <f t="shared" si="134"/>
        <v>0.27068381491018506</v>
      </c>
      <c r="EK145" s="64">
        <f t="shared" si="135"/>
        <v>0</v>
      </c>
      <c r="EL145" s="64">
        <f t="shared" si="136"/>
        <v>0.489937704987435</v>
      </c>
      <c r="EM145" s="174">
        <f t="shared" si="137"/>
        <v>0</v>
      </c>
      <c r="EN145" s="77">
        <f t="shared" si="138"/>
        <v>0.489937704987435</v>
      </c>
      <c r="EO145" s="64">
        <f t="shared" si="139"/>
        <v>5.1250830277520823E-2</v>
      </c>
      <c r="EP145" s="199">
        <f t="shared" si="140"/>
        <v>0.54118853526495581</v>
      </c>
      <c r="EQ145" s="200">
        <f t="shared" si="141"/>
        <v>-23.840296261535773</v>
      </c>
      <c r="ER145" s="111">
        <v>1</v>
      </c>
      <c r="ES145" s="64" t="s">
        <v>48</v>
      </c>
      <c r="ET145" s="1">
        <v>97</v>
      </c>
      <c r="EU145" s="1" t="s">
        <v>211</v>
      </c>
      <c r="EV145" s="1" t="s">
        <v>212</v>
      </c>
      <c r="EW145" s="218"/>
      <c r="EX145" s="50">
        <v>44013</v>
      </c>
      <c r="EY145" s="64">
        <v>3.31</v>
      </c>
      <c r="EZ145" s="64"/>
      <c r="FA145" s="64"/>
      <c r="FB145" s="64"/>
      <c r="FC145" s="64"/>
      <c r="FD145" s="72">
        <f t="shared" si="142"/>
        <v>3.31</v>
      </c>
      <c r="FE145" s="73">
        <f t="shared" si="172"/>
        <v>0.16999999999999993</v>
      </c>
      <c r="FF145" s="75">
        <f t="shared" si="143"/>
        <v>7.9773761665039352E-3</v>
      </c>
      <c r="FG145" s="56">
        <f t="shared" si="144"/>
        <v>0.17797737616650386</v>
      </c>
      <c r="FH145" s="64">
        <f t="shared" si="145"/>
        <v>0.17797737616650386</v>
      </c>
      <c r="FI145" s="64">
        <f t="shared" si="146"/>
        <v>0</v>
      </c>
      <c r="FJ145" s="64">
        <f t="shared" si="147"/>
        <v>0.32213905086137201</v>
      </c>
      <c r="FK145" s="64"/>
      <c r="FL145" s="77">
        <f t="shared" si="148"/>
        <v>0.32213905086137201</v>
      </c>
      <c r="FM145" s="64">
        <f t="shared" si="149"/>
        <v>3.6911013726413422E-2</v>
      </c>
      <c r="FN145" s="199">
        <f t="shared" si="150"/>
        <v>0.35905006458778543</v>
      </c>
      <c r="FO145" s="93">
        <f t="shared" si="151"/>
        <v>-23.481246196947989</v>
      </c>
      <c r="FP145" s="74">
        <v>1</v>
      </c>
      <c r="FQ145" s="1" t="s">
        <v>48</v>
      </c>
      <c r="FR145" s="1">
        <v>97</v>
      </c>
      <c r="FS145" s="1" t="s">
        <v>211</v>
      </c>
      <c r="FT145" s="1" t="s">
        <v>212</v>
      </c>
      <c r="FU145" s="50">
        <v>44042</v>
      </c>
      <c r="FV145" s="51"/>
      <c r="FW145" s="64">
        <v>3.92</v>
      </c>
      <c r="FX145" s="64"/>
      <c r="FY145" s="64"/>
      <c r="FZ145" s="64"/>
      <c r="GA145" s="64"/>
      <c r="GB145" s="231">
        <f t="shared" si="152"/>
        <v>3.92</v>
      </c>
      <c r="GC145" s="73">
        <f t="shared" si="92"/>
        <v>0.60999999999999988</v>
      </c>
      <c r="GD145" s="75">
        <f t="shared" si="153"/>
        <v>0.19007376232565443</v>
      </c>
      <c r="GE145" s="76">
        <f t="shared" si="154"/>
        <v>0.8000737623256543</v>
      </c>
      <c r="GF145" s="64">
        <f t="shared" si="155"/>
        <v>0.8000737623256543</v>
      </c>
      <c r="GG145" s="64">
        <v>0</v>
      </c>
      <c r="GH145" s="64">
        <f t="shared" si="156"/>
        <v>1.5201401484187431</v>
      </c>
      <c r="GI145" s="64"/>
      <c r="GJ145" s="77">
        <f t="shared" si="157"/>
        <v>1.5201401484187431</v>
      </c>
      <c r="GK145" s="63">
        <f t="shared" si="158"/>
        <v>0</v>
      </c>
      <c r="GL145" s="64">
        <f t="shared" si="159"/>
        <v>0</v>
      </c>
      <c r="GM145" s="51">
        <f t="shared" si="160"/>
        <v>1.5201401484187431</v>
      </c>
      <c r="GN145" s="200">
        <f t="shared" si="161"/>
        <v>-21.961106048529246</v>
      </c>
      <c r="GO145" s="74">
        <v>1</v>
      </c>
      <c r="GP145" s="237" t="s">
        <v>48</v>
      </c>
      <c r="GQ145" s="1">
        <v>97</v>
      </c>
      <c r="GR145" s="1" t="s">
        <v>211</v>
      </c>
      <c r="GS145" s="1" t="s">
        <v>212</v>
      </c>
      <c r="GT145" s="50">
        <v>44081</v>
      </c>
      <c r="GU145" s="51"/>
      <c r="GV145" s="64">
        <v>7</v>
      </c>
      <c r="GW145" s="64"/>
      <c r="GX145" s="64"/>
      <c r="GY145" s="64"/>
      <c r="GZ145" s="64"/>
      <c r="HA145" s="72">
        <v>7</v>
      </c>
      <c r="HB145" s="73">
        <f t="shared" si="162"/>
        <v>3.08</v>
      </c>
      <c r="HC145" s="75">
        <f t="shared" si="163"/>
        <v>-1.1147897731031626</v>
      </c>
      <c r="HD145" s="76">
        <f t="shared" si="164"/>
        <v>1.9652102268968374</v>
      </c>
      <c r="HE145" s="64">
        <f t="shared" si="165"/>
        <v>1.9652102268968374</v>
      </c>
      <c r="HF145" s="64">
        <v>0</v>
      </c>
      <c r="HG145" s="64">
        <f t="shared" si="166"/>
        <v>3.7338994311039908</v>
      </c>
      <c r="HH145" s="64"/>
      <c r="HI145" s="77">
        <f t="shared" si="167"/>
        <v>3.7338994311039908</v>
      </c>
      <c r="HJ145" s="64">
        <f t="shared" si="168"/>
        <v>0</v>
      </c>
      <c r="HK145" s="64">
        <f t="shared" si="169"/>
        <v>0</v>
      </c>
      <c r="HL145" s="51">
        <f t="shared" si="170"/>
        <v>3.7338994311039908</v>
      </c>
      <c r="HM145" s="200">
        <f t="shared" si="171"/>
        <v>-18.227206617425253</v>
      </c>
      <c r="HN145" s="1">
        <v>1</v>
      </c>
      <c r="HO145" s="1" t="s">
        <v>48</v>
      </c>
    </row>
    <row r="146" spans="1:223" ht="30" customHeight="1" x14ac:dyDescent="0.25">
      <c r="A146" s="1">
        <v>98</v>
      </c>
      <c r="B146" s="1" t="s">
        <v>213</v>
      </c>
      <c r="C146" s="1" t="s">
        <v>214</v>
      </c>
      <c r="D146" s="50">
        <v>43830</v>
      </c>
      <c r="E146" s="83"/>
      <c r="F146" s="64">
        <v>40.800000000000004</v>
      </c>
      <c r="G146" s="64"/>
      <c r="H146" s="64"/>
      <c r="I146" s="64"/>
      <c r="J146" s="64"/>
      <c r="K146" s="72">
        <v>40.800000000000004</v>
      </c>
      <c r="L146" s="73">
        <v>0</v>
      </c>
      <c r="M146" s="75">
        <v>0</v>
      </c>
      <c r="N146" s="56">
        <v>0</v>
      </c>
      <c r="O146" s="64">
        <v>0</v>
      </c>
      <c r="P146" s="64">
        <v>0</v>
      </c>
      <c r="Q146" s="64">
        <v>0</v>
      </c>
      <c r="R146" s="64">
        <v>0</v>
      </c>
      <c r="S146" s="77">
        <v>0</v>
      </c>
      <c r="T146" s="64"/>
      <c r="U146" s="64"/>
      <c r="V146" s="64">
        <v>0</v>
      </c>
      <c r="W146" s="90">
        <v>0</v>
      </c>
      <c r="X146" s="78">
        <v>-949.22894929214328</v>
      </c>
      <c r="Y146" s="111">
        <v>1</v>
      </c>
      <c r="Z146" s="64" t="s">
        <v>48</v>
      </c>
      <c r="AA146" s="1">
        <v>98</v>
      </c>
      <c r="AB146" s="1" t="s">
        <v>213</v>
      </c>
      <c r="AC146" s="1" t="s">
        <v>214</v>
      </c>
      <c r="AD146" s="50">
        <v>43861</v>
      </c>
      <c r="AE146" s="110"/>
      <c r="AF146" s="1">
        <v>40.800000000000004</v>
      </c>
      <c r="AG146" s="1"/>
      <c r="AH146" s="1"/>
      <c r="AI146" s="1"/>
      <c r="AJ146" s="1"/>
      <c r="AK146" s="58">
        <f t="shared" si="90"/>
        <v>40.800000000000004</v>
      </c>
      <c r="AL146" s="73">
        <f t="shared" si="93"/>
        <v>0</v>
      </c>
      <c r="AM146" s="75">
        <f t="shared" si="94"/>
        <v>0</v>
      </c>
      <c r="AN146" s="56">
        <f t="shared" si="95"/>
        <v>0</v>
      </c>
      <c r="AO146" s="64">
        <f t="shared" si="96"/>
        <v>0</v>
      </c>
      <c r="AP146" s="64">
        <f t="shared" si="97"/>
        <v>0</v>
      </c>
      <c r="AQ146" s="64">
        <f t="shared" si="98"/>
        <v>0</v>
      </c>
      <c r="AR146" s="64"/>
      <c r="AS146" s="77">
        <f t="shared" si="99"/>
        <v>0</v>
      </c>
      <c r="AT146" s="64">
        <f t="shared" si="100"/>
        <v>0</v>
      </c>
      <c r="AU146" s="64">
        <f t="shared" si="91"/>
        <v>0</v>
      </c>
      <c r="AV146" s="90">
        <f t="shared" si="101"/>
        <v>0</v>
      </c>
      <c r="AW146" s="78">
        <f t="shared" si="102"/>
        <v>-949.22894929214328</v>
      </c>
      <c r="AX146" s="111">
        <v>1</v>
      </c>
      <c r="AY146" s="64" t="s">
        <v>48</v>
      </c>
      <c r="AZ146" s="1">
        <v>98</v>
      </c>
      <c r="BA146" s="1" t="s">
        <v>213</v>
      </c>
      <c r="BB146" s="1" t="s">
        <v>214</v>
      </c>
      <c r="BC146" s="50">
        <v>43890</v>
      </c>
      <c r="BD146" s="83"/>
      <c r="BE146" s="1">
        <v>40.800000000000004</v>
      </c>
      <c r="BF146" s="1"/>
      <c r="BG146" s="1"/>
      <c r="BH146" s="1"/>
      <c r="BI146" s="1"/>
      <c r="BJ146" s="58">
        <v>40.800000000000004</v>
      </c>
      <c r="BK146" s="73">
        <f t="shared" si="103"/>
        <v>0</v>
      </c>
      <c r="BL146" s="75">
        <f t="shared" si="104"/>
        <v>0</v>
      </c>
      <c r="BM146" s="56">
        <f t="shared" si="105"/>
        <v>0</v>
      </c>
      <c r="BN146" s="64">
        <f t="shared" si="106"/>
        <v>0</v>
      </c>
      <c r="BO146" s="64">
        <f t="shared" si="107"/>
        <v>0</v>
      </c>
      <c r="BP146" s="64">
        <f t="shared" si="108"/>
        <v>0</v>
      </c>
      <c r="BQ146" s="174">
        <f t="shared" si="109"/>
        <v>0</v>
      </c>
      <c r="BR146" s="77">
        <f t="shared" si="110"/>
        <v>0</v>
      </c>
      <c r="BS146" s="64">
        <f t="shared" si="111"/>
        <v>0</v>
      </c>
      <c r="BT146" s="90">
        <f t="shared" si="112"/>
        <v>0</v>
      </c>
      <c r="BU146" s="78">
        <f t="shared" si="113"/>
        <v>-949.22894929214328</v>
      </c>
      <c r="BV146" s="111">
        <v>1</v>
      </c>
      <c r="BW146" s="64" t="s">
        <v>48</v>
      </c>
      <c r="BX146" s="1">
        <v>98</v>
      </c>
      <c r="BY146" s="1" t="s">
        <v>213</v>
      </c>
      <c r="BZ146" s="1" t="s">
        <v>214</v>
      </c>
      <c r="CA146" s="50">
        <v>43890</v>
      </c>
      <c r="CB146" s="83"/>
      <c r="CC146" s="72">
        <v>40.800000000000004</v>
      </c>
      <c r="CD146" s="72"/>
      <c r="CE146" s="72"/>
      <c r="CF146" s="72"/>
      <c r="CG146" s="72"/>
      <c r="CH146" s="72">
        <v>40.800000000000004</v>
      </c>
      <c r="CI146" s="72">
        <v>0</v>
      </c>
      <c r="CJ146" s="72">
        <v>0</v>
      </c>
      <c r="CK146" s="72">
        <v>0</v>
      </c>
      <c r="CL146" s="72">
        <v>0</v>
      </c>
      <c r="CM146" s="72">
        <v>0</v>
      </c>
      <c r="CN146" s="72">
        <v>0</v>
      </c>
      <c r="CO146" s="72">
        <v>0</v>
      </c>
      <c r="CP146" s="77">
        <f t="shared" si="114"/>
        <v>0</v>
      </c>
      <c r="CQ146" s="64">
        <f t="shared" si="115"/>
        <v>0</v>
      </c>
      <c r="CR146" s="90">
        <f t="shared" si="116"/>
        <v>0</v>
      </c>
      <c r="CS146" s="78">
        <f t="shared" si="117"/>
        <v>-949.22894929214328</v>
      </c>
      <c r="CT146" s="74" t="s">
        <v>232</v>
      </c>
      <c r="CU146" s="1" t="s">
        <v>317</v>
      </c>
      <c r="CV146" s="1">
        <v>98</v>
      </c>
      <c r="CW146" s="1" t="s">
        <v>213</v>
      </c>
      <c r="CX146" s="1" t="s">
        <v>214</v>
      </c>
      <c r="CY146" s="50">
        <v>43951</v>
      </c>
      <c r="CZ146" s="83"/>
      <c r="DA146" s="64">
        <v>42.19</v>
      </c>
      <c r="DB146" s="64"/>
      <c r="DC146" s="64"/>
      <c r="DD146" s="64"/>
      <c r="DE146" s="64"/>
      <c r="DF146" s="72">
        <v>42.19</v>
      </c>
      <c r="DG146" s="73">
        <f t="shared" si="118"/>
        <v>1.3899999999999935</v>
      </c>
      <c r="DH146" s="75">
        <f t="shared" si="119"/>
        <v>0.21342677582817698</v>
      </c>
      <c r="DI146" s="76">
        <f t="shared" si="120"/>
        <v>1.6034267758281704</v>
      </c>
      <c r="DJ146" s="64">
        <f t="shared" si="121"/>
        <v>1.6034267758281704</v>
      </c>
      <c r="DK146" s="64">
        <f t="shared" si="122"/>
        <v>0</v>
      </c>
      <c r="DL146" s="64">
        <f t="shared" si="123"/>
        <v>2.9022024642489885</v>
      </c>
      <c r="DM146" s="184">
        <f t="shared" si="124"/>
        <v>0</v>
      </c>
      <c r="DN146" s="185">
        <f t="shared" si="125"/>
        <v>2.9022024642489885</v>
      </c>
      <c r="DO146" s="186">
        <f t="shared" si="126"/>
        <v>2.9022024642489885</v>
      </c>
      <c r="DP146" s="186">
        <f t="shared" si="127"/>
        <v>2.7884264990251211</v>
      </c>
      <c r="DQ146" s="187">
        <f t="shared" si="128"/>
        <v>0.19992896056351353</v>
      </c>
      <c r="DR146" s="29">
        <f t="shared" si="129"/>
        <v>3.102131424812502</v>
      </c>
      <c r="DS146" s="188">
        <f t="shared" si="130"/>
        <v>-946.12681786733083</v>
      </c>
      <c r="DT146" s="74">
        <v>1</v>
      </c>
      <c r="DU146" s="1" t="s">
        <v>48</v>
      </c>
      <c r="DV146" s="1">
        <v>98</v>
      </c>
      <c r="DW146" s="1" t="s">
        <v>213</v>
      </c>
      <c r="DX146" s="1" t="s">
        <v>214</v>
      </c>
      <c r="DY146" s="50">
        <v>43982</v>
      </c>
      <c r="DZ146" s="51"/>
      <c r="EA146" s="1">
        <v>57.660000000000004</v>
      </c>
      <c r="EB146" s="1"/>
      <c r="EC146" s="1"/>
      <c r="ED146" s="1"/>
      <c r="EE146" s="1"/>
      <c r="EF146" s="58">
        <v>57.660000000000004</v>
      </c>
      <c r="EG146" s="73">
        <f t="shared" si="131"/>
        <v>15.470000000000006</v>
      </c>
      <c r="EH146" s="75">
        <f t="shared" si="132"/>
        <v>0.63568698715599758</v>
      </c>
      <c r="EI146" s="56">
        <f t="shared" si="133"/>
        <v>16.105686987156005</v>
      </c>
      <c r="EJ146" s="64">
        <f t="shared" si="134"/>
        <v>16.105686987156005</v>
      </c>
      <c r="EK146" s="64">
        <f t="shared" si="135"/>
        <v>0</v>
      </c>
      <c r="EL146" s="64">
        <f t="shared" si="136"/>
        <v>29.151293446752369</v>
      </c>
      <c r="EM146" s="174">
        <f t="shared" si="137"/>
        <v>0</v>
      </c>
      <c r="EN146" s="77">
        <f t="shared" si="138"/>
        <v>29.151293446752369</v>
      </c>
      <c r="EO146" s="64">
        <f t="shared" si="139"/>
        <v>3.0494244015124878</v>
      </c>
      <c r="EP146" s="199">
        <f t="shared" si="140"/>
        <v>32.200717848264858</v>
      </c>
      <c r="EQ146" s="200">
        <f t="shared" si="141"/>
        <v>-913.92610001906598</v>
      </c>
      <c r="ER146" s="111">
        <v>1</v>
      </c>
      <c r="ES146" s="64" t="s">
        <v>48</v>
      </c>
      <c r="ET146" s="1">
        <v>98</v>
      </c>
      <c r="EU146" s="1" t="s">
        <v>213</v>
      </c>
      <c r="EV146" s="1" t="s">
        <v>214</v>
      </c>
      <c r="EW146" s="218"/>
      <c r="EX146" s="50">
        <v>44013</v>
      </c>
      <c r="EY146" s="64">
        <v>68.27</v>
      </c>
      <c r="EZ146" s="64"/>
      <c r="FA146" s="64"/>
      <c r="FB146" s="64"/>
      <c r="FC146" s="64"/>
      <c r="FD146" s="72">
        <f t="shared" si="142"/>
        <v>68.27</v>
      </c>
      <c r="FE146" s="73">
        <f t="shared" si="172"/>
        <v>10.609999999999992</v>
      </c>
      <c r="FF146" s="75">
        <f t="shared" si="143"/>
        <v>0.49788212427415718</v>
      </c>
      <c r="FG146" s="56">
        <f t="shared" si="144"/>
        <v>11.10788212427415</v>
      </c>
      <c r="FH146" s="64">
        <f t="shared" si="145"/>
        <v>11.10788212427415</v>
      </c>
      <c r="FI146" s="64">
        <f t="shared" si="146"/>
        <v>0</v>
      </c>
      <c r="FJ146" s="64">
        <f t="shared" si="147"/>
        <v>20.105266644936211</v>
      </c>
      <c r="FK146" s="64"/>
      <c r="FL146" s="77">
        <f t="shared" si="148"/>
        <v>20.105266644936211</v>
      </c>
      <c r="FM146" s="64">
        <f t="shared" si="149"/>
        <v>2.3036815037485074</v>
      </c>
      <c r="FN146" s="199">
        <f t="shared" si="150"/>
        <v>22.408948148684718</v>
      </c>
      <c r="FO146" s="93">
        <f t="shared" si="151"/>
        <v>-891.51715187038121</v>
      </c>
      <c r="FP146" s="74">
        <v>1</v>
      </c>
      <c r="FQ146" s="1" t="s">
        <v>48</v>
      </c>
      <c r="FR146" s="1">
        <v>98</v>
      </c>
      <c r="FS146" s="1" t="s">
        <v>213</v>
      </c>
      <c r="FT146" s="1" t="s">
        <v>214</v>
      </c>
      <c r="FU146" s="50">
        <v>44042</v>
      </c>
      <c r="FV146" s="51"/>
      <c r="FW146" s="64">
        <v>73.75</v>
      </c>
      <c r="FX146" s="64"/>
      <c r="FY146" s="64"/>
      <c r="FZ146" s="64"/>
      <c r="GA146" s="64"/>
      <c r="GB146" s="231">
        <f t="shared" si="152"/>
        <v>73.75</v>
      </c>
      <c r="GC146" s="73">
        <f t="shared" si="92"/>
        <v>5.480000000000004</v>
      </c>
      <c r="GD146" s="75">
        <f t="shared" si="153"/>
        <v>1.7075478976140774</v>
      </c>
      <c r="GE146" s="76">
        <f t="shared" si="154"/>
        <v>7.1875478976140812</v>
      </c>
      <c r="GF146" s="64">
        <f t="shared" si="155"/>
        <v>7.1875478976140812</v>
      </c>
      <c r="GG146" s="64">
        <v>0</v>
      </c>
      <c r="GH146" s="64">
        <f t="shared" si="156"/>
        <v>13.656341005466754</v>
      </c>
      <c r="GI146" s="64"/>
      <c r="GJ146" s="77">
        <f t="shared" si="157"/>
        <v>13.656341005466754</v>
      </c>
      <c r="GK146" s="63">
        <f t="shared" si="158"/>
        <v>0</v>
      </c>
      <c r="GL146" s="64">
        <f t="shared" si="159"/>
        <v>0</v>
      </c>
      <c r="GM146" s="51">
        <f t="shared" si="160"/>
        <v>13.656341005466754</v>
      </c>
      <c r="GN146" s="200">
        <f t="shared" si="161"/>
        <v>-877.86081086491447</v>
      </c>
      <c r="GO146" s="74">
        <v>1</v>
      </c>
      <c r="GP146" s="237" t="s">
        <v>48</v>
      </c>
      <c r="GQ146" s="1">
        <v>98</v>
      </c>
      <c r="GR146" s="1" t="s">
        <v>213</v>
      </c>
      <c r="GS146" s="1" t="s">
        <v>214</v>
      </c>
      <c r="GT146" s="50">
        <v>44081</v>
      </c>
      <c r="GU146" s="51">
        <v>20</v>
      </c>
      <c r="GV146" s="64">
        <v>79.5</v>
      </c>
      <c r="GW146" s="64"/>
      <c r="GX146" s="64"/>
      <c r="GY146" s="64"/>
      <c r="GZ146" s="64"/>
      <c r="HA146" s="72">
        <v>79.5</v>
      </c>
      <c r="HB146" s="73">
        <f t="shared" si="162"/>
        <v>5.75</v>
      </c>
      <c r="HC146" s="75">
        <f t="shared" si="163"/>
        <v>-2.0811822062802547</v>
      </c>
      <c r="HD146" s="76">
        <f t="shared" si="164"/>
        <v>3.6688177937197453</v>
      </c>
      <c r="HE146" s="64">
        <f t="shared" si="165"/>
        <v>3.6688177937197453</v>
      </c>
      <c r="HF146" s="64">
        <v>0</v>
      </c>
      <c r="HG146" s="64">
        <f t="shared" si="166"/>
        <v>6.9707538080675153</v>
      </c>
      <c r="HH146" s="64"/>
      <c r="HI146" s="77">
        <f t="shared" si="167"/>
        <v>6.9707538080675153</v>
      </c>
      <c r="HJ146" s="64">
        <f t="shared" si="168"/>
        <v>0</v>
      </c>
      <c r="HK146" s="64">
        <f t="shared" si="169"/>
        <v>0</v>
      </c>
      <c r="HL146" s="51">
        <f t="shared" si="170"/>
        <v>6.9707538080675153</v>
      </c>
      <c r="HM146" s="200">
        <f t="shared" si="171"/>
        <v>-890.8900570568469</v>
      </c>
      <c r="HN146" s="1">
        <v>1</v>
      </c>
      <c r="HO146" s="1" t="s">
        <v>48</v>
      </c>
    </row>
    <row r="147" spans="1:223" ht="30" customHeight="1" x14ac:dyDescent="0.25">
      <c r="A147" s="1">
        <v>99</v>
      </c>
      <c r="B147" s="1" t="s">
        <v>215</v>
      </c>
      <c r="C147" s="1" t="s">
        <v>216</v>
      </c>
      <c r="D147" s="50">
        <v>43830</v>
      </c>
      <c r="E147" s="83"/>
      <c r="F147" s="64">
        <v>456.55</v>
      </c>
      <c r="G147" s="64"/>
      <c r="H147" s="64"/>
      <c r="I147" s="64"/>
      <c r="J147" s="64"/>
      <c r="K147" s="72">
        <v>456.55</v>
      </c>
      <c r="L147" s="73">
        <v>0</v>
      </c>
      <c r="M147" s="75">
        <v>0</v>
      </c>
      <c r="N147" s="56">
        <v>0</v>
      </c>
      <c r="O147" s="64">
        <v>0</v>
      </c>
      <c r="P147" s="64">
        <v>0</v>
      </c>
      <c r="Q147" s="64">
        <v>0</v>
      </c>
      <c r="R147" s="64">
        <v>0</v>
      </c>
      <c r="S147" s="77">
        <v>0</v>
      </c>
      <c r="T147" s="64"/>
      <c r="U147" s="64"/>
      <c r="V147" s="64">
        <v>0</v>
      </c>
      <c r="W147" s="90">
        <v>0</v>
      </c>
      <c r="X147" s="78">
        <v>-2111.7211381406655</v>
      </c>
      <c r="Y147" s="111">
        <v>1</v>
      </c>
      <c r="Z147" s="64" t="s">
        <v>48</v>
      </c>
      <c r="AA147" s="1">
        <v>99</v>
      </c>
      <c r="AB147" s="1" t="s">
        <v>215</v>
      </c>
      <c r="AC147" s="1" t="s">
        <v>216</v>
      </c>
      <c r="AD147" s="50">
        <v>43861</v>
      </c>
      <c r="AE147" s="110"/>
      <c r="AF147" s="1">
        <v>456.55</v>
      </c>
      <c r="AG147" s="1"/>
      <c r="AH147" s="1"/>
      <c r="AI147" s="1"/>
      <c r="AJ147" s="1"/>
      <c r="AK147" s="58">
        <f t="shared" si="90"/>
        <v>456.55</v>
      </c>
      <c r="AL147" s="73">
        <f t="shared" si="93"/>
        <v>0</v>
      </c>
      <c r="AM147" s="75">
        <f t="shared" si="94"/>
        <v>0</v>
      </c>
      <c r="AN147" s="56">
        <f t="shared" si="95"/>
        <v>0</v>
      </c>
      <c r="AO147" s="64">
        <f t="shared" si="96"/>
        <v>0</v>
      </c>
      <c r="AP147" s="64">
        <f t="shared" si="97"/>
        <v>0</v>
      </c>
      <c r="AQ147" s="64">
        <f t="shared" si="98"/>
        <v>0</v>
      </c>
      <c r="AR147" s="64"/>
      <c r="AS147" s="77">
        <f t="shared" si="99"/>
        <v>0</v>
      </c>
      <c r="AT147" s="64">
        <f t="shared" si="100"/>
        <v>0</v>
      </c>
      <c r="AU147" s="64">
        <f t="shared" si="91"/>
        <v>0</v>
      </c>
      <c r="AV147" s="90">
        <f t="shared" si="101"/>
        <v>0</v>
      </c>
      <c r="AW147" s="78">
        <f t="shared" si="102"/>
        <v>-2111.7211381406655</v>
      </c>
      <c r="AX147" s="111">
        <v>1</v>
      </c>
      <c r="AY147" s="64" t="s">
        <v>48</v>
      </c>
      <c r="AZ147" s="1">
        <v>99</v>
      </c>
      <c r="BA147" s="1" t="s">
        <v>215</v>
      </c>
      <c r="BB147" s="1" t="s">
        <v>216</v>
      </c>
      <c r="BC147" s="50">
        <v>43890</v>
      </c>
      <c r="BD147" s="83"/>
      <c r="BE147" s="1">
        <v>456.55</v>
      </c>
      <c r="BF147" s="1"/>
      <c r="BG147" s="1"/>
      <c r="BH147" s="1"/>
      <c r="BI147" s="1"/>
      <c r="BJ147" s="58">
        <v>456.55</v>
      </c>
      <c r="BK147" s="73">
        <f t="shared" si="103"/>
        <v>0</v>
      </c>
      <c r="BL147" s="75">
        <f t="shared" si="104"/>
        <v>0</v>
      </c>
      <c r="BM147" s="56">
        <f t="shared" si="105"/>
        <v>0</v>
      </c>
      <c r="BN147" s="64">
        <f t="shared" si="106"/>
        <v>0</v>
      </c>
      <c r="BO147" s="64">
        <f t="shared" si="107"/>
        <v>0</v>
      </c>
      <c r="BP147" s="64">
        <f t="shared" si="108"/>
        <v>0</v>
      </c>
      <c r="BQ147" s="174">
        <f t="shared" si="109"/>
        <v>0</v>
      </c>
      <c r="BR147" s="77">
        <f t="shared" si="110"/>
        <v>0</v>
      </c>
      <c r="BS147" s="64">
        <f t="shared" si="111"/>
        <v>0</v>
      </c>
      <c r="BT147" s="90">
        <f t="shared" si="112"/>
        <v>0</v>
      </c>
      <c r="BU147" s="78">
        <f t="shared" si="113"/>
        <v>-2111.7211381406655</v>
      </c>
      <c r="BV147" s="111">
        <v>1</v>
      </c>
      <c r="BW147" s="64" t="s">
        <v>48</v>
      </c>
      <c r="BX147" s="1">
        <v>99</v>
      </c>
      <c r="BY147" s="1" t="s">
        <v>215</v>
      </c>
      <c r="BZ147" s="1" t="s">
        <v>216</v>
      </c>
      <c r="CA147" s="50">
        <v>43890</v>
      </c>
      <c r="CB147" s="83"/>
      <c r="CC147" s="72">
        <v>456.55</v>
      </c>
      <c r="CD147" s="72"/>
      <c r="CE147" s="72"/>
      <c r="CF147" s="72"/>
      <c r="CG147" s="72"/>
      <c r="CH147" s="72">
        <v>456.55</v>
      </c>
      <c r="CI147" s="72">
        <v>0</v>
      </c>
      <c r="CJ147" s="72">
        <v>0</v>
      </c>
      <c r="CK147" s="72">
        <v>0</v>
      </c>
      <c r="CL147" s="72">
        <v>0</v>
      </c>
      <c r="CM147" s="72">
        <v>0</v>
      </c>
      <c r="CN147" s="72">
        <v>0</v>
      </c>
      <c r="CO147" s="72">
        <v>0</v>
      </c>
      <c r="CP147" s="77">
        <f t="shared" si="114"/>
        <v>0</v>
      </c>
      <c r="CQ147" s="64">
        <f t="shared" si="115"/>
        <v>0</v>
      </c>
      <c r="CR147" s="90">
        <f t="shared" si="116"/>
        <v>0</v>
      </c>
      <c r="CS147" s="78">
        <f t="shared" si="117"/>
        <v>-2111.7211381406655</v>
      </c>
      <c r="CT147" s="74" t="s">
        <v>232</v>
      </c>
      <c r="CU147" s="1" t="s">
        <v>317</v>
      </c>
      <c r="CV147" s="1">
        <v>99</v>
      </c>
      <c r="CW147" s="1" t="s">
        <v>215</v>
      </c>
      <c r="CX147" s="1" t="s">
        <v>216</v>
      </c>
      <c r="CY147" s="50">
        <v>43951</v>
      </c>
      <c r="CZ147" s="83"/>
      <c r="DA147" s="64">
        <v>724.24</v>
      </c>
      <c r="DB147" s="64"/>
      <c r="DC147" s="64"/>
      <c r="DD147" s="64"/>
      <c r="DE147" s="64"/>
      <c r="DF147" s="72">
        <v>724.24</v>
      </c>
      <c r="DG147" s="73">
        <f t="shared" si="118"/>
        <v>267.69</v>
      </c>
      <c r="DH147" s="75">
        <f t="shared" si="119"/>
        <v>41.102311957874072</v>
      </c>
      <c r="DI147" s="76">
        <f t="shared" si="120"/>
        <v>308.79231195787406</v>
      </c>
      <c r="DJ147" s="64">
        <f t="shared" si="121"/>
        <v>110</v>
      </c>
      <c r="DK147" s="64">
        <f t="shared" si="122"/>
        <v>198.79231195787406</v>
      </c>
      <c r="DL147" s="64">
        <f t="shared" si="123"/>
        <v>199.1</v>
      </c>
      <c r="DM147" s="184">
        <f t="shared" si="124"/>
        <v>442.56642361680088</v>
      </c>
      <c r="DN147" s="185">
        <f t="shared" si="125"/>
        <v>641.6664236168009</v>
      </c>
      <c r="DO147" s="186">
        <f t="shared" si="126"/>
        <v>641.6664236168009</v>
      </c>
      <c r="DP147" s="186">
        <f t="shared" si="127"/>
        <v>616.51097095693956</v>
      </c>
      <c r="DQ147" s="187">
        <f t="shared" si="128"/>
        <v>44.203567009034131</v>
      </c>
      <c r="DR147" s="29">
        <f t="shared" si="129"/>
        <v>685.86999062583504</v>
      </c>
      <c r="DS147" s="188">
        <f t="shared" si="130"/>
        <v>-1425.8511475148305</v>
      </c>
      <c r="DT147" s="74">
        <v>1</v>
      </c>
      <c r="DU147" s="1" t="s">
        <v>48</v>
      </c>
      <c r="DV147" s="1">
        <v>99</v>
      </c>
      <c r="DW147" s="1" t="s">
        <v>215</v>
      </c>
      <c r="DX147" s="1" t="s">
        <v>216</v>
      </c>
      <c r="DY147" s="50">
        <v>43982</v>
      </c>
      <c r="DZ147" s="51"/>
      <c r="EA147" s="1">
        <v>1288.49</v>
      </c>
      <c r="EB147" s="1"/>
      <c r="EC147" s="1"/>
      <c r="ED147" s="1"/>
      <c r="EE147" s="1"/>
      <c r="EF147" s="58">
        <v>1288.49</v>
      </c>
      <c r="EG147" s="73">
        <f t="shared" si="131"/>
        <v>564.25</v>
      </c>
      <c r="EH147" s="75">
        <f t="shared" si="132"/>
        <v>23.185932934891497</v>
      </c>
      <c r="EI147" s="56">
        <f t="shared" si="133"/>
        <v>587.43593293489153</v>
      </c>
      <c r="EJ147" s="64">
        <f t="shared" si="134"/>
        <v>110</v>
      </c>
      <c r="EK147" s="64">
        <f t="shared" si="135"/>
        <v>477.43593293489153</v>
      </c>
      <c r="EL147" s="64">
        <f t="shared" si="136"/>
        <v>199.1</v>
      </c>
      <c r="EM147" s="174">
        <f t="shared" si="137"/>
        <v>923.91120765952121</v>
      </c>
      <c r="EN147" s="77">
        <f t="shared" si="138"/>
        <v>1123.0112076595212</v>
      </c>
      <c r="EO147" s="64">
        <f t="shared" si="139"/>
        <v>117.47464262826615</v>
      </c>
      <c r="EP147" s="199">
        <f t="shared" si="140"/>
        <v>1240.4858502877873</v>
      </c>
      <c r="EQ147" s="200">
        <f t="shared" si="141"/>
        <v>-185.36529722704313</v>
      </c>
      <c r="ER147" s="111">
        <v>1</v>
      </c>
      <c r="ES147" s="64" t="s">
        <v>48</v>
      </c>
      <c r="ET147" s="1">
        <v>99</v>
      </c>
      <c r="EU147" s="1" t="s">
        <v>215</v>
      </c>
      <c r="EV147" s="1" t="s">
        <v>216</v>
      </c>
      <c r="EW147" s="218"/>
      <c r="EX147" s="50">
        <v>44013</v>
      </c>
      <c r="EY147" s="64">
        <v>1586.53</v>
      </c>
      <c r="EZ147" s="64"/>
      <c r="FA147" s="64"/>
      <c r="FB147" s="64"/>
      <c r="FC147" s="64"/>
      <c r="FD147" s="72">
        <f t="shared" si="142"/>
        <v>1586.53</v>
      </c>
      <c r="FE147" s="73">
        <f t="shared" si="172"/>
        <v>298.03999999999996</v>
      </c>
      <c r="FF147" s="75">
        <f t="shared" si="143"/>
        <v>13.985748192146078</v>
      </c>
      <c r="FG147" s="56">
        <f t="shared" si="144"/>
        <v>312.02574819214607</v>
      </c>
      <c r="FH147" s="64">
        <f t="shared" si="145"/>
        <v>312.02574819214607</v>
      </c>
      <c r="FI147" s="64">
        <f t="shared" si="146"/>
        <v>0</v>
      </c>
      <c r="FJ147" s="64">
        <f t="shared" si="147"/>
        <v>564.76660422778446</v>
      </c>
      <c r="FK147" s="64"/>
      <c r="FL147" s="77">
        <f t="shared" si="148"/>
        <v>564.76660422778446</v>
      </c>
      <c r="FM147" s="64">
        <f t="shared" si="149"/>
        <v>64.711520770707423</v>
      </c>
      <c r="FN147" s="199">
        <f t="shared" si="150"/>
        <v>629.47812499849192</v>
      </c>
      <c r="FO147" s="93">
        <f t="shared" si="151"/>
        <v>444.11282777144879</v>
      </c>
      <c r="FP147" s="74">
        <v>1</v>
      </c>
      <c r="FQ147" s="1" t="s">
        <v>48</v>
      </c>
      <c r="FR147" s="1">
        <v>99</v>
      </c>
      <c r="FS147" s="1" t="s">
        <v>215</v>
      </c>
      <c r="FT147" s="1" t="s">
        <v>216</v>
      </c>
      <c r="FU147" s="50">
        <v>44042</v>
      </c>
      <c r="FV147" s="51">
        <v>30</v>
      </c>
      <c r="FW147" s="64">
        <v>1702</v>
      </c>
      <c r="FX147" s="64"/>
      <c r="FY147" s="64"/>
      <c r="FZ147" s="64"/>
      <c r="GA147" s="64"/>
      <c r="GB147" s="231">
        <f t="shared" si="152"/>
        <v>1702</v>
      </c>
      <c r="GC147" s="73">
        <f t="shared" si="92"/>
        <v>115.47000000000003</v>
      </c>
      <c r="GD147" s="75">
        <f t="shared" si="153"/>
        <v>35.980028419251354</v>
      </c>
      <c r="GE147" s="76">
        <f t="shared" si="154"/>
        <v>151.4500284192514</v>
      </c>
      <c r="GF147" s="64">
        <f t="shared" si="155"/>
        <v>151.4500284192514</v>
      </c>
      <c r="GG147" s="64">
        <v>0</v>
      </c>
      <c r="GH147" s="64">
        <f t="shared" si="156"/>
        <v>287.75505399657766</v>
      </c>
      <c r="GI147" s="64"/>
      <c r="GJ147" s="77">
        <f t="shared" si="157"/>
        <v>287.75505399657766</v>
      </c>
      <c r="GK147" s="63">
        <f t="shared" si="158"/>
        <v>151.4500284192514</v>
      </c>
      <c r="GL147" s="64">
        <f t="shared" si="159"/>
        <v>42.10087581927931</v>
      </c>
      <c r="GM147" s="51">
        <f t="shared" si="160"/>
        <v>329.85592981585694</v>
      </c>
      <c r="GN147" s="200">
        <f t="shared" si="161"/>
        <v>743.96875758730573</v>
      </c>
      <c r="GO147" s="74">
        <v>1</v>
      </c>
      <c r="GP147" s="237" t="s">
        <v>48</v>
      </c>
      <c r="GQ147" s="1">
        <v>99</v>
      </c>
      <c r="GR147" s="1" t="s">
        <v>215</v>
      </c>
      <c r="GS147" s="1" t="s">
        <v>216</v>
      </c>
      <c r="GT147" s="50">
        <v>44081</v>
      </c>
      <c r="GU147" s="51"/>
      <c r="GV147" s="64">
        <v>1959.8400000000001</v>
      </c>
      <c r="GW147" s="64"/>
      <c r="GX147" s="64"/>
      <c r="GY147" s="64"/>
      <c r="GZ147" s="64"/>
      <c r="HA147" s="72">
        <v>1959.8400000000001</v>
      </c>
      <c r="HB147" s="73">
        <f t="shared" si="162"/>
        <v>257.84000000000015</v>
      </c>
      <c r="HC147" s="75">
        <f t="shared" si="163"/>
        <v>-93.323829576921952</v>
      </c>
      <c r="HD147" s="76">
        <f t="shared" si="164"/>
        <v>164.51617042307819</v>
      </c>
      <c r="HE147" s="64">
        <f t="shared" si="165"/>
        <v>164.51617042307819</v>
      </c>
      <c r="HF147" s="64">
        <v>0</v>
      </c>
      <c r="HG147" s="64">
        <f t="shared" si="166"/>
        <v>312.58072380384857</v>
      </c>
      <c r="HH147" s="64"/>
      <c r="HI147" s="77">
        <f t="shared" si="167"/>
        <v>312.58072380384857</v>
      </c>
      <c r="HJ147" s="64">
        <f t="shared" si="168"/>
        <v>164.51617042307819</v>
      </c>
      <c r="HK147" s="64">
        <f t="shared" si="169"/>
        <v>74.462546785398033</v>
      </c>
      <c r="HL147" s="51">
        <f t="shared" si="170"/>
        <v>387.04327058924662</v>
      </c>
      <c r="HM147" s="200">
        <f t="shared" si="171"/>
        <v>1131.0120281765523</v>
      </c>
      <c r="HN147" s="1">
        <v>1</v>
      </c>
      <c r="HO147" s="1" t="s">
        <v>48</v>
      </c>
    </row>
    <row r="148" spans="1:223" ht="30" customHeight="1" x14ac:dyDescent="0.25">
      <c r="A148" s="1">
        <v>100</v>
      </c>
      <c r="B148" s="1" t="s">
        <v>217</v>
      </c>
      <c r="C148" s="1" t="s">
        <v>218</v>
      </c>
      <c r="D148" s="50">
        <v>43830</v>
      </c>
      <c r="E148" s="83"/>
      <c r="F148" s="64">
        <v>83.62</v>
      </c>
      <c r="G148" s="64"/>
      <c r="H148" s="64"/>
      <c r="I148" s="64"/>
      <c r="J148" s="64"/>
      <c r="K148" s="72">
        <v>83.62</v>
      </c>
      <c r="L148" s="73">
        <v>0.39000000000000057</v>
      </c>
      <c r="M148" s="75">
        <v>4.6799966550246062E-2</v>
      </c>
      <c r="N148" s="56">
        <v>0.43679996655024661</v>
      </c>
      <c r="O148" s="64">
        <v>0.43679996655024661</v>
      </c>
      <c r="P148" s="64">
        <v>0</v>
      </c>
      <c r="Q148" s="64">
        <v>0.79060793945594643</v>
      </c>
      <c r="R148" s="64">
        <v>0</v>
      </c>
      <c r="S148" s="77">
        <v>0.79060793945594643</v>
      </c>
      <c r="T148" s="64"/>
      <c r="U148" s="64"/>
      <c r="V148" s="64">
        <v>3.9727817830560987E-2</v>
      </c>
      <c r="W148" s="90">
        <v>0.83033575728650744</v>
      </c>
      <c r="X148" s="78">
        <v>62.312903858616714</v>
      </c>
      <c r="Y148" s="111">
        <v>1</v>
      </c>
      <c r="Z148" s="64" t="s">
        <v>48</v>
      </c>
      <c r="AA148" s="1">
        <v>100</v>
      </c>
      <c r="AB148" s="1" t="s">
        <v>217</v>
      </c>
      <c r="AC148" s="1" t="s">
        <v>218</v>
      </c>
      <c r="AD148" s="50">
        <v>43861</v>
      </c>
      <c r="AE148" s="110"/>
      <c r="AF148" s="1">
        <v>84.18</v>
      </c>
      <c r="AG148" s="1"/>
      <c r="AH148" s="1"/>
      <c r="AI148" s="1"/>
      <c r="AJ148" s="1"/>
      <c r="AK148" s="58">
        <f t="shared" si="90"/>
        <v>84.18</v>
      </c>
      <c r="AL148" s="73">
        <f t="shared" si="93"/>
        <v>0.56000000000000227</v>
      </c>
      <c r="AM148" s="75">
        <f t="shared" si="94"/>
        <v>-0.49786928290116678</v>
      </c>
      <c r="AN148" s="56">
        <f t="shared" si="95"/>
        <v>6.2130717098835497E-2</v>
      </c>
      <c r="AO148" s="64">
        <f t="shared" si="96"/>
        <v>6.2130717098835497E-2</v>
      </c>
      <c r="AP148" s="64">
        <f t="shared" si="97"/>
        <v>0</v>
      </c>
      <c r="AQ148" s="64">
        <f t="shared" si="98"/>
        <v>0.11245659794889225</v>
      </c>
      <c r="AR148" s="64"/>
      <c r="AS148" s="77">
        <f t="shared" si="99"/>
        <v>0.11245659794889225</v>
      </c>
      <c r="AT148" s="64">
        <f t="shared" si="100"/>
        <v>0.40305898515970806</v>
      </c>
      <c r="AU148" s="64">
        <f t="shared" si="91"/>
        <v>7.1656878554483036E-2</v>
      </c>
      <c r="AV148" s="90">
        <f t="shared" si="101"/>
        <v>0.58717246166308334</v>
      </c>
      <c r="AW148" s="78">
        <f t="shared" si="102"/>
        <v>62.900076320279794</v>
      </c>
      <c r="AX148" s="111">
        <v>1</v>
      </c>
      <c r="AY148" s="64" t="s">
        <v>48</v>
      </c>
      <c r="AZ148" s="1">
        <v>100</v>
      </c>
      <c r="BA148" s="1" t="s">
        <v>217</v>
      </c>
      <c r="BB148" s="1" t="s">
        <v>218</v>
      </c>
      <c r="BC148" s="50">
        <v>43890</v>
      </c>
      <c r="BD148" s="83"/>
      <c r="BE148" s="1">
        <v>84.4</v>
      </c>
      <c r="BF148" s="1"/>
      <c r="BG148" s="1"/>
      <c r="BH148" s="1"/>
      <c r="BI148" s="1"/>
      <c r="BJ148" s="58">
        <v>84.4</v>
      </c>
      <c r="BK148" s="73">
        <f t="shared" si="103"/>
        <v>0.21999999999999886</v>
      </c>
      <c r="BL148" s="75">
        <f t="shared" si="104"/>
        <v>4.1628827898134244E-3</v>
      </c>
      <c r="BM148" s="56">
        <f t="shared" si="105"/>
        <v>0.22416288278981228</v>
      </c>
      <c r="BN148" s="64">
        <f t="shared" si="106"/>
        <v>0.22416288278981228</v>
      </c>
      <c r="BO148" s="64">
        <f t="shared" si="107"/>
        <v>0</v>
      </c>
      <c r="BP148" s="64">
        <f t="shared" si="108"/>
        <v>0.40573481784956023</v>
      </c>
      <c r="BQ148" s="174">
        <f t="shared" si="109"/>
        <v>0</v>
      </c>
      <c r="BR148" s="77">
        <f t="shared" si="110"/>
        <v>0.40573481784956023</v>
      </c>
      <c r="BS148" s="64">
        <f t="shared" si="111"/>
        <v>2.7298369121393811E-2</v>
      </c>
      <c r="BT148" s="90">
        <f t="shared" si="112"/>
        <v>0.43303318697095405</v>
      </c>
      <c r="BU148" s="78">
        <f t="shared" si="113"/>
        <v>63.333109507250747</v>
      </c>
      <c r="BV148" s="111">
        <v>1</v>
      </c>
      <c r="BW148" s="64" t="s">
        <v>48</v>
      </c>
      <c r="BX148" s="1">
        <v>100</v>
      </c>
      <c r="BY148" s="1" t="s">
        <v>217</v>
      </c>
      <c r="BZ148" s="1" t="s">
        <v>218</v>
      </c>
      <c r="CA148" s="50">
        <v>43890</v>
      </c>
      <c r="CB148" s="83"/>
      <c r="CC148" s="72">
        <v>84.4</v>
      </c>
      <c r="CD148" s="72"/>
      <c r="CE148" s="72"/>
      <c r="CF148" s="72"/>
      <c r="CG148" s="72"/>
      <c r="CH148" s="72">
        <v>84.4</v>
      </c>
      <c r="CI148" s="72">
        <v>0.21999999999999886</v>
      </c>
      <c r="CJ148" s="72">
        <v>4.1628827898134244E-3</v>
      </c>
      <c r="CK148" s="72">
        <v>0.22416288278981228</v>
      </c>
      <c r="CL148" s="72">
        <v>0.22416288278981228</v>
      </c>
      <c r="CM148" s="72">
        <v>0</v>
      </c>
      <c r="CN148" s="72">
        <v>0.40573481784956023</v>
      </c>
      <c r="CO148" s="72">
        <v>0</v>
      </c>
      <c r="CP148" s="77">
        <f t="shared" si="114"/>
        <v>0.45090016446035647</v>
      </c>
      <c r="CQ148" s="64">
        <f t="shared" si="115"/>
        <v>2.7298369121393811E-2</v>
      </c>
      <c r="CR148" s="90">
        <f t="shared" si="116"/>
        <v>0.4781985335817503</v>
      </c>
      <c r="CS148" s="78">
        <f t="shared" si="117"/>
        <v>63.8113080408325</v>
      </c>
      <c r="CT148" s="74" t="s">
        <v>232</v>
      </c>
      <c r="CU148" s="1" t="s">
        <v>317</v>
      </c>
      <c r="CV148" s="1">
        <v>100</v>
      </c>
      <c r="CW148" s="1" t="s">
        <v>217</v>
      </c>
      <c r="CX148" s="1" t="s">
        <v>218</v>
      </c>
      <c r="CY148" s="50">
        <v>43951</v>
      </c>
      <c r="CZ148" s="83"/>
      <c r="DA148" s="64">
        <v>84.56</v>
      </c>
      <c r="DB148" s="64"/>
      <c r="DC148" s="64"/>
      <c r="DD148" s="64"/>
      <c r="DE148" s="64"/>
      <c r="DF148" s="72">
        <v>84.56</v>
      </c>
      <c r="DG148" s="73">
        <f t="shared" si="118"/>
        <v>0.15999999999999659</v>
      </c>
      <c r="DH148" s="75">
        <f t="shared" si="119"/>
        <v>2.4567110886696223E-2</v>
      </c>
      <c r="DI148" s="76">
        <f t="shared" si="120"/>
        <v>0.18456711088669281</v>
      </c>
      <c r="DJ148" s="64">
        <f t="shared" si="121"/>
        <v>0.18456711088669281</v>
      </c>
      <c r="DK148" s="64">
        <f t="shared" si="122"/>
        <v>0</v>
      </c>
      <c r="DL148" s="64">
        <f t="shared" si="123"/>
        <v>0.33406647070491402</v>
      </c>
      <c r="DM148" s="184">
        <f t="shared" si="124"/>
        <v>0</v>
      </c>
      <c r="DN148" s="185">
        <f t="shared" si="125"/>
        <v>0.33406647070491402</v>
      </c>
      <c r="DO148" s="186">
        <f t="shared" si="126"/>
        <v>-0.11683369375544245</v>
      </c>
      <c r="DP148" s="186">
        <f t="shared" si="127"/>
        <v>-0.11225342534155872</v>
      </c>
      <c r="DQ148" s="187">
        <f t="shared" si="128"/>
        <v>-8.0485215070499917E-3</v>
      </c>
      <c r="DR148" s="29">
        <f t="shared" si="129"/>
        <v>-0.12488221526249244</v>
      </c>
      <c r="DS148" s="188">
        <f t="shared" si="130"/>
        <v>63.686425825570005</v>
      </c>
      <c r="DT148" s="74">
        <v>1</v>
      </c>
      <c r="DU148" s="1" t="s">
        <v>48</v>
      </c>
      <c r="DV148" s="1">
        <v>100</v>
      </c>
      <c r="DW148" s="1" t="s">
        <v>217</v>
      </c>
      <c r="DX148" s="1" t="s">
        <v>218</v>
      </c>
      <c r="DY148" s="50">
        <v>43982</v>
      </c>
      <c r="DZ148" s="51"/>
      <c r="EA148" s="1">
        <v>84.59</v>
      </c>
      <c r="EB148" s="1"/>
      <c r="EC148" s="1"/>
      <c r="ED148" s="1"/>
      <c r="EE148" s="1"/>
      <c r="EF148" s="58">
        <v>84.59</v>
      </c>
      <c r="EG148" s="73">
        <f t="shared" si="131"/>
        <v>3.0000000000001137E-2</v>
      </c>
      <c r="EH148" s="75">
        <f t="shared" si="132"/>
        <v>1.2327478742521422E-3</v>
      </c>
      <c r="EI148" s="56">
        <f t="shared" si="133"/>
        <v>3.1232747874253279E-2</v>
      </c>
      <c r="EJ148" s="64">
        <f t="shared" si="134"/>
        <v>3.1232747874253279E-2</v>
      </c>
      <c r="EK148" s="64">
        <f t="shared" si="135"/>
        <v>0</v>
      </c>
      <c r="EL148" s="64">
        <f t="shared" si="136"/>
        <v>5.6531273652398434E-2</v>
      </c>
      <c r="EM148" s="174">
        <f t="shared" si="137"/>
        <v>0</v>
      </c>
      <c r="EN148" s="77">
        <f t="shared" si="138"/>
        <v>5.6531273652398434E-2</v>
      </c>
      <c r="EO148" s="64">
        <f t="shared" si="139"/>
        <v>5.9135573397141594E-3</v>
      </c>
      <c r="EP148" s="199">
        <f t="shared" si="140"/>
        <v>6.2444830992112593E-2</v>
      </c>
      <c r="EQ148" s="200">
        <f t="shared" si="141"/>
        <v>63.748870656562119</v>
      </c>
      <c r="ER148" s="111">
        <v>1</v>
      </c>
      <c r="ES148" s="64" t="s">
        <v>48</v>
      </c>
      <c r="ET148" s="1">
        <v>100</v>
      </c>
      <c r="EU148" s="1" t="s">
        <v>217</v>
      </c>
      <c r="EV148" s="1" t="s">
        <v>218</v>
      </c>
      <c r="EW148" s="218"/>
      <c r="EX148" s="50">
        <v>44013</v>
      </c>
      <c r="EY148" s="64">
        <v>84.64</v>
      </c>
      <c r="EZ148" s="64"/>
      <c r="FA148" s="64"/>
      <c r="FB148" s="64"/>
      <c r="FC148" s="64"/>
      <c r="FD148" s="72">
        <f t="shared" si="142"/>
        <v>84.64</v>
      </c>
      <c r="FE148" s="73">
        <f t="shared" si="172"/>
        <v>4.9999999999997158E-2</v>
      </c>
      <c r="FF148" s="75">
        <f t="shared" si="143"/>
        <v>2.3462871077951425E-3</v>
      </c>
      <c r="FG148" s="56">
        <f t="shared" si="144"/>
        <v>5.2346287107792301E-2</v>
      </c>
      <c r="FH148" s="64">
        <f t="shared" si="145"/>
        <v>5.2346287107792301E-2</v>
      </c>
      <c r="FI148" s="64">
        <f t="shared" si="146"/>
        <v>0</v>
      </c>
      <c r="FJ148" s="64">
        <f t="shared" si="147"/>
        <v>9.4746779665104072E-2</v>
      </c>
      <c r="FK148" s="64"/>
      <c r="FL148" s="77">
        <f t="shared" si="148"/>
        <v>9.4746779665104072E-2</v>
      </c>
      <c r="FM148" s="64">
        <f t="shared" si="149"/>
        <v>1.0856180507768041E-2</v>
      </c>
      <c r="FN148" s="199">
        <f t="shared" si="150"/>
        <v>0.10560296017287212</v>
      </c>
      <c r="FO148" s="93">
        <f t="shared" si="151"/>
        <v>63.854473616734992</v>
      </c>
      <c r="FP148" s="74">
        <v>1</v>
      </c>
      <c r="FQ148" s="1" t="s">
        <v>48</v>
      </c>
      <c r="FR148" s="1">
        <v>100</v>
      </c>
      <c r="FS148" s="1" t="s">
        <v>217</v>
      </c>
      <c r="FT148" s="1" t="s">
        <v>218</v>
      </c>
      <c r="FU148" s="50">
        <v>44042</v>
      </c>
      <c r="FV148" s="51"/>
      <c r="FW148" s="64">
        <v>84.72</v>
      </c>
      <c r="FX148" s="64"/>
      <c r="FY148" s="64"/>
      <c r="FZ148" s="64"/>
      <c r="GA148" s="64"/>
      <c r="GB148" s="231">
        <f t="shared" si="152"/>
        <v>84.72</v>
      </c>
      <c r="GC148" s="73">
        <f t="shared" si="92"/>
        <v>7.9999999999998295E-2</v>
      </c>
      <c r="GD148" s="75">
        <f t="shared" si="153"/>
        <v>2.492770653451153E-2</v>
      </c>
      <c r="GE148" s="76">
        <f t="shared" si="154"/>
        <v>0.10492770653450982</v>
      </c>
      <c r="GF148" s="64">
        <f t="shared" si="155"/>
        <v>0.10492770653450982</v>
      </c>
      <c r="GG148" s="64">
        <v>0</v>
      </c>
      <c r="GH148" s="64">
        <f t="shared" si="156"/>
        <v>0.19936264241556864</v>
      </c>
      <c r="GI148" s="64"/>
      <c r="GJ148" s="77">
        <f t="shared" si="157"/>
        <v>0.19936264241556864</v>
      </c>
      <c r="GK148" s="63">
        <f t="shared" si="158"/>
        <v>0</v>
      </c>
      <c r="GL148" s="64">
        <f t="shared" si="159"/>
        <v>0</v>
      </c>
      <c r="GM148" s="51">
        <f t="shared" si="160"/>
        <v>0.19936264241556864</v>
      </c>
      <c r="GN148" s="200">
        <f t="shared" si="161"/>
        <v>64.053836259150557</v>
      </c>
      <c r="GO148" s="74">
        <v>1</v>
      </c>
      <c r="GP148" s="237" t="s">
        <v>48</v>
      </c>
      <c r="GQ148" s="1">
        <v>100</v>
      </c>
      <c r="GR148" s="1" t="s">
        <v>217</v>
      </c>
      <c r="GS148" s="1" t="s">
        <v>218</v>
      </c>
      <c r="GT148" s="50">
        <v>44081</v>
      </c>
      <c r="GU148" s="51"/>
      <c r="GV148" s="64">
        <v>84.8</v>
      </c>
      <c r="GW148" s="64"/>
      <c r="GX148" s="64"/>
      <c r="GY148" s="64"/>
      <c r="GZ148" s="64"/>
      <c r="HA148" s="72">
        <v>84.8</v>
      </c>
      <c r="HB148" s="73">
        <f t="shared" si="162"/>
        <v>7.9999999999998295E-2</v>
      </c>
      <c r="HC148" s="75">
        <f t="shared" si="163"/>
        <v>-2.895557852215945E-2</v>
      </c>
      <c r="HD148" s="76">
        <f t="shared" si="164"/>
        <v>5.1044421477838844E-2</v>
      </c>
      <c r="HE148" s="64">
        <f t="shared" si="165"/>
        <v>5.1044421477838844E-2</v>
      </c>
      <c r="HF148" s="64">
        <v>0</v>
      </c>
      <c r="HG148" s="64">
        <f t="shared" si="166"/>
        <v>9.6984400807893806E-2</v>
      </c>
      <c r="HH148" s="64"/>
      <c r="HI148" s="77">
        <f t="shared" si="167"/>
        <v>9.6984400807893806E-2</v>
      </c>
      <c r="HJ148" s="64">
        <f t="shared" si="168"/>
        <v>0</v>
      </c>
      <c r="HK148" s="64">
        <f t="shared" si="169"/>
        <v>0</v>
      </c>
      <c r="HL148" s="51">
        <f t="shared" si="170"/>
        <v>9.6984400807893806E-2</v>
      </c>
      <c r="HM148" s="200">
        <f t="shared" si="171"/>
        <v>64.150820659958455</v>
      </c>
      <c r="HN148" s="1">
        <v>1</v>
      </c>
      <c r="HO148" s="1" t="s">
        <v>48</v>
      </c>
    </row>
    <row r="149" spans="1:223" ht="30" customHeight="1" x14ac:dyDescent="0.25">
      <c r="A149" s="1">
        <v>101</v>
      </c>
      <c r="B149" s="1" t="s">
        <v>219</v>
      </c>
      <c r="C149" s="1" t="s">
        <v>220</v>
      </c>
      <c r="D149" s="50">
        <v>43830</v>
      </c>
      <c r="E149" s="83"/>
      <c r="F149" s="64">
        <v>0.4</v>
      </c>
      <c r="G149" s="64"/>
      <c r="H149" s="64"/>
      <c r="I149" s="64"/>
      <c r="J149" s="64"/>
      <c r="K149" s="72">
        <v>0.4</v>
      </c>
      <c r="L149" s="73">
        <v>0</v>
      </c>
      <c r="M149" s="75">
        <v>0</v>
      </c>
      <c r="N149" s="56">
        <v>0</v>
      </c>
      <c r="O149" s="64">
        <v>0</v>
      </c>
      <c r="P149" s="64">
        <v>0</v>
      </c>
      <c r="Q149" s="64">
        <v>0</v>
      </c>
      <c r="R149" s="64">
        <v>0</v>
      </c>
      <c r="S149" s="77">
        <v>0</v>
      </c>
      <c r="T149" s="64"/>
      <c r="U149" s="64"/>
      <c r="V149" s="64">
        <v>0</v>
      </c>
      <c r="W149" s="90">
        <v>0</v>
      </c>
      <c r="X149" s="78">
        <v>0.73610842647443064</v>
      </c>
      <c r="Y149" s="111">
        <v>1</v>
      </c>
      <c r="Z149" s="64" t="s">
        <v>48</v>
      </c>
      <c r="AA149" s="1">
        <v>101</v>
      </c>
      <c r="AB149" s="1" t="s">
        <v>219</v>
      </c>
      <c r="AC149" s="1" t="s">
        <v>220</v>
      </c>
      <c r="AD149" s="50">
        <v>43861</v>
      </c>
      <c r="AE149" s="110"/>
      <c r="AF149" s="1">
        <v>0.4</v>
      </c>
      <c r="AG149" s="1"/>
      <c r="AH149" s="1"/>
      <c r="AI149" s="1"/>
      <c r="AJ149" s="1"/>
      <c r="AK149" s="58">
        <f t="shared" si="90"/>
        <v>0.4</v>
      </c>
      <c r="AL149" s="73">
        <f t="shared" si="93"/>
        <v>0</v>
      </c>
      <c r="AM149" s="75">
        <f t="shared" si="94"/>
        <v>0</v>
      </c>
      <c r="AN149" s="56">
        <f t="shared" si="95"/>
        <v>0</v>
      </c>
      <c r="AO149" s="64">
        <f t="shared" si="96"/>
        <v>0</v>
      </c>
      <c r="AP149" s="64">
        <f t="shared" si="97"/>
        <v>0</v>
      </c>
      <c r="AQ149" s="64">
        <f t="shared" si="98"/>
        <v>0</v>
      </c>
      <c r="AR149" s="64"/>
      <c r="AS149" s="77">
        <f t="shared" si="99"/>
        <v>0</v>
      </c>
      <c r="AT149" s="64">
        <f t="shared" si="100"/>
        <v>0</v>
      </c>
      <c r="AU149" s="64">
        <f t="shared" si="91"/>
        <v>0</v>
      </c>
      <c r="AV149" s="90">
        <f t="shared" si="101"/>
        <v>0</v>
      </c>
      <c r="AW149" s="78">
        <f t="shared" si="102"/>
        <v>0.73610842647443064</v>
      </c>
      <c r="AX149" s="111">
        <v>1</v>
      </c>
      <c r="AY149" s="64" t="s">
        <v>48</v>
      </c>
      <c r="AZ149" s="1">
        <v>101</v>
      </c>
      <c r="BA149" s="1" t="s">
        <v>219</v>
      </c>
      <c r="BB149" s="1" t="s">
        <v>220</v>
      </c>
      <c r="BC149" s="50">
        <v>43890</v>
      </c>
      <c r="BD149" s="83"/>
      <c r="BE149" s="1">
        <v>0.4</v>
      </c>
      <c r="BF149" s="1"/>
      <c r="BG149" s="1"/>
      <c r="BH149" s="1"/>
      <c r="BI149" s="1"/>
      <c r="BJ149" s="58">
        <v>0.4</v>
      </c>
      <c r="BK149" s="73">
        <f t="shared" si="103"/>
        <v>0</v>
      </c>
      <c r="BL149" s="75">
        <f t="shared" si="104"/>
        <v>0</v>
      </c>
      <c r="BM149" s="56">
        <f t="shared" si="105"/>
        <v>0</v>
      </c>
      <c r="BN149" s="64">
        <f t="shared" si="106"/>
        <v>0</v>
      </c>
      <c r="BO149" s="64">
        <f t="shared" si="107"/>
        <v>0</v>
      </c>
      <c r="BP149" s="64">
        <f t="shared" si="108"/>
        <v>0</v>
      </c>
      <c r="BQ149" s="174">
        <f t="shared" si="109"/>
        <v>0</v>
      </c>
      <c r="BR149" s="77">
        <f t="shared" si="110"/>
        <v>0</v>
      </c>
      <c r="BS149" s="64">
        <f t="shared" si="111"/>
        <v>0</v>
      </c>
      <c r="BT149" s="90">
        <f t="shared" si="112"/>
        <v>0</v>
      </c>
      <c r="BU149" s="78">
        <f t="shared" si="113"/>
        <v>0.73610842647443064</v>
      </c>
      <c r="BV149" s="111">
        <v>1</v>
      </c>
      <c r="BW149" s="64" t="s">
        <v>48</v>
      </c>
      <c r="BX149" s="1">
        <v>101</v>
      </c>
      <c r="BY149" s="1" t="s">
        <v>219</v>
      </c>
      <c r="BZ149" s="1" t="s">
        <v>220</v>
      </c>
      <c r="CA149" s="50">
        <v>43890</v>
      </c>
      <c r="CB149" s="83"/>
      <c r="CC149" s="72">
        <v>0.4</v>
      </c>
      <c r="CD149" s="72"/>
      <c r="CE149" s="72"/>
      <c r="CF149" s="72"/>
      <c r="CG149" s="72"/>
      <c r="CH149" s="72">
        <v>0.4</v>
      </c>
      <c r="CI149" s="72">
        <v>0</v>
      </c>
      <c r="CJ149" s="72">
        <v>0</v>
      </c>
      <c r="CK149" s="72">
        <v>0</v>
      </c>
      <c r="CL149" s="72">
        <v>0</v>
      </c>
      <c r="CM149" s="72">
        <v>0</v>
      </c>
      <c r="CN149" s="72">
        <v>0</v>
      </c>
      <c r="CO149" s="72">
        <v>0</v>
      </c>
      <c r="CP149" s="77">
        <f t="shared" si="114"/>
        <v>0</v>
      </c>
      <c r="CQ149" s="64">
        <f t="shared" si="115"/>
        <v>0</v>
      </c>
      <c r="CR149" s="90">
        <f t="shared" si="116"/>
        <v>0</v>
      </c>
      <c r="CS149" s="78">
        <f t="shared" si="117"/>
        <v>0.73610842647443064</v>
      </c>
      <c r="CT149" s="74" t="s">
        <v>232</v>
      </c>
      <c r="CU149" s="1" t="s">
        <v>317</v>
      </c>
      <c r="CV149" s="1">
        <v>101</v>
      </c>
      <c r="CW149" s="1" t="s">
        <v>219</v>
      </c>
      <c r="CX149" s="1" t="s">
        <v>220</v>
      </c>
      <c r="CY149" s="50">
        <v>43951</v>
      </c>
      <c r="CZ149" s="83"/>
      <c r="DA149" s="64">
        <v>0.4</v>
      </c>
      <c r="DB149" s="64"/>
      <c r="DC149" s="64"/>
      <c r="DD149" s="64"/>
      <c r="DE149" s="64"/>
      <c r="DF149" s="72">
        <v>0.4</v>
      </c>
      <c r="DG149" s="73">
        <f t="shared" si="118"/>
        <v>0</v>
      </c>
      <c r="DH149" s="75">
        <f t="shared" si="119"/>
        <v>0</v>
      </c>
      <c r="DI149" s="76">
        <f t="shared" si="120"/>
        <v>0</v>
      </c>
      <c r="DJ149" s="64">
        <f t="shared" si="121"/>
        <v>0</v>
      </c>
      <c r="DK149" s="64">
        <f t="shared" si="122"/>
        <v>0</v>
      </c>
      <c r="DL149" s="64">
        <f t="shared" si="123"/>
        <v>0</v>
      </c>
      <c r="DM149" s="184">
        <f t="shared" si="124"/>
        <v>0</v>
      </c>
      <c r="DN149" s="185">
        <f t="shared" si="125"/>
        <v>0</v>
      </c>
      <c r="DO149" s="186">
        <f t="shared" si="126"/>
        <v>0</v>
      </c>
      <c r="DP149" s="186">
        <f t="shared" si="127"/>
        <v>0</v>
      </c>
      <c r="DQ149" s="187">
        <f t="shared" si="128"/>
        <v>0</v>
      </c>
      <c r="DR149" s="29">
        <f t="shared" si="129"/>
        <v>0</v>
      </c>
      <c r="DS149" s="188">
        <f t="shared" si="130"/>
        <v>0.73610842647443064</v>
      </c>
      <c r="DT149" s="74">
        <v>1</v>
      </c>
      <c r="DU149" s="1" t="s">
        <v>48</v>
      </c>
      <c r="DV149" s="1">
        <v>101</v>
      </c>
      <c r="DW149" s="1" t="s">
        <v>219</v>
      </c>
      <c r="DX149" s="1" t="s">
        <v>220</v>
      </c>
      <c r="DY149" s="50">
        <v>43982</v>
      </c>
      <c r="DZ149" s="51"/>
      <c r="EA149" s="1">
        <v>0.4</v>
      </c>
      <c r="EB149" s="1"/>
      <c r="EC149" s="1"/>
      <c r="ED149" s="1"/>
      <c r="EE149" s="1"/>
      <c r="EF149" s="58">
        <v>0.4</v>
      </c>
      <c r="EG149" s="73">
        <f t="shared" si="131"/>
        <v>0</v>
      </c>
      <c r="EH149" s="75">
        <f t="shared" si="132"/>
        <v>0</v>
      </c>
      <c r="EI149" s="56">
        <f t="shared" si="133"/>
        <v>0</v>
      </c>
      <c r="EJ149" s="64">
        <f t="shared" si="134"/>
        <v>0</v>
      </c>
      <c r="EK149" s="64">
        <f t="shared" si="135"/>
        <v>0</v>
      </c>
      <c r="EL149" s="64">
        <f t="shared" si="136"/>
        <v>0</v>
      </c>
      <c r="EM149" s="174">
        <f t="shared" si="137"/>
        <v>0</v>
      </c>
      <c r="EN149" s="77">
        <f t="shared" si="138"/>
        <v>0</v>
      </c>
      <c r="EO149" s="64">
        <f t="shared" si="139"/>
        <v>0</v>
      </c>
      <c r="EP149" s="199">
        <f t="shared" si="140"/>
        <v>0</v>
      </c>
      <c r="EQ149" s="200">
        <f t="shared" si="141"/>
        <v>0.73610842647443064</v>
      </c>
      <c r="ER149" s="111">
        <v>1</v>
      </c>
      <c r="ES149" s="64" t="s">
        <v>48</v>
      </c>
      <c r="ET149" s="1">
        <v>101</v>
      </c>
      <c r="EU149" s="1" t="s">
        <v>219</v>
      </c>
      <c r="EV149" s="1" t="s">
        <v>220</v>
      </c>
      <c r="EW149" s="218"/>
      <c r="EX149" s="50">
        <v>44013</v>
      </c>
      <c r="EY149" s="64">
        <v>0.4</v>
      </c>
      <c r="EZ149" s="64"/>
      <c r="FA149" s="64"/>
      <c r="FB149" s="64"/>
      <c r="FC149" s="64"/>
      <c r="FD149" s="72">
        <f t="shared" si="142"/>
        <v>0.4</v>
      </c>
      <c r="FE149" s="73">
        <f t="shared" si="172"/>
        <v>0</v>
      </c>
      <c r="FF149" s="75">
        <f t="shared" si="143"/>
        <v>0</v>
      </c>
      <c r="FG149" s="56">
        <f t="shared" si="144"/>
        <v>0</v>
      </c>
      <c r="FH149" s="64">
        <f t="shared" si="145"/>
        <v>0</v>
      </c>
      <c r="FI149" s="64">
        <f t="shared" si="146"/>
        <v>0</v>
      </c>
      <c r="FJ149" s="64">
        <f t="shared" si="147"/>
        <v>0</v>
      </c>
      <c r="FK149" s="64"/>
      <c r="FL149" s="77">
        <f t="shared" si="148"/>
        <v>0</v>
      </c>
      <c r="FM149" s="64">
        <f t="shared" si="149"/>
        <v>0</v>
      </c>
      <c r="FN149" s="199">
        <f t="shared" si="150"/>
        <v>0</v>
      </c>
      <c r="FO149" s="93">
        <f t="shared" si="151"/>
        <v>0.73610842647443064</v>
      </c>
      <c r="FP149" s="74">
        <v>1</v>
      </c>
      <c r="FQ149" s="1" t="s">
        <v>48</v>
      </c>
      <c r="FR149" s="1">
        <v>101</v>
      </c>
      <c r="FS149" s="1" t="s">
        <v>219</v>
      </c>
      <c r="FT149" s="1" t="s">
        <v>220</v>
      </c>
      <c r="FU149" s="50">
        <v>44042</v>
      </c>
      <c r="FV149" s="51"/>
      <c r="FW149" s="64">
        <v>0.4</v>
      </c>
      <c r="FX149" s="64"/>
      <c r="FY149" s="64"/>
      <c r="FZ149" s="64"/>
      <c r="GA149" s="64"/>
      <c r="GB149" s="231">
        <f t="shared" si="152"/>
        <v>0.4</v>
      </c>
      <c r="GC149" s="73">
        <f t="shared" si="92"/>
        <v>0</v>
      </c>
      <c r="GD149" s="75">
        <f t="shared" si="153"/>
        <v>0</v>
      </c>
      <c r="GE149" s="76">
        <f t="shared" si="154"/>
        <v>0</v>
      </c>
      <c r="GF149" s="64">
        <f t="shared" si="155"/>
        <v>0</v>
      </c>
      <c r="GG149" s="64">
        <v>0</v>
      </c>
      <c r="GH149" s="64">
        <f t="shared" si="156"/>
        <v>0</v>
      </c>
      <c r="GI149" s="64"/>
      <c r="GJ149" s="77">
        <f t="shared" si="157"/>
        <v>0</v>
      </c>
      <c r="GK149" s="63">
        <f t="shared" si="158"/>
        <v>0</v>
      </c>
      <c r="GL149" s="64">
        <f t="shared" si="159"/>
        <v>0</v>
      </c>
      <c r="GM149" s="51">
        <f t="shared" si="160"/>
        <v>0</v>
      </c>
      <c r="GN149" s="200">
        <f t="shared" si="161"/>
        <v>0.73610842647443064</v>
      </c>
      <c r="GO149" s="74">
        <v>1</v>
      </c>
      <c r="GP149" s="237" t="s">
        <v>48</v>
      </c>
      <c r="GQ149" s="1">
        <v>101</v>
      </c>
      <c r="GR149" s="1" t="s">
        <v>219</v>
      </c>
      <c r="GS149" s="1" t="s">
        <v>220</v>
      </c>
      <c r="GT149" s="50">
        <v>44081</v>
      </c>
      <c r="GU149" s="51"/>
      <c r="GV149" s="64">
        <v>0.4</v>
      </c>
      <c r="GW149" s="64"/>
      <c r="GX149" s="64"/>
      <c r="GY149" s="64"/>
      <c r="GZ149" s="64"/>
      <c r="HA149" s="72">
        <v>0.4</v>
      </c>
      <c r="HB149" s="73">
        <f t="shared" si="162"/>
        <v>0</v>
      </c>
      <c r="HC149" s="75">
        <f t="shared" si="163"/>
        <v>0</v>
      </c>
      <c r="HD149" s="76">
        <f t="shared" si="164"/>
        <v>0</v>
      </c>
      <c r="HE149" s="64">
        <f t="shared" si="165"/>
        <v>0</v>
      </c>
      <c r="HF149" s="64">
        <v>0</v>
      </c>
      <c r="HG149" s="64">
        <f t="shared" si="166"/>
        <v>0</v>
      </c>
      <c r="HH149" s="64"/>
      <c r="HI149" s="77">
        <f t="shared" si="167"/>
        <v>0</v>
      </c>
      <c r="HJ149" s="64">
        <f t="shared" si="168"/>
        <v>0</v>
      </c>
      <c r="HK149" s="64">
        <f t="shared" si="169"/>
        <v>0</v>
      </c>
      <c r="HL149" s="51">
        <f t="shared" si="170"/>
        <v>0</v>
      </c>
      <c r="HM149" s="200">
        <f t="shared" si="171"/>
        <v>0.73610842647443064</v>
      </c>
      <c r="HN149" s="1">
        <v>1</v>
      </c>
      <c r="HO149" s="1" t="s">
        <v>48</v>
      </c>
    </row>
    <row r="150" spans="1:223" ht="30" customHeight="1" x14ac:dyDescent="0.25">
      <c r="A150" s="1">
        <v>102</v>
      </c>
      <c r="B150" s="1" t="s">
        <v>221</v>
      </c>
      <c r="C150" s="1" t="s">
        <v>222</v>
      </c>
      <c r="D150" s="50">
        <v>43830</v>
      </c>
      <c r="E150" s="83"/>
      <c r="F150" s="64">
        <v>69.7</v>
      </c>
      <c r="G150" s="64"/>
      <c r="H150" s="64"/>
      <c r="I150" s="64"/>
      <c r="J150" s="64"/>
      <c r="K150" s="72">
        <v>69.7</v>
      </c>
      <c r="L150" s="73">
        <v>0</v>
      </c>
      <c r="M150" s="75">
        <v>0</v>
      </c>
      <c r="N150" s="56">
        <v>0</v>
      </c>
      <c r="O150" s="64">
        <v>0</v>
      </c>
      <c r="P150" s="64">
        <v>0</v>
      </c>
      <c r="Q150" s="64">
        <v>0</v>
      </c>
      <c r="R150" s="64">
        <v>0</v>
      </c>
      <c r="S150" s="77">
        <v>0</v>
      </c>
      <c r="T150" s="64"/>
      <c r="U150" s="64"/>
      <c r="V150" s="64">
        <v>0</v>
      </c>
      <c r="W150" s="90">
        <v>0</v>
      </c>
      <c r="X150" s="78">
        <v>1.6894425151430497</v>
      </c>
      <c r="Y150" s="111">
        <v>1</v>
      </c>
      <c r="Z150" s="64" t="s">
        <v>48</v>
      </c>
      <c r="AA150" s="1">
        <v>102</v>
      </c>
      <c r="AB150" s="1" t="s">
        <v>221</v>
      </c>
      <c r="AC150" s="1" t="s">
        <v>222</v>
      </c>
      <c r="AD150" s="50">
        <v>43861</v>
      </c>
      <c r="AE150" s="110"/>
      <c r="AF150" s="1">
        <v>69.7</v>
      </c>
      <c r="AG150" s="1"/>
      <c r="AH150" s="1"/>
      <c r="AI150" s="1"/>
      <c r="AJ150" s="1"/>
      <c r="AK150" s="58">
        <f t="shared" si="90"/>
        <v>69.7</v>
      </c>
      <c r="AL150" s="73">
        <f t="shared" si="93"/>
        <v>0</v>
      </c>
      <c r="AM150" s="75">
        <f t="shared" si="94"/>
        <v>0</v>
      </c>
      <c r="AN150" s="56">
        <f t="shared" si="95"/>
        <v>0</v>
      </c>
      <c r="AO150" s="64">
        <f t="shared" si="96"/>
        <v>0</v>
      </c>
      <c r="AP150" s="64">
        <f t="shared" si="97"/>
        <v>0</v>
      </c>
      <c r="AQ150" s="64">
        <f t="shared" si="98"/>
        <v>0</v>
      </c>
      <c r="AR150" s="64"/>
      <c r="AS150" s="77">
        <f t="shared" si="99"/>
        <v>0</v>
      </c>
      <c r="AT150" s="64">
        <f t="shared" si="100"/>
        <v>0</v>
      </c>
      <c r="AU150" s="64">
        <f t="shared" si="91"/>
        <v>0</v>
      </c>
      <c r="AV150" s="90">
        <f t="shared" si="101"/>
        <v>0</v>
      </c>
      <c r="AW150" s="78">
        <f t="shared" si="102"/>
        <v>1.6894425151430497</v>
      </c>
      <c r="AX150" s="111">
        <v>1</v>
      </c>
      <c r="AY150" s="64" t="s">
        <v>48</v>
      </c>
      <c r="AZ150" s="1">
        <v>102</v>
      </c>
      <c r="BA150" s="1" t="s">
        <v>221</v>
      </c>
      <c r="BB150" s="1" t="s">
        <v>222</v>
      </c>
      <c r="BC150" s="50">
        <v>43890</v>
      </c>
      <c r="BD150" s="83"/>
      <c r="BE150" s="1">
        <v>69.7</v>
      </c>
      <c r="BF150" s="1"/>
      <c r="BG150" s="1"/>
      <c r="BH150" s="1"/>
      <c r="BI150" s="1"/>
      <c r="BJ150" s="58">
        <v>69.7</v>
      </c>
      <c r="BK150" s="73">
        <f t="shared" si="103"/>
        <v>0</v>
      </c>
      <c r="BL150" s="75">
        <f t="shared" si="104"/>
        <v>0</v>
      </c>
      <c r="BM150" s="56">
        <f t="shared" si="105"/>
        <v>0</v>
      </c>
      <c r="BN150" s="64">
        <f t="shared" si="106"/>
        <v>0</v>
      </c>
      <c r="BO150" s="64">
        <f t="shared" si="107"/>
        <v>0</v>
      </c>
      <c r="BP150" s="64">
        <f t="shared" si="108"/>
        <v>0</v>
      </c>
      <c r="BQ150" s="174">
        <f t="shared" si="109"/>
        <v>0</v>
      </c>
      <c r="BR150" s="77">
        <f t="shared" si="110"/>
        <v>0</v>
      </c>
      <c r="BS150" s="64">
        <f t="shared" si="111"/>
        <v>0</v>
      </c>
      <c r="BT150" s="90">
        <f t="shared" si="112"/>
        <v>0</v>
      </c>
      <c r="BU150" s="78">
        <f t="shared" si="113"/>
        <v>1.6894425151430497</v>
      </c>
      <c r="BV150" s="111">
        <v>1</v>
      </c>
      <c r="BW150" s="64" t="s">
        <v>48</v>
      </c>
      <c r="BX150" s="1">
        <v>102</v>
      </c>
      <c r="BY150" s="1" t="s">
        <v>221</v>
      </c>
      <c r="BZ150" s="1" t="s">
        <v>222</v>
      </c>
      <c r="CA150" s="50">
        <v>43890</v>
      </c>
      <c r="CB150" s="83"/>
      <c r="CC150" s="72">
        <v>69.7</v>
      </c>
      <c r="CD150" s="72"/>
      <c r="CE150" s="72"/>
      <c r="CF150" s="72"/>
      <c r="CG150" s="72"/>
      <c r="CH150" s="72">
        <v>69.7</v>
      </c>
      <c r="CI150" s="72">
        <v>0</v>
      </c>
      <c r="CJ150" s="72">
        <v>0</v>
      </c>
      <c r="CK150" s="72">
        <v>0</v>
      </c>
      <c r="CL150" s="72">
        <v>0</v>
      </c>
      <c r="CM150" s="72">
        <v>0</v>
      </c>
      <c r="CN150" s="72">
        <v>0</v>
      </c>
      <c r="CO150" s="72">
        <v>0</v>
      </c>
      <c r="CP150" s="77">
        <f t="shared" si="114"/>
        <v>0</v>
      </c>
      <c r="CQ150" s="64">
        <f t="shared" si="115"/>
        <v>0</v>
      </c>
      <c r="CR150" s="90">
        <f t="shared" si="116"/>
        <v>0</v>
      </c>
      <c r="CS150" s="78">
        <f t="shared" si="117"/>
        <v>1.6894425151430497</v>
      </c>
      <c r="CT150" s="74" t="s">
        <v>232</v>
      </c>
      <c r="CU150" s="1" t="s">
        <v>317</v>
      </c>
      <c r="CV150" s="1">
        <v>102</v>
      </c>
      <c r="CW150" s="1" t="s">
        <v>221</v>
      </c>
      <c r="CX150" s="1" t="s">
        <v>222</v>
      </c>
      <c r="CY150" s="50">
        <v>43951</v>
      </c>
      <c r="CZ150" s="83"/>
      <c r="DA150" s="64">
        <v>151.85</v>
      </c>
      <c r="DB150" s="64"/>
      <c r="DC150" s="64"/>
      <c r="DD150" s="64"/>
      <c r="DE150" s="64"/>
      <c r="DF150" s="72">
        <v>151.85</v>
      </c>
      <c r="DG150" s="73">
        <f t="shared" si="118"/>
        <v>82.149999999999991</v>
      </c>
      <c r="DH150" s="75">
        <f t="shared" si="119"/>
        <v>12.613675995888359</v>
      </c>
      <c r="DI150" s="76">
        <f t="shared" si="120"/>
        <v>94.763675995888349</v>
      </c>
      <c r="DJ150" s="64">
        <f t="shared" si="121"/>
        <v>94.763675995888349</v>
      </c>
      <c r="DK150" s="64">
        <f t="shared" si="122"/>
        <v>0</v>
      </c>
      <c r="DL150" s="64">
        <f t="shared" si="123"/>
        <v>171.52225355255791</v>
      </c>
      <c r="DM150" s="184">
        <f t="shared" si="124"/>
        <v>0</v>
      </c>
      <c r="DN150" s="185">
        <f t="shared" si="125"/>
        <v>171.52225355255791</v>
      </c>
      <c r="DO150" s="186">
        <f t="shared" si="126"/>
        <v>171.52225355255791</v>
      </c>
      <c r="DP150" s="186">
        <f t="shared" si="127"/>
        <v>164.79801215461492</v>
      </c>
      <c r="DQ150" s="187">
        <f t="shared" si="128"/>
        <v>11.815945403088282</v>
      </c>
      <c r="DR150" s="29">
        <f t="shared" si="129"/>
        <v>183.33819895564619</v>
      </c>
      <c r="DS150" s="188">
        <f t="shared" si="130"/>
        <v>185.02764147078923</v>
      </c>
      <c r="DT150" s="74">
        <v>1</v>
      </c>
      <c r="DU150" s="1" t="s">
        <v>48</v>
      </c>
      <c r="DV150" s="1">
        <v>102</v>
      </c>
      <c r="DW150" s="1" t="s">
        <v>221</v>
      </c>
      <c r="DX150" s="1" t="s">
        <v>222</v>
      </c>
      <c r="DY150" s="50">
        <v>43982</v>
      </c>
      <c r="DZ150" s="51">
        <v>500</v>
      </c>
      <c r="EA150" s="1">
        <v>387.91</v>
      </c>
      <c r="EB150" s="1"/>
      <c r="EC150" s="1"/>
      <c r="ED150" s="1"/>
      <c r="EE150" s="1"/>
      <c r="EF150" s="58">
        <v>387.91</v>
      </c>
      <c r="EG150" s="73">
        <f t="shared" si="131"/>
        <v>236.06000000000003</v>
      </c>
      <c r="EH150" s="75">
        <f t="shared" si="132"/>
        <v>9.7000821065316583</v>
      </c>
      <c r="EI150" s="56">
        <f t="shared" si="133"/>
        <v>245.76008210653168</v>
      </c>
      <c r="EJ150" s="64">
        <f t="shared" si="134"/>
        <v>110</v>
      </c>
      <c r="EK150" s="64">
        <f t="shared" si="135"/>
        <v>135.76008210653168</v>
      </c>
      <c r="EL150" s="64">
        <f t="shared" si="136"/>
        <v>199.1</v>
      </c>
      <c r="EM150" s="174">
        <f t="shared" si="137"/>
        <v>262.71642488230248</v>
      </c>
      <c r="EN150" s="77">
        <f t="shared" si="138"/>
        <v>461.8164248823025</v>
      </c>
      <c r="EO150" s="64">
        <f t="shared" si="139"/>
        <v>48.309152306661794</v>
      </c>
      <c r="EP150" s="199">
        <f t="shared" si="140"/>
        <v>510.12557718896431</v>
      </c>
      <c r="EQ150" s="200">
        <f t="shared" si="141"/>
        <v>195.15321865975358</v>
      </c>
      <c r="ER150" s="111">
        <v>1</v>
      </c>
      <c r="ES150" s="64" t="s">
        <v>48</v>
      </c>
      <c r="ET150" s="1">
        <v>102</v>
      </c>
      <c r="EU150" s="1" t="s">
        <v>221</v>
      </c>
      <c r="EV150" s="1" t="s">
        <v>222</v>
      </c>
      <c r="EW150" s="218"/>
      <c r="EX150" s="50">
        <v>44013</v>
      </c>
      <c r="EY150" s="64">
        <v>483.06</v>
      </c>
      <c r="EZ150" s="64"/>
      <c r="FA150" s="64"/>
      <c r="FB150" s="64"/>
      <c r="FC150" s="64"/>
      <c r="FD150" s="72">
        <f t="shared" si="142"/>
        <v>483.06</v>
      </c>
      <c r="FE150" s="73">
        <f t="shared" si="172"/>
        <v>95.149999999999977</v>
      </c>
      <c r="FF150" s="75">
        <f t="shared" si="143"/>
        <v>4.4649843661344093</v>
      </c>
      <c r="FG150" s="56">
        <f t="shared" si="144"/>
        <v>99.614984366134394</v>
      </c>
      <c r="FH150" s="64">
        <f t="shared" si="145"/>
        <v>99.614984366134394</v>
      </c>
      <c r="FI150" s="64">
        <f t="shared" si="146"/>
        <v>0</v>
      </c>
      <c r="FJ150" s="64">
        <f t="shared" si="147"/>
        <v>180.30312170270327</v>
      </c>
      <c r="FK150" s="64"/>
      <c r="FL150" s="77">
        <f t="shared" si="148"/>
        <v>180.30312170270327</v>
      </c>
      <c r="FM150" s="64">
        <f t="shared" si="149"/>
        <v>20.659311506283753</v>
      </c>
      <c r="FN150" s="199">
        <f t="shared" si="150"/>
        <v>200.96243320898702</v>
      </c>
      <c r="FO150" s="93">
        <f t="shared" si="151"/>
        <v>396.1156518687406</v>
      </c>
      <c r="FP150" s="74">
        <v>1</v>
      </c>
      <c r="FQ150" s="1" t="s">
        <v>48</v>
      </c>
      <c r="FR150" s="1">
        <v>102</v>
      </c>
      <c r="FS150" s="1" t="s">
        <v>221</v>
      </c>
      <c r="FT150" s="1" t="s">
        <v>222</v>
      </c>
      <c r="FU150" s="50">
        <v>44042</v>
      </c>
      <c r="FV150" s="51">
        <v>500</v>
      </c>
      <c r="FW150" s="64">
        <v>574.02</v>
      </c>
      <c r="FX150" s="64"/>
      <c r="FY150" s="64"/>
      <c r="FZ150" s="64"/>
      <c r="GA150" s="64"/>
      <c r="GB150" s="231">
        <f t="shared" si="152"/>
        <v>574.02</v>
      </c>
      <c r="GC150" s="73">
        <f t="shared" si="92"/>
        <v>90.95999999999998</v>
      </c>
      <c r="GD150" s="75">
        <f t="shared" si="153"/>
        <v>28.342802329740209</v>
      </c>
      <c r="GE150" s="76">
        <f t="shared" si="154"/>
        <v>119.30280232974019</v>
      </c>
      <c r="GF150" s="64">
        <f t="shared" si="155"/>
        <v>119.30280232974019</v>
      </c>
      <c r="GG150" s="64">
        <v>0</v>
      </c>
      <c r="GH150" s="64">
        <f t="shared" si="156"/>
        <v>226.67532442650634</v>
      </c>
      <c r="GI150" s="64"/>
      <c r="GJ150" s="77">
        <f t="shared" si="157"/>
        <v>226.67532442650634</v>
      </c>
      <c r="GK150" s="63">
        <f t="shared" si="158"/>
        <v>119.30280232974019</v>
      </c>
      <c r="GL150" s="64">
        <f t="shared" si="159"/>
        <v>33.164420754495922</v>
      </c>
      <c r="GM150" s="51">
        <f t="shared" si="160"/>
        <v>259.83974518100229</v>
      </c>
      <c r="GN150" s="200">
        <f t="shared" si="161"/>
        <v>155.95539704974288</v>
      </c>
      <c r="GO150" s="74">
        <v>1</v>
      </c>
      <c r="GP150" s="237" t="s">
        <v>48</v>
      </c>
      <c r="GQ150" s="1">
        <v>102</v>
      </c>
      <c r="GR150" s="1" t="s">
        <v>221</v>
      </c>
      <c r="GS150" s="1" t="s">
        <v>222</v>
      </c>
      <c r="GT150" s="50">
        <v>44081</v>
      </c>
      <c r="GU150" s="51"/>
      <c r="GV150" s="64">
        <v>690.18000000000006</v>
      </c>
      <c r="GW150" s="64"/>
      <c r="GX150" s="64"/>
      <c r="GY150" s="64"/>
      <c r="GZ150" s="64"/>
      <c r="HA150" s="72">
        <v>690.18000000000006</v>
      </c>
      <c r="HB150" s="73">
        <f t="shared" si="162"/>
        <v>116.16000000000008</v>
      </c>
      <c r="HC150" s="75">
        <f t="shared" si="163"/>
        <v>-42.043500014176452</v>
      </c>
      <c r="HD150" s="76">
        <f t="shared" si="164"/>
        <v>74.116499985823623</v>
      </c>
      <c r="HE150" s="64">
        <f t="shared" si="165"/>
        <v>74.116499985823623</v>
      </c>
      <c r="HF150" s="64">
        <v>0</v>
      </c>
      <c r="HG150" s="64">
        <f t="shared" si="166"/>
        <v>140.82134997306488</v>
      </c>
      <c r="HH150" s="64"/>
      <c r="HI150" s="77">
        <f t="shared" si="167"/>
        <v>140.82134997306488</v>
      </c>
      <c r="HJ150" s="64">
        <f t="shared" si="168"/>
        <v>0</v>
      </c>
      <c r="HK150" s="64">
        <f t="shared" si="169"/>
        <v>0</v>
      </c>
      <c r="HL150" s="51">
        <f t="shared" si="170"/>
        <v>140.82134997306488</v>
      </c>
      <c r="HM150" s="200">
        <f t="shared" si="171"/>
        <v>296.77674702280774</v>
      </c>
      <c r="HN150" s="1">
        <v>1</v>
      </c>
      <c r="HO150" s="1" t="s">
        <v>48</v>
      </c>
    </row>
    <row r="151" spans="1:223" ht="30" customHeight="1" x14ac:dyDescent="0.25">
      <c r="A151" s="1">
        <v>103</v>
      </c>
      <c r="B151" s="1" t="s">
        <v>223</v>
      </c>
      <c r="C151" s="1" t="s">
        <v>224</v>
      </c>
      <c r="D151" s="50">
        <v>43830</v>
      </c>
      <c r="E151" s="83"/>
      <c r="F151" s="64">
        <v>92.05</v>
      </c>
      <c r="G151" s="64"/>
      <c r="H151" s="64"/>
      <c r="I151" s="64"/>
      <c r="J151" s="64"/>
      <c r="K151" s="72">
        <v>92.05</v>
      </c>
      <c r="L151" s="73">
        <v>0.14000000000000057</v>
      </c>
      <c r="M151" s="75">
        <v>1.6799987992396067E-2</v>
      </c>
      <c r="N151" s="56">
        <v>0.15679998799239664</v>
      </c>
      <c r="O151" s="64">
        <v>0.15679998799239664</v>
      </c>
      <c r="P151" s="64">
        <v>0</v>
      </c>
      <c r="Q151" s="64">
        <v>0.28380797826623794</v>
      </c>
      <c r="R151" s="64">
        <v>0</v>
      </c>
      <c r="S151" s="77">
        <v>0.28380797826623794</v>
      </c>
      <c r="T151" s="64"/>
      <c r="U151" s="64"/>
      <c r="V151" s="64">
        <v>1.4261267939175778E-2</v>
      </c>
      <c r="W151" s="90">
        <v>0.2980692462054137</v>
      </c>
      <c r="X151" s="78">
        <v>-311.66759754846657</v>
      </c>
      <c r="Y151" s="111">
        <v>1</v>
      </c>
      <c r="Z151" s="64" t="s">
        <v>48</v>
      </c>
      <c r="AA151" s="1">
        <v>103</v>
      </c>
      <c r="AB151" s="1" t="s">
        <v>223</v>
      </c>
      <c r="AC151" s="1" t="s">
        <v>224</v>
      </c>
      <c r="AD151" s="50">
        <v>43861</v>
      </c>
      <c r="AE151" s="110"/>
      <c r="AF151" s="1">
        <v>92.33</v>
      </c>
      <c r="AG151" s="1"/>
      <c r="AH151" s="1"/>
      <c r="AI151" s="1"/>
      <c r="AJ151" s="1"/>
      <c r="AK151" s="58">
        <f t="shared" si="90"/>
        <v>92.33</v>
      </c>
      <c r="AL151" s="73">
        <f t="shared" si="93"/>
        <v>0.28000000000000114</v>
      </c>
      <c r="AM151" s="75">
        <f t="shared" si="94"/>
        <v>-0.24893464145058339</v>
      </c>
      <c r="AN151" s="56">
        <f t="shared" si="95"/>
        <v>3.1065358549417749E-2</v>
      </c>
      <c r="AO151" s="64">
        <f t="shared" si="96"/>
        <v>3.1065358549417749E-2</v>
      </c>
      <c r="AP151" s="64">
        <f t="shared" si="97"/>
        <v>0</v>
      </c>
      <c r="AQ151" s="64">
        <f t="shared" si="98"/>
        <v>5.6228298974446124E-2</v>
      </c>
      <c r="AR151" s="64"/>
      <c r="AS151" s="77">
        <f t="shared" si="99"/>
        <v>5.6228298974446124E-2</v>
      </c>
      <c r="AT151" s="64">
        <f t="shared" si="100"/>
        <v>0.20152949257985403</v>
      </c>
      <c r="AU151" s="64">
        <f t="shared" si="91"/>
        <v>3.5828439277241518E-2</v>
      </c>
      <c r="AV151" s="90">
        <f t="shared" si="101"/>
        <v>0.29358623083154167</v>
      </c>
      <c r="AW151" s="78">
        <f t="shared" si="102"/>
        <v>-311.37401131763505</v>
      </c>
      <c r="AX151" s="111">
        <v>1</v>
      </c>
      <c r="AY151" s="64" t="s">
        <v>48</v>
      </c>
      <c r="AZ151" s="1">
        <v>103</v>
      </c>
      <c r="BA151" s="1" t="s">
        <v>223</v>
      </c>
      <c r="BB151" s="1" t="s">
        <v>224</v>
      </c>
      <c r="BC151" s="50">
        <v>43890</v>
      </c>
      <c r="BD151" s="83"/>
      <c r="BE151" s="1">
        <v>95.75</v>
      </c>
      <c r="BF151" s="1"/>
      <c r="BG151" s="1"/>
      <c r="BH151" s="1"/>
      <c r="BI151" s="1"/>
      <c r="BJ151" s="58">
        <v>95.75</v>
      </c>
      <c r="BK151" s="73">
        <f t="shared" si="103"/>
        <v>3.4200000000000017</v>
      </c>
      <c r="BL151" s="75">
        <f t="shared" si="104"/>
        <v>6.4713905187099963E-2</v>
      </c>
      <c r="BM151" s="56">
        <f t="shared" si="105"/>
        <v>3.4847139051871014</v>
      </c>
      <c r="BN151" s="64">
        <f t="shared" si="106"/>
        <v>3.4847139051871014</v>
      </c>
      <c r="BO151" s="64">
        <f t="shared" si="107"/>
        <v>0</v>
      </c>
      <c r="BP151" s="64">
        <f t="shared" si="108"/>
        <v>6.3073321683886538</v>
      </c>
      <c r="BQ151" s="174">
        <f t="shared" si="109"/>
        <v>0</v>
      </c>
      <c r="BR151" s="77">
        <f t="shared" si="110"/>
        <v>6.3073321683886538</v>
      </c>
      <c r="BS151" s="64">
        <f t="shared" si="111"/>
        <v>0.42436555634166984</v>
      </c>
      <c r="BT151" s="90">
        <f t="shared" si="112"/>
        <v>6.7316977247303234</v>
      </c>
      <c r="BU151" s="78">
        <f t="shared" si="113"/>
        <v>-304.64231359290471</v>
      </c>
      <c r="BV151" s="111">
        <v>1</v>
      </c>
      <c r="BW151" s="64" t="s">
        <v>48</v>
      </c>
      <c r="BX151" s="1">
        <v>103</v>
      </c>
      <c r="BY151" s="1" t="s">
        <v>223</v>
      </c>
      <c r="BZ151" s="1" t="s">
        <v>224</v>
      </c>
      <c r="CA151" s="50">
        <v>43890</v>
      </c>
      <c r="CB151" s="83"/>
      <c r="CC151" s="72">
        <v>95.75</v>
      </c>
      <c r="CD151" s="72"/>
      <c r="CE151" s="72"/>
      <c r="CF151" s="72"/>
      <c r="CG151" s="72"/>
      <c r="CH151" s="72">
        <v>95.75</v>
      </c>
      <c r="CI151" s="72">
        <v>3.4200000000000017</v>
      </c>
      <c r="CJ151" s="72">
        <v>6.4713905187099963E-2</v>
      </c>
      <c r="CK151" s="72">
        <v>3.4847139051871014</v>
      </c>
      <c r="CL151" s="72">
        <v>3.4847139051871014</v>
      </c>
      <c r="CM151" s="72">
        <v>0</v>
      </c>
      <c r="CN151" s="72">
        <v>6.3073321683886538</v>
      </c>
      <c r="CO151" s="72">
        <v>0</v>
      </c>
      <c r="CP151" s="77">
        <f t="shared" si="114"/>
        <v>7.0094480111564899</v>
      </c>
      <c r="CQ151" s="64">
        <f t="shared" si="115"/>
        <v>0.42436555634166984</v>
      </c>
      <c r="CR151" s="90">
        <f t="shared" si="116"/>
        <v>7.4338135674981594</v>
      </c>
      <c r="CS151" s="78">
        <f t="shared" si="117"/>
        <v>-297.20850002540658</v>
      </c>
      <c r="CT151" s="74" t="s">
        <v>232</v>
      </c>
      <c r="CU151" s="1" t="s">
        <v>317</v>
      </c>
      <c r="CV151" s="1">
        <v>103</v>
      </c>
      <c r="CW151" s="1" t="s">
        <v>223</v>
      </c>
      <c r="CX151" s="1" t="s">
        <v>224</v>
      </c>
      <c r="CY151" s="50">
        <v>43951</v>
      </c>
      <c r="CZ151" s="83"/>
      <c r="DA151" s="64">
        <v>116.38</v>
      </c>
      <c r="DB151" s="64"/>
      <c r="DC151" s="64"/>
      <c r="DD151" s="64"/>
      <c r="DE151" s="64"/>
      <c r="DF151" s="72">
        <v>116.38</v>
      </c>
      <c r="DG151" s="73">
        <f t="shared" si="118"/>
        <v>20.629999999999995</v>
      </c>
      <c r="DH151" s="75">
        <f t="shared" si="119"/>
        <v>3.1676218599534609</v>
      </c>
      <c r="DI151" s="76">
        <f t="shared" si="120"/>
        <v>23.797621859953455</v>
      </c>
      <c r="DJ151" s="64">
        <f t="shared" si="121"/>
        <v>23.797621859953455</v>
      </c>
      <c r="DK151" s="64">
        <f t="shared" si="122"/>
        <v>0</v>
      </c>
      <c r="DL151" s="64">
        <f t="shared" si="123"/>
        <v>43.073695566515752</v>
      </c>
      <c r="DM151" s="184">
        <f t="shared" si="124"/>
        <v>0</v>
      </c>
      <c r="DN151" s="185">
        <f t="shared" si="125"/>
        <v>43.073695566515752</v>
      </c>
      <c r="DO151" s="186">
        <f t="shared" si="126"/>
        <v>36.064247555359259</v>
      </c>
      <c r="DP151" s="186">
        <f t="shared" si="127"/>
        <v>34.6504094009818</v>
      </c>
      <c r="DQ151" s="187">
        <f t="shared" si="128"/>
        <v>2.4844192009581376</v>
      </c>
      <c r="DR151" s="29">
        <f t="shared" si="129"/>
        <v>38.548666756317395</v>
      </c>
      <c r="DS151" s="188">
        <f t="shared" si="130"/>
        <v>-258.65983326908918</v>
      </c>
      <c r="DT151" s="74">
        <v>1</v>
      </c>
      <c r="DU151" s="1" t="s">
        <v>48</v>
      </c>
      <c r="DV151" s="1">
        <v>103</v>
      </c>
      <c r="DW151" s="1" t="s">
        <v>223</v>
      </c>
      <c r="DX151" s="1" t="s">
        <v>224</v>
      </c>
      <c r="DY151" s="50">
        <v>43982</v>
      </c>
      <c r="DZ151" s="51"/>
      <c r="EA151" s="1">
        <v>139.97</v>
      </c>
      <c r="EB151" s="1"/>
      <c r="EC151" s="1"/>
      <c r="ED151" s="1"/>
      <c r="EE151" s="1"/>
      <c r="EF151" s="58">
        <v>139.97</v>
      </c>
      <c r="EG151" s="73">
        <f t="shared" si="131"/>
        <v>23.590000000000003</v>
      </c>
      <c r="EH151" s="75">
        <f t="shared" si="132"/>
        <v>0.96935074512023134</v>
      </c>
      <c r="EI151" s="56">
        <f t="shared" si="133"/>
        <v>24.559350745120234</v>
      </c>
      <c r="EJ151" s="64">
        <f t="shared" si="134"/>
        <v>24.559350745120234</v>
      </c>
      <c r="EK151" s="64">
        <f t="shared" si="135"/>
        <v>0</v>
      </c>
      <c r="EL151" s="64">
        <f t="shared" si="136"/>
        <v>44.452424848667626</v>
      </c>
      <c r="EM151" s="174">
        <f t="shared" si="137"/>
        <v>0</v>
      </c>
      <c r="EN151" s="77">
        <f t="shared" si="138"/>
        <v>44.452424848667626</v>
      </c>
      <c r="EO151" s="64">
        <f t="shared" si="139"/>
        <v>4.6500272547950585</v>
      </c>
      <c r="EP151" s="199">
        <f t="shared" si="140"/>
        <v>49.102452103462682</v>
      </c>
      <c r="EQ151" s="200">
        <f t="shared" si="141"/>
        <v>-209.55738116562651</v>
      </c>
      <c r="ER151" s="111">
        <v>1</v>
      </c>
      <c r="ES151" s="64" t="s">
        <v>48</v>
      </c>
      <c r="ET151" s="1">
        <v>103</v>
      </c>
      <c r="EU151" s="1" t="s">
        <v>223</v>
      </c>
      <c r="EV151" s="1" t="s">
        <v>224</v>
      </c>
      <c r="EW151" s="218"/>
      <c r="EX151" s="50">
        <v>44013</v>
      </c>
      <c r="EY151" s="64">
        <v>151.4</v>
      </c>
      <c r="EZ151" s="64"/>
      <c r="FA151" s="64"/>
      <c r="FB151" s="64"/>
      <c r="FC151" s="64"/>
      <c r="FD151" s="72">
        <f t="shared" si="142"/>
        <v>151.4</v>
      </c>
      <c r="FE151" s="73">
        <f t="shared" si="172"/>
        <v>11.430000000000007</v>
      </c>
      <c r="FF151" s="75">
        <f t="shared" si="143"/>
        <v>0.53636123284200043</v>
      </c>
      <c r="FG151" s="56">
        <f t="shared" si="144"/>
        <v>11.966361232842008</v>
      </c>
      <c r="FH151" s="64">
        <f t="shared" si="145"/>
        <v>11.966361232842008</v>
      </c>
      <c r="FI151" s="64">
        <f t="shared" si="146"/>
        <v>0</v>
      </c>
      <c r="FJ151" s="64">
        <f t="shared" si="147"/>
        <v>21.659113831444035</v>
      </c>
      <c r="FK151" s="64"/>
      <c r="FL151" s="77">
        <f t="shared" si="148"/>
        <v>21.659113831444035</v>
      </c>
      <c r="FM151" s="64">
        <f t="shared" si="149"/>
        <v>2.481722864075917</v>
      </c>
      <c r="FN151" s="199">
        <f t="shared" si="150"/>
        <v>24.140836695519951</v>
      </c>
      <c r="FO151" s="93">
        <f t="shared" si="151"/>
        <v>-185.41654447010654</v>
      </c>
      <c r="FP151" s="74">
        <v>1</v>
      </c>
      <c r="FQ151" s="1" t="s">
        <v>48</v>
      </c>
      <c r="FR151" s="1">
        <v>103</v>
      </c>
      <c r="FS151" s="1" t="s">
        <v>223</v>
      </c>
      <c r="FT151" s="1" t="s">
        <v>224</v>
      </c>
      <c r="FU151" s="50">
        <v>44042</v>
      </c>
      <c r="FV151" s="51"/>
      <c r="FW151" s="64">
        <v>153.86000000000001</v>
      </c>
      <c r="FX151" s="64"/>
      <c r="FY151" s="64"/>
      <c r="FZ151" s="64"/>
      <c r="GA151" s="64"/>
      <c r="GB151" s="231">
        <f t="shared" si="152"/>
        <v>153.86000000000001</v>
      </c>
      <c r="GC151" s="73">
        <f t="shared" si="92"/>
        <v>2.460000000000008</v>
      </c>
      <c r="GD151" s="75">
        <f t="shared" si="153"/>
        <v>0.76652697593624841</v>
      </c>
      <c r="GE151" s="76">
        <f t="shared" si="154"/>
        <v>3.2265269759362565</v>
      </c>
      <c r="GF151" s="64">
        <f t="shared" si="155"/>
        <v>3.2265269759362565</v>
      </c>
      <c r="GG151" s="64">
        <v>0</v>
      </c>
      <c r="GH151" s="64">
        <f t="shared" si="156"/>
        <v>6.1304012542788868</v>
      </c>
      <c r="GI151" s="64"/>
      <c r="GJ151" s="77">
        <f t="shared" si="157"/>
        <v>6.1304012542788868</v>
      </c>
      <c r="GK151" s="63">
        <f t="shared" si="158"/>
        <v>0</v>
      </c>
      <c r="GL151" s="64">
        <f t="shared" si="159"/>
        <v>0</v>
      </c>
      <c r="GM151" s="51">
        <f t="shared" si="160"/>
        <v>6.1304012542788868</v>
      </c>
      <c r="GN151" s="200">
        <f t="shared" si="161"/>
        <v>-179.28614321582765</v>
      </c>
      <c r="GO151" s="74">
        <v>1</v>
      </c>
      <c r="GP151" s="237" t="s">
        <v>48</v>
      </c>
      <c r="GQ151" s="1">
        <v>103</v>
      </c>
      <c r="GR151" s="1" t="s">
        <v>223</v>
      </c>
      <c r="GS151" s="1" t="s">
        <v>224</v>
      </c>
      <c r="GT151" s="50">
        <v>44081</v>
      </c>
      <c r="GU151" s="51"/>
      <c r="GV151" s="64">
        <v>170.68</v>
      </c>
      <c r="GW151" s="64"/>
      <c r="GX151" s="64"/>
      <c r="GY151" s="64"/>
      <c r="GZ151" s="64"/>
      <c r="HA151" s="72">
        <v>170.68</v>
      </c>
      <c r="HB151" s="73">
        <f t="shared" si="162"/>
        <v>16.819999999999993</v>
      </c>
      <c r="HC151" s="75">
        <f t="shared" si="163"/>
        <v>-6.087910384284152</v>
      </c>
      <c r="HD151" s="76">
        <f t="shared" si="164"/>
        <v>10.732089615715841</v>
      </c>
      <c r="HE151" s="64">
        <f t="shared" si="165"/>
        <v>10.732089615715841</v>
      </c>
      <c r="HF151" s="64">
        <v>0</v>
      </c>
      <c r="HG151" s="64">
        <f t="shared" si="166"/>
        <v>20.390970269860098</v>
      </c>
      <c r="HH151" s="64"/>
      <c r="HI151" s="77">
        <f t="shared" si="167"/>
        <v>20.390970269860098</v>
      </c>
      <c r="HJ151" s="64">
        <f t="shared" si="168"/>
        <v>0</v>
      </c>
      <c r="HK151" s="64">
        <f t="shared" si="169"/>
        <v>0</v>
      </c>
      <c r="HL151" s="51">
        <f t="shared" si="170"/>
        <v>20.390970269860098</v>
      </c>
      <c r="HM151" s="200">
        <f t="shared" si="171"/>
        <v>-158.89517294596754</v>
      </c>
      <c r="HN151" s="1">
        <v>1</v>
      </c>
      <c r="HO151" s="1" t="s">
        <v>48</v>
      </c>
    </row>
    <row r="152" spans="1:223" ht="30" customHeight="1" x14ac:dyDescent="0.25">
      <c r="A152" s="1">
        <v>104</v>
      </c>
      <c r="B152" s="1" t="s">
        <v>225</v>
      </c>
      <c r="C152" s="1" t="s">
        <v>226</v>
      </c>
      <c r="D152" s="50">
        <v>43830</v>
      </c>
      <c r="E152" s="83"/>
      <c r="F152" s="64">
        <v>30.6</v>
      </c>
      <c r="G152" s="64"/>
      <c r="H152" s="64"/>
      <c r="I152" s="64"/>
      <c r="J152" s="64"/>
      <c r="K152" s="72">
        <v>30.6</v>
      </c>
      <c r="L152" s="73">
        <v>0</v>
      </c>
      <c r="M152" s="75">
        <v>0</v>
      </c>
      <c r="N152" s="56">
        <v>0</v>
      </c>
      <c r="O152" s="64">
        <v>0</v>
      </c>
      <c r="P152" s="64">
        <v>0</v>
      </c>
      <c r="Q152" s="64">
        <v>0</v>
      </c>
      <c r="R152" s="64">
        <v>0</v>
      </c>
      <c r="S152" s="77">
        <v>0</v>
      </c>
      <c r="T152" s="64"/>
      <c r="U152" s="64"/>
      <c r="V152" s="64">
        <v>0</v>
      </c>
      <c r="W152" s="90">
        <v>0</v>
      </c>
      <c r="X152" s="78">
        <v>-40.098249422340871</v>
      </c>
      <c r="Y152" s="111">
        <v>1</v>
      </c>
      <c r="Z152" s="64" t="s">
        <v>48</v>
      </c>
      <c r="AA152" s="1">
        <v>104</v>
      </c>
      <c r="AB152" s="1" t="s">
        <v>225</v>
      </c>
      <c r="AC152" s="1" t="s">
        <v>226</v>
      </c>
      <c r="AD152" s="50">
        <v>43861</v>
      </c>
      <c r="AE152" s="110"/>
      <c r="AF152" s="1">
        <v>30.6</v>
      </c>
      <c r="AG152" s="1"/>
      <c r="AH152" s="1"/>
      <c r="AI152" s="1"/>
      <c r="AJ152" s="1"/>
      <c r="AK152" s="58">
        <f t="shared" si="90"/>
        <v>30.6</v>
      </c>
      <c r="AL152" s="73">
        <f t="shared" si="93"/>
        <v>0</v>
      </c>
      <c r="AM152" s="75">
        <f t="shared" si="94"/>
        <v>0</v>
      </c>
      <c r="AN152" s="56">
        <f t="shared" si="95"/>
        <v>0</v>
      </c>
      <c r="AO152" s="64">
        <f t="shared" si="96"/>
        <v>0</v>
      </c>
      <c r="AP152" s="64">
        <f t="shared" si="97"/>
        <v>0</v>
      </c>
      <c r="AQ152" s="64">
        <f t="shared" si="98"/>
        <v>0</v>
      </c>
      <c r="AR152" s="64"/>
      <c r="AS152" s="77">
        <f t="shared" si="99"/>
        <v>0</v>
      </c>
      <c r="AT152" s="64">
        <f t="shared" si="100"/>
        <v>0</v>
      </c>
      <c r="AU152" s="64">
        <f t="shared" si="91"/>
        <v>0</v>
      </c>
      <c r="AV152" s="90">
        <f t="shared" si="101"/>
        <v>0</v>
      </c>
      <c r="AW152" s="78">
        <f t="shared" si="102"/>
        <v>-40.098249422340871</v>
      </c>
      <c r="AX152" s="111">
        <v>1</v>
      </c>
      <c r="AY152" s="64" t="s">
        <v>48</v>
      </c>
      <c r="AZ152" s="1">
        <v>104</v>
      </c>
      <c r="BA152" s="1" t="s">
        <v>225</v>
      </c>
      <c r="BB152" s="1" t="s">
        <v>226</v>
      </c>
      <c r="BC152" s="50">
        <v>43890</v>
      </c>
      <c r="BD152" s="83"/>
      <c r="BE152" s="1">
        <v>30.6</v>
      </c>
      <c r="BF152" s="1"/>
      <c r="BG152" s="1"/>
      <c r="BH152" s="1"/>
      <c r="BI152" s="1"/>
      <c r="BJ152" s="58">
        <v>30.6</v>
      </c>
      <c r="BK152" s="73">
        <f t="shared" si="103"/>
        <v>0</v>
      </c>
      <c r="BL152" s="75">
        <f t="shared" si="104"/>
        <v>0</v>
      </c>
      <c r="BM152" s="56">
        <f t="shared" si="105"/>
        <v>0</v>
      </c>
      <c r="BN152" s="64">
        <f t="shared" si="106"/>
        <v>0</v>
      </c>
      <c r="BO152" s="64">
        <f t="shared" si="107"/>
        <v>0</v>
      </c>
      <c r="BP152" s="64">
        <f t="shared" si="108"/>
        <v>0</v>
      </c>
      <c r="BQ152" s="174">
        <f t="shared" si="109"/>
        <v>0</v>
      </c>
      <c r="BR152" s="77">
        <f t="shared" si="110"/>
        <v>0</v>
      </c>
      <c r="BS152" s="64">
        <f t="shared" si="111"/>
        <v>0</v>
      </c>
      <c r="BT152" s="90">
        <f t="shared" si="112"/>
        <v>0</v>
      </c>
      <c r="BU152" s="78">
        <f t="shared" si="113"/>
        <v>-40.098249422340871</v>
      </c>
      <c r="BV152" s="111">
        <v>1</v>
      </c>
      <c r="BW152" s="64" t="s">
        <v>48</v>
      </c>
      <c r="BX152" s="1">
        <v>104</v>
      </c>
      <c r="BY152" s="1" t="s">
        <v>225</v>
      </c>
      <c r="BZ152" s="1" t="s">
        <v>226</v>
      </c>
      <c r="CA152" s="50">
        <v>43890</v>
      </c>
      <c r="CB152" s="83"/>
      <c r="CC152" s="72">
        <v>30.6</v>
      </c>
      <c r="CD152" s="72"/>
      <c r="CE152" s="72"/>
      <c r="CF152" s="72"/>
      <c r="CG152" s="72"/>
      <c r="CH152" s="72">
        <v>30.6</v>
      </c>
      <c r="CI152" s="72">
        <v>0</v>
      </c>
      <c r="CJ152" s="72">
        <v>0</v>
      </c>
      <c r="CK152" s="72">
        <v>0</v>
      </c>
      <c r="CL152" s="72">
        <v>0</v>
      </c>
      <c r="CM152" s="72">
        <v>0</v>
      </c>
      <c r="CN152" s="72">
        <v>0</v>
      </c>
      <c r="CO152" s="72">
        <v>0</v>
      </c>
      <c r="CP152" s="77">
        <f t="shared" si="114"/>
        <v>0</v>
      </c>
      <c r="CQ152" s="64">
        <f t="shared" si="115"/>
        <v>0</v>
      </c>
      <c r="CR152" s="90">
        <f t="shared" si="116"/>
        <v>0</v>
      </c>
      <c r="CS152" s="78">
        <f t="shared" si="117"/>
        <v>-40.098249422340871</v>
      </c>
      <c r="CT152" s="74" t="s">
        <v>232</v>
      </c>
      <c r="CU152" s="1" t="s">
        <v>317</v>
      </c>
      <c r="CV152" s="1">
        <v>104</v>
      </c>
      <c r="CW152" s="1" t="s">
        <v>225</v>
      </c>
      <c r="CX152" s="1" t="s">
        <v>226</v>
      </c>
      <c r="CY152" s="50">
        <v>43951</v>
      </c>
      <c r="CZ152" s="83"/>
      <c r="DA152" s="64">
        <v>33.47</v>
      </c>
      <c r="DB152" s="64"/>
      <c r="DC152" s="64"/>
      <c r="DD152" s="64"/>
      <c r="DE152" s="64"/>
      <c r="DF152" s="72">
        <v>33.47</v>
      </c>
      <c r="DG152" s="73">
        <f t="shared" si="118"/>
        <v>2.8699999999999974</v>
      </c>
      <c r="DH152" s="75">
        <f t="shared" si="119"/>
        <v>0.44067255153012247</v>
      </c>
      <c r="DI152" s="76">
        <f t="shared" si="120"/>
        <v>3.3106725515301201</v>
      </c>
      <c r="DJ152" s="64">
        <f t="shared" si="121"/>
        <v>3.3106725515301201</v>
      </c>
      <c r="DK152" s="64">
        <f t="shared" si="122"/>
        <v>0</v>
      </c>
      <c r="DL152" s="64">
        <f t="shared" si="123"/>
        <v>5.9923173182695173</v>
      </c>
      <c r="DM152" s="184">
        <f t="shared" si="124"/>
        <v>0</v>
      </c>
      <c r="DN152" s="185">
        <f t="shared" si="125"/>
        <v>5.9923173182695173</v>
      </c>
      <c r="DO152" s="186">
        <f t="shared" si="126"/>
        <v>5.9923173182695173</v>
      </c>
      <c r="DP152" s="186">
        <f t="shared" si="127"/>
        <v>5.7573985987065672</v>
      </c>
      <c r="DQ152" s="187">
        <f t="shared" si="128"/>
        <v>0.41280296173905467</v>
      </c>
      <c r="DR152" s="29">
        <f t="shared" si="129"/>
        <v>6.405120280008572</v>
      </c>
      <c r="DS152" s="188">
        <f t="shared" si="130"/>
        <v>-33.693129142332296</v>
      </c>
      <c r="DT152" s="74">
        <v>1</v>
      </c>
      <c r="DU152" s="1" t="s">
        <v>48</v>
      </c>
      <c r="DV152" s="1">
        <v>104</v>
      </c>
      <c r="DW152" s="1" t="s">
        <v>225</v>
      </c>
      <c r="DX152" s="1" t="s">
        <v>226</v>
      </c>
      <c r="DY152" s="50">
        <v>43982</v>
      </c>
      <c r="DZ152" s="51"/>
      <c r="EA152" s="1">
        <v>54.4</v>
      </c>
      <c r="EB152" s="1"/>
      <c r="EC152" s="1"/>
      <c r="ED152" s="1"/>
      <c r="EE152" s="1"/>
      <c r="EF152" s="58">
        <v>54.4</v>
      </c>
      <c r="EG152" s="73">
        <f t="shared" si="131"/>
        <v>20.93</v>
      </c>
      <c r="EH152" s="75">
        <f t="shared" si="132"/>
        <v>0.86004710026987863</v>
      </c>
      <c r="EI152" s="56">
        <f t="shared" si="133"/>
        <v>21.790047100269877</v>
      </c>
      <c r="EJ152" s="64">
        <f t="shared" si="134"/>
        <v>21.790047100269877</v>
      </c>
      <c r="EK152" s="64">
        <f t="shared" si="135"/>
        <v>0</v>
      </c>
      <c r="EL152" s="64">
        <f t="shared" si="136"/>
        <v>39.43998525148848</v>
      </c>
      <c r="EM152" s="174">
        <f t="shared" si="137"/>
        <v>0</v>
      </c>
      <c r="EN152" s="77">
        <f t="shared" si="138"/>
        <v>39.43998525148848</v>
      </c>
      <c r="EO152" s="64">
        <f t="shared" si="139"/>
        <v>4.1256918373404226</v>
      </c>
      <c r="EP152" s="199">
        <f t="shared" si="140"/>
        <v>43.565677088828906</v>
      </c>
      <c r="EQ152" s="200">
        <f t="shared" si="141"/>
        <v>9.8725479464966099</v>
      </c>
      <c r="ER152" s="111">
        <v>1</v>
      </c>
      <c r="ES152" s="64" t="s">
        <v>48</v>
      </c>
      <c r="ET152" s="1">
        <v>104</v>
      </c>
      <c r="EU152" s="1" t="s">
        <v>225</v>
      </c>
      <c r="EV152" s="1" t="s">
        <v>226</v>
      </c>
      <c r="EW152" s="218"/>
      <c r="EX152" s="50">
        <v>44013</v>
      </c>
      <c r="EY152" s="64">
        <v>76.739999999999995</v>
      </c>
      <c r="EZ152" s="64"/>
      <c r="FA152" s="64"/>
      <c r="FB152" s="64"/>
      <c r="FC152" s="64"/>
      <c r="FD152" s="72">
        <f t="shared" si="142"/>
        <v>76.739999999999995</v>
      </c>
      <c r="FE152" s="73">
        <f t="shared" si="172"/>
        <v>22.339999999999996</v>
      </c>
      <c r="FF152" s="75">
        <f t="shared" si="143"/>
        <v>1.048321079762929</v>
      </c>
      <c r="FG152" s="56">
        <f t="shared" si="144"/>
        <v>23.388321079762925</v>
      </c>
      <c r="FH152" s="64">
        <f t="shared" si="145"/>
        <v>23.388321079762925</v>
      </c>
      <c r="FI152" s="64">
        <f t="shared" si="146"/>
        <v>0</v>
      </c>
      <c r="FJ152" s="64">
        <f t="shared" si="147"/>
        <v>42.332861154370896</v>
      </c>
      <c r="FK152" s="64"/>
      <c r="FL152" s="77">
        <f t="shared" si="148"/>
        <v>42.332861154370896</v>
      </c>
      <c r="FM152" s="64">
        <f t="shared" si="149"/>
        <v>4.8505414508710354</v>
      </c>
      <c r="FN152" s="199">
        <f t="shared" si="150"/>
        <v>47.18340260524193</v>
      </c>
      <c r="FO152" s="93">
        <f t="shared" si="151"/>
        <v>57.05595055173854</v>
      </c>
      <c r="FP152" s="74">
        <v>1</v>
      </c>
      <c r="FQ152" s="1" t="s">
        <v>48</v>
      </c>
      <c r="FR152" s="1">
        <v>104</v>
      </c>
      <c r="FS152" s="1" t="s">
        <v>225</v>
      </c>
      <c r="FT152" s="1" t="s">
        <v>226</v>
      </c>
      <c r="FU152" s="50">
        <v>44042</v>
      </c>
      <c r="FV152" s="51"/>
      <c r="FW152" s="64">
        <v>126.5</v>
      </c>
      <c r="FX152" s="64"/>
      <c r="FY152" s="64"/>
      <c r="FZ152" s="64"/>
      <c r="GA152" s="64"/>
      <c r="GB152" s="231">
        <f t="shared" si="152"/>
        <v>126.5</v>
      </c>
      <c r="GC152" s="73">
        <f t="shared" si="92"/>
        <v>49.760000000000005</v>
      </c>
      <c r="GD152" s="75">
        <f t="shared" si="153"/>
        <v>15.505033464466504</v>
      </c>
      <c r="GE152" s="76">
        <f t="shared" si="154"/>
        <v>65.265033464466512</v>
      </c>
      <c r="GF152" s="64">
        <f t="shared" si="155"/>
        <v>65.265033464466512</v>
      </c>
      <c r="GG152" s="64">
        <v>0</v>
      </c>
      <c r="GH152" s="64">
        <f t="shared" si="156"/>
        <v>124.00356358248636</v>
      </c>
      <c r="GI152" s="64"/>
      <c r="GJ152" s="77">
        <f t="shared" si="157"/>
        <v>124.00356358248636</v>
      </c>
      <c r="GK152" s="63">
        <f t="shared" si="158"/>
        <v>0</v>
      </c>
      <c r="GL152" s="64">
        <f t="shared" si="159"/>
        <v>0</v>
      </c>
      <c r="GM152" s="51">
        <f t="shared" si="160"/>
        <v>124.00356358248636</v>
      </c>
      <c r="GN152" s="200">
        <f t="shared" si="161"/>
        <v>181.05951413422491</v>
      </c>
      <c r="GO152" s="74">
        <v>1</v>
      </c>
      <c r="GP152" s="237" t="s">
        <v>48</v>
      </c>
      <c r="GQ152" s="1">
        <v>104</v>
      </c>
      <c r="GR152" s="1" t="s">
        <v>225</v>
      </c>
      <c r="GS152" s="1" t="s">
        <v>226</v>
      </c>
      <c r="GT152" s="50">
        <v>44081</v>
      </c>
      <c r="GU152" s="51"/>
      <c r="GV152" s="64">
        <v>180.98</v>
      </c>
      <c r="GW152" s="64"/>
      <c r="GX152" s="64"/>
      <c r="GY152" s="64"/>
      <c r="GZ152" s="64"/>
      <c r="HA152" s="72">
        <v>180.98</v>
      </c>
      <c r="HB152" s="73">
        <f t="shared" si="162"/>
        <v>54.47999999999999</v>
      </c>
      <c r="HC152" s="75">
        <f t="shared" si="163"/>
        <v>-19.718748973591001</v>
      </c>
      <c r="HD152" s="76">
        <f t="shared" si="164"/>
        <v>34.761251026408985</v>
      </c>
      <c r="HE152" s="64">
        <f t="shared" si="165"/>
        <v>34.761251026408985</v>
      </c>
      <c r="HF152" s="64">
        <v>0</v>
      </c>
      <c r="HG152" s="64">
        <f t="shared" si="166"/>
        <v>66.046376950177063</v>
      </c>
      <c r="HH152" s="64"/>
      <c r="HI152" s="77">
        <f t="shared" si="167"/>
        <v>66.046376950177063</v>
      </c>
      <c r="HJ152" s="64">
        <f t="shared" si="168"/>
        <v>0</v>
      </c>
      <c r="HK152" s="64">
        <f t="shared" si="169"/>
        <v>0</v>
      </c>
      <c r="HL152" s="51">
        <f t="shared" si="170"/>
        <v>66.046376950177063</v>
      </c>
      <c r="HM152" s="200">
        <f t="shared" si="171"/>
        <v>247.10589108440197</v>
      </c>
      <c r="HN152" s="1">
        <v>1</v>
      </c>
      <c r="HO152" s="1" t="s">
        <v>48</v>
      </c>
    </row>
    <row r="153" spans="1:223" ht="30" customHeight="1" x14ac:dyDescent="0.25">
      <c r="A153" s="1">
        <v>105</v>
      </c>
      <c r="B153" s="1" t="s">
        <v>227</v>
      </c>
      <c r="C153" s="1" t="s">
        <v>228</v>
      </c>
      <c r="D153" s="50">
        <v>43830</v>
      </c>
      <c r="E153" s="83"/>
      <c r="F153" s="64">
        <v>45.71</v>
      </c>
      <c r="G153" s="64"/>
      <c r="H153" s="64"/>
      <c r="I153" s="64"/>
      <c r="J153" s="64"/>
      <c r="K153" s="72">
        <v>45.71</v>
      </c>
      <c r="L153" s="73">
        <v>0.54999999999999716</v>
      </c>
      <c r="M153" s="75">
        <v>6.5999952827269642E-2</v>
      </c>
      <c r="N153" s="56">
        <v>0.61599995282726683</v>
      </c>
      <c r="O153" s="64">
        <v>0.61599995282726683</v>
      </c>
      <c r="P153" s="64">
        <v>0</v>
      </c>
      <c r="Q153" s="64">
        <v>1.114959914617353</v>
      </c>
      <c r="R153" s="64">
        <v>0</v>
      </c>
      <c r="S153" s="77">
        <v>1.114959914617353</v>
      </c>
      <c r="T153" s="64"/>
      <c r="U153" s="64"/>
      <c r="V153" s="64">
        <v>5.6026409761047183E-2</v>
      </c>
      <c r="W153" s="90">
        <v>1.1709863243784002</v>
      </c>
      <c r="X153" s="78">
        <v>-12.6179504866427</v>
      </c>
      <c r="Y153" s="111">
        <v>1</v>
      </c>
      <c r="Z153" s="64" t="s">
        <v>48</v>
      </c>
      <c r="AA153" s="1">
        <v>105</v>
      </c>
      <c r="AB153" s="1" t="s">
        <v>227</v>
      </c>
      <c r="AC153" s="1" t="s">
        <v>228</v>
      </c>
      <c r="AD153" s="50">
        <v>43861</v>
      </c>
      <c r="AE153" s="110"/>
      <c r="AF153" s="1">
        <v>45.71</v>
      </c>
      <c r="AG153" s="1"/>
      <c r="AH153" s="1"/>
      <c r="AI153" s="1"/>
      <c r="AJ153" s="1"/>
      <c r="AK153" s="58">
        <f t="shared" si="90"/>
        <v>45.71</v>
      </c>
      <c r="AL153" s="73">
        <f t="shared" si="93"/>
        <v>0</v>
      </c>
      <c r="AM153" s="75">
        <f t="shared" si="94"/>
        <v>0</v>
      </c>
      <c r="AN153" s="56">
        <f t="shared" si="95"/>
        <v>0</v>
      </c>
      <c r="AO153" s="64">
        <f t="shared" si="96"/>
        <v>0</v>
      </c>
      <c r="AP153" s="64">
        <f t="shared" si="97"/>
        <v>0</v>
      </c>
      <c r="AQ153" s="64">
        <f t="shared" si="98"/>
        <v>0</v>
      </c>
      <c r="AR153" s="64"/>
      <c r="AS153" s="77">
        <f t="shared" si="99"/>
        <v>0</v>
      </c>
      <c r="AT153" s="64">
        <f t="shared" si="100"/>
        <v>0</v>
      </c>
      <c r="AU153" s="64">
        <f t="shared" si="91"/>
        <v>0</v>
      </c>
      <c r="AV153" s="90">
        <f t="shared" si="101"/>
        <v>0</v>
      </c>
      <c r="AW153" s="78">
        <f t="shared" si="102"/>
        <v>-12.6179504866427</v>
      </c>
      <c r="AX153" s="111">
        <v>1</v>
      </c>
      <c r="AY153" s="64" t="s">
        <v>48</v>
      </c>
      <c r="AZ153" s="1">
        <v>105</v>
      </c>
      <c r="BA153" s="1" t="s">
        <v>227</v>
      </c>
      <c r="BB153" s="1" t="s">
        <v>228</v>
      </c>
      <c r="BC153" s="50">
        <v>43890</v>
      </c>
      <c r="BD153" s="83"/>
      <c r="BE153" s="1">
        <v>46.53</v>
      </c>
      <c r="BF153" s="1"/>
      <c r="BG153" s="1"/>
      <c r="BH153" s="1"/>
      <c r="BI153" s="1"/>
      <c r="BJ153" s="58">
        <v>46.53</v>
      </c>
      <c r="BK153" s="73">
        <f t="shared" si="103"/>
        <v>0.82000000000000028</v>
      </c>
      <c r="BL153" s="75">
        <f t="shared" si="104"/>
        <v>1.5516199489304666E-2</v>
      </c>
      <c r="BM153" s="56">
        <f t="shared" si="105"/>
        <v>0.835516199489305</v>
      </c>
      <c r="BN153" s="64">
        <f t="shared" si="106"/>
        <v>0.835516199489305</v>
      </c>
      <c r="BO153" s="64">
        <f t="shared" si="107"/>
        <v>0</v>
      </c>
      <c r="BP153" s="64">
        <f t="shared" si="108"/>
        <v>1.512284321075642</v>
      </c>
      <c r="BQ153" s="174">
        <f t="shared" si="109"/>
        <v>0</v>
      </c>
      <c r="BR153" s="77">
        <f t="shared" si="110"/>
        <v>1.512284321075642</v>
      </c>
      <c r="BS153" s="64">
        <f t="shared" si="111"/>
        <v>0.10174846672519568</v>
      </c>
      <c r="BT153" s="90">
        <f t="shared" si="112"/>
        <v>1.6140327878008378</v>
      </c>
      <c r="BU153" s="78">
        <f t="shared" si="113"/>
        <v>-11.003917698841862</v>
      </c>
      <c r="BV153" s="111">
        <v>1</v>
      </c>
      <c r="BW153" s="64" t="s">
        <v>48</v>
      </c>
      <c r="BX153" s="1">
        <v>105</v>
      </c>
      <c r="BY153" s="1" t="s">
        <v>227</v>
      </c>
      <c r="BZ153" s="1" t="s">
        <v>228</v>
      </c>
      <c r="CA153" s="50">
        <v>43890</v>
      </c>
      <c r="CB153" s="83"/>
      <c r="CC153" s="72">
        <v>46.53</v>
      </c>
      <c r="CD153" s="72"/>
      <c r="CE153" s="72"/>
      <c r="CF153" s="72"/>
      <c r="CG153" s="72"/>
      <c r="CH153" s="72">
        <v>46.53</v>
      </c>
      <c r="CI153" s="72">
        <v>0.82000000000000028</v>
      </c>
      <c r="CJ153" s="72">
        <v>1.5516199489304666E-2</v>
      </c>
      <c r="CK153" s="72">
        <v>0.835516199489305</v>
      </c>
      <c r="CL153" s="72">
        <v>0.835516199489305</v>
      </c>
      <c r="CM153" s="72">
        <v>0</v>
      </c>
      <c r="CN153" s="72">
        <v>1.512284321075642</v>
      </c>
      <c r="CO153" s="72">
        <v>0</v>
      </c>
      <c r="CP153" s="77">
        <f t="shared" si="114"/>
        <v>1.6806278857158834</v>
      </c>
      <c r="CQ153" s="64">
        <f t="shared" si="115"/>
        <v>0.10174846672519568</v>
      </c>
      <c r="CR153" s="90">
        <f t="shared" si="116"/>
        <v>1.7823763524410792</v>
      </c>
      <c r="CS153" s="78">
        <f t="shared" si="117"/>
        <v>-9.2215413464007838</v>
      </c>
      <c r="CT153" s="74" t="s">
        <v>232</v>
      </c>
      <c r="CU153" s="1" t="s">
        <v>317</v>
      </c>
      <c r="CV153" s="1">
        <v>105</v>
      </c>
      <c r="CW153" s="1" t="s">
        <v>227</v>
      </c>
      <c r="CX153" s="1" t="s">
        <v>228</v>
      </c>
      <c r="CY153" s="50">
        <v>43951</v>
      </c>
      <c r="CZ153" s="83"/>
      <c r="DA153" s="64">
        <v>48.24</v>
      </c>
      <c r="DB153" s="64"/>
      <c r="DC153" s="64"/>
      <c r="DD153" s="64"/>
      <c r="DE153" s="64"/>
      <c r="DF153" s="72">
        <v>48.24</v>
      </c>
      <c r="DG153" s="73">
        <f t="shared" si="118"/>
        <v>1.7100000000000009</v>
      </c>
      <c r="DH153" s="75">
        <f t="shared" si="119"/>
        <v>0.26256099760157159</v>
      </c>
      <c r="DI153" s="76">
        <f t="shared" si="120"/>
        <v>1.9725609976015726</v>
      </c>
      <c r="DJ153" s="64">
        <f t="shared" si="121"/>
        <v>1.9725609976015726</v>
      </c>
      <c r="DK153" s="64">
        <f t="shared" si="122"/>
        <v>0</v>
      </c>
      <c r="DL153" s="64">
        <f t="shared" si="123"/>
        <v>3.5703354056588466</v>
      </c>
      <c r="DM153" s="184">
        <f t="shared" si="124"/>
        <v>0</v>
      </c>
      <c r="DN153" s="185">
        <f t="shared" si="125"/>
        <v>3.5703354056588466</v>
      </c>
      <c r="DO153" s="186">
        <f t="shared" si="126"/>
        <v>1.8897075199429632</v>
      </c>
      <c r="DP153" s="186">
        <f t="shared" si="127"/>
        <v>1.8156247156862491</v>
      </c>
      <c r="DQ153" s="187">
        <f t="shared" si="128"/>
        <v>0.13017949811748158</v>
      </c>
      <c r="DR153" s="29">
        <f t="shared" si="129"/>
        <v>2.0198870180604449</v>
      </c>
      <c r="DS153" s="188">
        <f t="shared" si="130"/>
        <v>-7.2016543283403394</v>
      </c>
      <c r="DT153" s="74">
        <v>1</v>
      </c>
      <c r="DU153" s="1" t="s">
        <v>48</v>
      </c>
      <c r="DV153" s="1">
        <v>105</v>
      </c>
      <c r="DW153" s="1" t="s">
        <v>227</v>
      </c>
      <c r="DX153" s="1" t="s">
        <v>228</v>
      </c>
      <c r="DY153" s="50">
        <v>43982</v>
      </c>
      <c r="DZ153" s="51"/>
      <c r="EA153" s="1">
        <v>51.07</v>
      </c>
      <c r="EB153" s="1"/>
      <c r="EC153" s="1"/>
      <c r="ED153" s="1"/>
      <c r="EE153" s="1"/>
      <c r="EF153" s="58">
        <v>51.07</v>
      </c>
      <c r="EG153" s="73">
        <f t="shared" si="131"/>
        <v>2.8299999999999983</v>
      </c>
      <c r="EH153" s="75">
        <f t="shared" si="132"/>
        <v>0.11628921613778094</v>
      </c>
      <c r="EI153" s="56">
        <f t="shared" si="133"/>
        <v>2.9462892161377794</v>
      </c>
      <c r="EJ153" s="64">
        <f t="shared" si="134"/>
        <v>2.9462892161377794</v>
      </c>
      <c r="EK153" s="64">
        <f t="shared" si="135"/>
        <v>0</v>
      </c>
      <c r="EL153" s="64">
        <f t="shared" si="136"/>
        <v>5.3327834812093808</v>
      </c>
      <c r="EM153" s="174">
        <f t="shared" si="137"/>
        <v>0</v>
      </c>
      <c r="EN153" s="77">
        <f t="shared" si="138"/>
        <v>5.3327834812093808</v>
      </c>
      <c r="EO153" s="64">
        <f t="shared" si="139"/>
        <v>0.5578455757130143</v>
      </c>
      <c r="EP153" s="199">
        <f t="shared" si="140"/>
        <v>5.8906290569223954</v>
      </c>
      <c r="EQ153" s="200">
        <f t="shared" si="141"/>
        <v>-1.311025271417944</v>
      </c>
      <c r="ER153" s="111">
        <v>1</v>
      </c>
      <c r="ES153" s="64" t="s">
        <v>48</v>
      </c>
      <c r="ET153" s="1">
        <v>105</v>
      </c>
      <c r="EU153" s="1" t="s">
        <v>227</v>
      </c>
      <c r="EV153" s="1" t="s">
        <v>228</v>
      </c>
      <c r="EW153" s="218"/>
      <c r="EX153" s="50">
        <v>44013</v>
      </c>
      <c r="EY153" s="64">
        <v>72.710000000000008</v>
      </c>
      <c r="EZ153" s="64"/>
      <c r="FA153" s="64"/>
      <c r="FB153" s="64"/>
      <c r="FC153" s="64"/>
      <c r="FD153" s="72">
        <f t="shared" si="142"/>
        <v>72.710000000000008</v>
      </c>
      <c r="FE153" s="73">
        <f t="shared" si="172"/>
        <v>21.640000000000008</v>
      </c>
      <c r="FF153" s="75">
        <f t="shared" si="143"/>
        <v>1.0154730602537958</v>
      </c>
      <c r="FG153" s="56">
        <f t="shared" si="144"/>
        <v>22.655473060253804</v>
      </c>
      <c r="FH153" s="64">
        <f t="shared" si="145"/>
        <v>22.655473060253804</v>
      </c>
      <c r="FI153" s="64">
        <f t="shared" si="146"/>
        <v>0</v>
      </c>
      <c r="FJ153" s="64">
        <f t="shared" si="147"/>
        <v>41.006406239059388</v>
      </c>
      <c r="FK153" s="64"/>
      <c r="FL153" s="77">
        <f t="shared" si="148"/>
        <v>41.006406239059388</v>
      </c>
      <c r="FM153" s="64">
        <f t="shared" si="149"/>
        <v>4.698554923762277</v>
      </c>
      <c r="FN153" s="199">
        <f t="shared" si="150"/>
        <v>45.704961162821661</v>
      </c>
      <c r="FO153" s="93">
        <f t="shared" si="151"/>
        <v>44.393935891403714</v>
      </c>
      <c r="FP153" s="74">
        <v>1</v>
      </c>
      <c r="FQ153" s="1" t="s">
        <v>48</v>
      </c>
      <c r="FR153" s="1">
        <v>105</v>
      </c>
      <c r="FS153" s="1" t="s">
        <v>227</v>
      </c>
      <c r="FT153" s="1" t="s">
        <v>228</v>
      </c>
      <c r="FU153" s="50">
        <v>44042</v>
      </c>
      <c r="FV153" s="51">
        <v>300</v>
      </c>
      <c r="FW153" s="64">
        <v>112.14</v>
      </c>
      <c r="FX153" s="64"/>
      <c r="FY153" s="64"/>
      <c r="FZ153" s="64"/>
      <c r="GA153" s="64"/>
      <c r="GB153" s="231">
        <f t="shared" si="152"/>
        <v>112.14</v>
      </c>
      <c r="GC153" s="73">
        <f t="shared" si="92"/>
        <v>39.429999999999993</v>
      </c>
      <c r="GD153" s="75">
        <f t="shared" si="153"/>
        <v>12.28624335819763</v>
      </c>
      <c r="GE153" s="76">
        <f t="shared" si="154"/>
        <v>51.716243358197623</v>
      </c>
      <c r="GF153" s="64">
        <f t="shared" si="155"/>
        <v>51.716243358197623</v>
      </c>
      <c r="GG153" s="64">
        <v>0</v>
      </c>
      <c r="GH153" s="64">
        <f t="shared" si="156"/>
        <v>98.260862380575475</v>
      </c>
      <c r="GI153" s="64"/>
      <c r="GJ153" s="77">
        <f t="shared" si="157"/>
        <v>98.260862380575475</v>
      </c>
      <c r="GK153" s="63">
        <f t="shared" si="158"/>
        <v>0</v>
      </c>
      <c r="GL153" s="64">
        <f t="shared" si="159"/>
        <v>0</v>
      </c>
      <c r="GM153" s="51">
        <f t="shared" si="160"/>
        <v>98.260862380575475</v>
      </c>
      <c r="GN153" s="200">
        <f t="shared" si="161"/>
        <v>-157.34520172802081</v>
      </c>
      <c r="GO153" s="74">
        <v>1</v>
      </c>
      <c r="GP153" s="237" t="s">
        <v>48</v>
      </c>
      <c r="GQ153" s="1">
        <v>105</v>
      </c>
      <c r="GR153" s="1" t="s">
        <v>227</v>
      </c>
      <c r="GS153" s="1" t="s">
        <v>228</v>
      </c>
      <c r="GT153" s="50">
        <v>44081</v>
      </c>
      <c r="GU153" s="51"/>
      <c r="GV153" s="64">
        <v>261.73</v>
      </c>
      <c r="GW153" s="64"/>
      <c r="GX153" s="64"/>
      <c r="GY153" s="64"/>
      <c r="GZ153" s="64"/>
      <c r="HA153" s="72">
        <v>261.73</v>
      </c>
      <c r="HB153" s="73">
        <f t="shared" si="162"/>
        <v>149.59000000000003</v>
      </c>
      <c r="HC153" s="75">
        <f t="shared" si="163"/>
        <v>-54.14331238912407</v>
      </c>
      <c r="HD153" s="76">
        <f t="shared" si="164"/>
        <v>95.446687610875955</v>
      </c>
      <c r="HE153" s="64">
        <f t="shared" si="165"/>
        <v>95.446687610875955</v>
      </c>
      <c r="HF153" s="64">
        <v>0</v>
      </c>
      <c r="HG153" s="64">
        <f t="shared" si="166"/>
        <v>181.34870646066432</v>
      </c>
      <c r="HH153" s="64"/>
      <c r="HI153" s="77">
        <f t="shared" si="167"/>
        <v>181.34870646066432</v>
      </c>
      <c r="HJ153" s="64">
        <f t="shared" si="168"/>
        <v>0</v>
      </c>
      <c r="HK153" s="64">
        <f t="shared" si="169"/>
        <v>0</v>
      </c>
      <c r="HL153" s="51">
        <f t="shared" si="170"/>
        <v>181.34870646066432</v>
      </c>
      <c r="HM153" s="200">
        <f t="shared" si="171"/>
        <v>24.003504732643506</v>
      </c>
      <c r="HN153" s="1">
        <v>1</v>
      </c>
      <c r="HO153" s="1" t="s">
        <v>48</v>
      </c>
    </row>
    <row r="154" spans="1:223" ht="30" customHeight="1" x14ac:dyDescent="0.25">
      <c r="A154" s="1">
        <v>106</v>
      </c>
      <c r="B154" s="1" t="s">
        <v>229</v>
      </c>
      <c r="C154" s="1" t="s">
        <v>230</v>
      </c>
      <c r="D154" s="50">
        <v>43830</v>
      </c>
      <c r="E154" s="83"/>
      <c r="F154" s="64">
        <v>126.93</v>
      </c>
      <c r="G154" s="64"/>
      <c r="H154" s="64"/>
      <c r="I154" s="64"/>
      <c r="J154" s="64"/>
      <c r="K154" s="72">
        <v>126.93</v>
      </c>
      <c r="L154" s="73">
        <v>0.29000000000000625</v>
      </c>
      <c r="M154" s="75">
        <v>3.4799975127106746E-2</v>
      </c>
      <c r="N154" s="56">
        <v>0.32479997512711301</v>
      </c>
      <c r="O154" s="64">
        <v>0.32479997512711301</v>
      </c>
      <c r="P154" s="64">
        <v>0</v>
      </c>
      <c r="Q154" s="64">
        <v>0.58788795498007451</v>
      </c>
      <c r="R154" s="64">
        <v>0</v>
      </c>
      <c r="S154" s="77">
        <v>0.58788795498007451</v>
      </c>
      <c r="T154" s="64"/>
      <c r="U154" s="64"/>
      <c r="V154" s="64">
        <v>2.9541197874007483E-2</v>
      </c>
      <c r="W154" s="90">
        <v>0.61742915285408195</v>
      </c>
      <c r="X154" s="78">
        <v>-753.79201336109702</v>
      </c>
      <c r="Y154" s="111">
        <v>1</v>
      </c>
      <c r="Z154" s="64" t="s">
        <v>48</v>
      </c>
      <c r="AA154" s="1">
        <v>106</v>
      </c>
      <c r="AB154" s="1" t="s">
        <v>229</v>
      </c>
      <c r="AC154" s="1" t="s">
        <v>230</v>
      </c>
      <c r="AD154" s="50">
        <v>43861</v>
      </c>
      <c r="AE154" s="110"/>
      <c r="AF154" s="1">
        <v>126.94</v>
      </c>
      <c r="AG154" s="1"/>
      <c r="AH154" s="1"/>
      <c r="AI154" s="1"/>
      <c r="AJ154" s="1"/>
      <c r="AK154" s="58">
        <f t="shared" si="90"/>
        <v>126.94</v>
      </c>
      <c r="AL154" s="73">
        <f t="shared" si="93"/>
        <v>9.9999999999909051E-3</v>
      </c>
      <c r="AM154" s="75">
        <f t="shared" si="94"/>
        <v>-8.8905229089412847E-3</v>
      </c>
      <c r="AN154" s="56">
        <f t="shared" si="95"/>
        <v>1.1094770910496203E-3</v>
      </c>
      <c r="AO154" s="64">
        <f t="shared" si="96"/>
        <v>1.1094770910496203E-3</v>
      </c>
      <c r="AP154" s="64">
        <f t="shared" si="97"/>
        <v>0</v>
      </c>
      <c r="AQ154" s="64">
        <f t="shared" si="98"/>
        <v>2.0081535347998129E-3</v>
      </c>
      <c r="AR154" s="64"/>
      <c r="AS154" s="77">
        <f t="shared" si="99"/>
        <v>2.0081535347998129E-3</v>
      </c>
      <c r="AT154" s="64">
        <f t="shared" si="100"/>
        <v>7.1974818778453541E-3</v>
      </c>
      <c r="AU154" s="64">
        <f t="shared" si="91"/>
        <v>1.2795871170431712E-3</v>
      </c>
      <c r="AV154" s="90">
        <f t="shared" si="101"/>
        <v>1.0485222529688337E-2</v>
      </c>
      <c r="AW154" s="78">
        <f t="shared" si="102"/>
        <v>-753.7815281385673</v>
      </c>
      <c r="AX154" s="111">
        <v>1</v>
      </c>
      <c r="AY154" s="64" t="s">
        <v>48</v>
      </c>
      <c r="AZ154" s="1">
        <v>106</v>
      </c>
      <c r="BA154" s="1" t="s">
        <v>229</v>
      </c>
      <c r="BB154" s="1" t="s">
        <v>230</v>
      </c>
      <c r="BC154" s="50">
        <v>43890</v>
      </c>
      <c r="BD154" s="83"/>
      <c r="BE154" s="1">
        <v>126.96000000000001</v>
      </c>
      <c r="BF154" s="1"/>
      <c r="BG154" s="1"/>
      <c r="BH154" s="1"/>
      <c r="BI154" s="1"/>
      <c r="BJ154" s="58">
        <v>126.96000000000001</v>
      </c>
      <c r="BK154" s="73">
        <f t="shared" si="103"/>
        <v>2.0000000000010232E-2</v>
      </c>
      <c r="BL154" s="75">
        <f t="shared" si="104"/>
        <v>3.7844388998323409E-4</v>
      </c>
      <c r="BM154" s="56">
        <f t="shared" si="105"/>
        <v>2.0378443889993467E-2</v>
      </c>
      <c r="BN154" s="64">
        <f t="shared" si="106"/>
        <v>2.0378443889993467E-2</v>
      </c>
      <c r="BO154" s="64">
        <f t="shared" si="107"/>
        <v>0</v>
      </c>
      <c r="BP154" s="64">
        <f t="shared" si="108"/>
        <v>3.6884983440888176E-2</v>
      </c>
      <c r="BQ154" s="174">
        <f t="shared" si="109"/>
        <v>0</v>
      </c>
      <c r="BR154" s="77">
        <f t="shared" si="110"/>
        <v>3.6884983440888176E-2</v>
      </c>
      <c r="BS154" s="64">
        <f t="shared" si="111"/>
        <v>2.4816699201279926E-3</v>
      </c>
      <c r="BT154" s="90">
        <f t="shared" si="112"/>
        <v>3.936665336101617E-2</v>
      </c>
      <c r="BU154" s="78">
        <f t="shared" si="113"/>
        <v>-753.74216148520622</v>
      </c>
      <c r="BV154" s="111">
        <v>1</v>
      </c>
      <c r="BW154" s="64" t="s">
        <v>48</v>
      </c>
      <c r="BX154" s="1">
        <v>106</v>
      </c>
      <c r="BY154" s="1" t="s">
        <v>229</v>
      </c>
      <c r="BZ154" s="1" t="s">
        <v>230</v>
      </c>
      <c r="CA154" s="50">
        <v>43890</v>
      </c>
      <c r="CB154" s="83"/>
      <c r="CC154" s="72">
        <v>126.96000000000001</v>
      </c>
      <c r="CD154" s="72"/>
      <c r="CE154" s="72"/>
      <c r="CF154" s="72"/>
      <c r="CG154" s="72"/>
      <c r="CH154" s="72">
        <v>126.96000000000001</v>
      </c>
      <c r="CI154" s="72">
        <v>2.0000000000010232E-2</v>
      </c>
      <c r="CJ154" s="72">
        <v>3.7844388998323409E-4</v>
      </c>
      <c r="CK154" s="72">
        <v>2.0378443889993467E-2</v>
      </c>
      <c r="CL154" s="72">
        <v>2.0378443889993467E-2</v>
      </c>
      <c r="CM154" s="72">
        <v>0</v>
      </c>
      <c r="CN154" s="72">
        <v>3.6884983440888176E-2</v>
      </c>
      <c r="CO154" s="72">
        <v>0</v>
      </c>
      <c r="CP154" s="77">
        <f t="shared" si="114"/>
        <v>4.0990924041871775E-2</v>
      </c>
      <c r="CQ154" s="64">
        <f t="shared" si="115"/>
        <v>2.4816699201279926E-3</v>
      </c>
      <c r="CR154" s="90">
        <f t="shared" si="116"/>
        <v>4.3472593961999768E-2</v>
      </c>
      <c r="CS154" s="78">
        <f t="shared" si="117"/>
        <v>-753.69868889124427</v>
      </c>
      <c r="CT154" s="74" t="s">
        <v>232</v>
      </c>
      <c r="CU154" s="1" t="s">
        <v>317</v>
      </c>
      <c r="CV154" s="1">
        <v>106</v>
      </c>
      <c r="CW154" s="1" t="s">
        <v>229</v>
      </c>
      <c r="CX154" s="1" t="s">
        <v>230</v>
      </c>
      <c r="CY154" s="50">
        <v>43951</v>
      </c>
      <c r="CZ154" s="83"/>
      <c r="DA154" s="64">
        <v>304.7</v>
      </c>
      <c r="DB154" s="64"/>
      <c r="DC154" s="64"/>
      <c r="DD154" s="64"/>
      <c r="DE154" s="64"/>
      <c r="DF154" s="72">
        <v>304.7</v>
      </c>
      <c r="DG154" s="73">
        <f t="shared" si="118"/>
        <v>177.73999999999998</v>
      </c>
      <c r="DH154" s="75">
        <f t="shared" si="119"/>
        <v>27.290989306259245</v>
      </c>
      <c r="DI154" s="76">
        <f t="shared" si="120"/>
        <v>205.03098930625922</v>
      </c>
      <c r="DJ154" s="64">
        <f t="shared" si="121"/>
        <v>110</v>
      </c>
      <c r="DK154" s="64">
        <f t="shared" si="122"/>
        <v>95.030989306259215</v>
      </c>
      <c r="DL154" s="64">
        <f t="shared" si="123"/>
        <v>199.1</v>
      </c>
      <c r="DM154" s="184">
        <f t="shared" si="124"/>
        <v>211.56514885218485</v>
      </c>
      <c r="DN154" s="185">
        <f t="shared" si="125"/>
        <v>410.66514885218487</v>
      </c>
      <c r="DO154" s="186">
        <f t="shared" si="126"/>
        <v>410.62415792814301</v>
      </c>
      <c r="DP154" s="186">
        <f t="shared" si="127"/>
        <v>394.52632861126182</v>
      </c>
      <c r="DQ154" s="187">
        <f t="shared" si="128"/>
        <v>28.287365229732789</v>
      </c>
      <c r="DR154" s="29">
        <f t="shared" si="129"/>
        <v>438.91152315787582</v>
      </c>
      <c r="DS154" s="188">
        <f t="shared" si="130"/>
        <v>-314.78716573336845</v>
      </c>
      <c r="DT154" s="74">
        <v>1</v>
      </c>
      <c r="DU154" s="1" t="s">
        <v>48</v>
      </c>
      <c r="DV154" s="1">
        <v>106</v>
      </c>
      <c r="DW154" s="1" t="s">
        <v>229</v>
      </c>
      <c r="DX154" s="1" t="s">
        <v>230</v>
      </c>
      <c r="DY154" s="50">
        <v>43982</v>
      </c>
      <c r="DZ154" s="51"/>
      <c r="EA154" s="1">
        <v>442.23</v>
      </c>
      <c r="EB154" s="1"/>
      <c r="EC154" s="1"/>
      <c r="ED154" s="1"/>
      <c r="EE154" s="1"/>
      <c r="EF154" s="58">
        <v>442.23</v>
      </c>
      <c r="EG154" s="73">
        <f t="shared" si="131"/>
        <v>137.53000000000003</v>
      </c>
      <c r="EH154" s="75">
        <f t="shared" si="132"/>
        <v>5.6513271715296911</v>
      </c>
      <c r="EI154" s="56">
        <f t="shared" si="133"/>
        <v>143.18132717152972</v>
      </c>
      <c r="EJ154" s="64">
        <f t="shared" si="134"/>
        <v>110</v>
      </c>
      <c r="EK154" s="64">
        <f t="shared" si="135"/>
        <v>33.181327171529716</v>
      </c>
      <c r="EL154" s="64">
        <f t="shared" si="136"/>
        <v>199.1</v>
      </c>
      <c r="EM154" s="174">
        <f t="shared" si="137"/>
        <v>64.210919086759191</v>
      </c>
      <c r="EN154" s="77">
        <f t="shared" si="138"/>
        <v>263.31091908675921</v>
      </c>
      <c r="EO154" s="64">
        <f t="shared" si="139"/>
        <v>27.544120583002705</v>
      </c>
      <c r="EP154" s="199">
        <f t="shared" si="140"/>
        <v>290.85503966976194</v>
      </c>
      <c r="EQ154" s="200">
        <f t="shared" si="141"/>
        <v>-23.932126063606518</v>
      </c>
      <c r="ER154" s="111">
        <v>1</v>
      </c>
      <c r="ES154" s="64" t="s">
        <v>48</v>
      </c>
      <c r="ET154" s="1">
        <v>106</v>
      </c>
      <c r="EU154" s="1" t="s">
        <v>229</v>
      </c>
      <c r="EV154" s="1" t="s">
        <v>230</v>
      </c>
      <c r="EW154" s="218">
        <v>1080</v>
      </c>
      <c r="EX154" s="50">
        <v>44013</v>
      </c>
      <c r="EY154" s="64">
        <v>607.85</v>
      </c>
      <c r="EZ154" s="64"/>
      <c r="FA154" s="64"/>
      <c r="FB154" s="64"/>
      <c r="FC154" s="64"/>
      <c r="FD154" s="72">
        <f t="shared" si="142"/>
        <v>607.85</v>
      </c>
      <c r="FE154" s="73">
        <f t="shared" si="172"/>
        <v>165.62</v>
      </c>
      <c r="FF154" s="75">
        <f t="shared" si="143"/>
        <v>7.771841415861072</v>
      </c>
      <c r="FG154" s="56">
        <f t="shared" si="144"/>
        <v>173.39184141586108</v>
      </c>
      <c r="FH154" s="64">
        <f t="shared" si="145"/>
        <v>173.39184141586108</v>
      </c>
      <c r="FI154" s="64">
        <f t="shared" si="146"/>
        <v>0</v>
      </c>
      <c r="FJ154" s="64">
        <f t="shared" si="147"/>
        <v>313.83923296270854</v>
      </c>
      <c r="FK154" s="64"/>
      <c r="FL154" s="77">
        <f t="shared" si="148"/>
        <v>313.83923296270854</v>
      </c>
      <c r="FM154" s="64">
        <f t="shared" si="149"/>
        <v>35.9600123139329</v>
      </c>
      <c r="FN154" s="199">
        <f t="shared" si="150"/>
        <v>349.79924527664144</v>
      </c>
      <c r="FO154" s="93">
        <f t="shared" si="151"/>
        <v>-754.13288078696519</v>
      </c>
      <c r="FP154" s="74">
        <v>1</v>
      </c>
      <c r="FQ154" s="1" t="s">
        <v>48</v>
      </c>
      <c r="FR154" s="1">
        <v>106</v>
      </c>
      <c r="FS154" s="1" t="s">
        <v>229</v>
      </c>
      <c r="FT154" s="1" t="s">
        <v>230</v>
      </c>
      <c r="FU154" s="50">
        <v>44042</v>
      </c>
      <c r="FV154" s="51"/>
      <c r="FW154" s="64">
        <v>739.31000000000006</v>
      </c>
      <c r="FX154" s="64"/>
      <c r="FY154" s="64"/>
      <c r="FZ154" s="64"/>
      <c r="GA154" s="64"/>
      <c r="GB154" s="231">
        <f t="shared" si="152"/>
        <v>739.31000000000006</v>
      </c>
      <c r="GC154" s="73">
        <f t="shared" si="92"/>
        <v>131.46000000000004</v>
      </c>
      <c r="GD154" s="75">
        <f t="shared" si="153"/>
        <v>40.962453762836958</v>
      </c>
      <c r="GE154" s="76">
        <f t="shared" si="154"/>
        <v>172.42245376283699</v>
      </c>
      <c r="GF154" s="64">
        <f t="shared" si="155"/>
        <v>172.42245376283699</v>
      </c>
      <c r="GG154" s="64">
        <v>0</v>
      </c>
      <c r="GH154" s="64">
        <f t="shared" si="156"/>
        <v>327.60266214939026</v>
      </c>
      <c r="GI154" s="64"/>
      <c r="GJ154" s="77">
        <f t="shared" si="157"/>
        <v>327.60266214939026</v>
      </c>
      <c r="GK154" s="63">
        <f t="shared" si="158"/>
        <v>172.42245376283699</v>
      </c>
      <c r="GL154" s="64">
        <f t="shared" si="159"/>
        <v>47.930900971702236</v>
      </c>
      <c r="GM154" s="51">
        <f t="shared" si="160"/>
        <v>375.53356312109247</v>
      </c>
      <c r="GN154" s="200">
        <f t="shared" si="161"/>
        <v>-378.59931766587272</v>
      </c>
      <c r="GO154" s="74">
        <v>1</v>
      </c>
      <c r="GP154" s="237" t="s">
        <v>48</v>
      </c>
      <c r="GQ154" s="1">
        <v>106</v>
      </c>
      <c r="GR154" s="1" t="s">
        <v>229</v>
      </c>
      <c r="GS154" s="1" t="s">
        <v>230</v>
      </c>
      <c r="GT154" s="50">
        <v>44081</v>
      </c>
      <c r="GU154" s="51"/>
      <c r="GV154" s="64">
        <v>928.39</v>
      </c>
      <c r="GW154" s="64"/>
      <c r="GX154" s="64"/>
      <c r="GY154" s="64"/>
      <c r="GZ154" s="64"/>
      <c r="HA154" s="72">
        <v>928.39</v>
      </c>
      <c r="HB154" s="73">
        <f t="shared" si="162"/>
        <v>189.07999999999993</v>
      </c>
      <c r="HC154" s="75">
        <f t="shared" si="163"/>
        <v>-68.4365098371253</v>
      </c>
      <c r="HD154" s="76">
        <f t="shared" si="164"/>
        <v>120.64349016287463</v>
      </c>
      <c r="HE154" s="64">
        <f t="shared" si="165"/>
        <v>120.64349016287463</v>
      </c>
      <c r="HF154" s="64">
        <v>0</v>
      </c>
      <c r="HG154" s="64">
        <f t="shared" si="166"/>
        <v>229.22263130946178</v>
      </c>
      <c r="HH154" s="64"/>
      <c r="HI154" s="77">
        <f t="shared" si="167"/>
        <v>229.22263130946178</v>
      </c>
      <c r="HJ154" s="64">
        <f t="shared" si="168"/>
        <v>120.64349016287463</v>
      </c>
      <c r="HK154" s="64">
        <f t="shared" si="169"/>
        <v>54.605097526307198</v>
      </c>
      <c r="HL154" s="51">
        <f t="shared" si="170"/>
        <v>283.82772883576899</v>
      </c>
      <c r="HM154" s="200">
        <f t="shared" si="171"/>
        <v>-94.771588830103724</v>
      </c>
      <c r="HN154" s="1">
        <v>1</v>
      </c>
      <c r="HO154" s="1" t="s">
        <v>48</v>
      </c>
    </row>
    <row r="155" spans="1:223" ht="30" customHeight="1" x14ac:dyDescent="0.25">
      <c r="A155" s="1">
        <v>107</v>
      </c>
      <c r="B155" s="1" t="s">
        <v>247</v>
      </c>
      <c r="C155" s="1" t="s">
        <v>248</v>
      </c>
      <c r="D155" s="50">
        <v>43830</v>
      </c>
      <c r="E155" s="83"/>
      <c r="F155" s="64">
        <v>637.13</v>
      </c>
      <c r="G155" s="64"/>
      <c r="H155" s="64"/>
      <c r="I155" s="64"/>
      <c r="J155" s="64"/>
      <c r="K155" s="72">
        <v>637.13</v>
      </c>
      <c r="L155" s="73">
        <v>70.42999999999995</v>
      </c>
      <c r="M155" s="75">
        <v>8.4515939593174956</v>
      </c>
      <c r="N155" s="56">
        <v>78.881593959317442</v>
      </c>
      <c r="O155" s="64">
        <v>78.881593959317442</v>
      </c>
      <c r="P155" s="64">
        <v>0</v>
      </c>
      <c r="Q155" s="64">
        <v>142.77568506636459</v>
      </c>
      <c r="R155" s="64">
        <v>0</v>
      </c>
      <c r="S155" s="77">
        <v>142.77568506636459</v>
      </c>
      <c r="T155" s="64"/>
      <c r="U155" s="64"/>
      <c r="V155" s="64">
        <v>7.174436435401037</v>
      </c>
      <c r="W155" s="90">
        <v>149.95012150176564</v>
      </c>
      <c r="X155" s="78">
        <v>393.13586931585547</v>
      </c>
      <c r="Y155" s="111">
        <v>1</v>
      </c>
      <c r="Z155" s="64" t="s">
        <v>48</v>
      </c>
      <c r="AA155" s="1">
        <v>107</v>
      </c>
      <c r="AB155" s="1" t="s">
        <v>247</v>
      </c>
      <c r="AC155" s="1" t="s">
        <v>248</v>
      </c>
      <c r="AD155" s="50">
        <v>43861</v>
      </c>
      <c r="AE155" s="110"/>
      <c r="AF155" s="1">
        <v>731.29</v>
      </c>
      <c r="AG155" s="1"/>
      <c r="AH155" s="1"/>
      <c r="AI155" s="1"/>
      <c r="AJ155" s="1"/>
      <c r="AK155" s="58">
        <f t="shared" si="90"/>
        <v>731.29</v>
      </c>
      <c r="AL155" s="73">
        <f t="shared" si="93"/>
        <v>94.159999999999968</v>
      </c>
      <c r="AM155" s="75">
        <f t="shared" si="94"/>
        <v>-83.713163710667246</v>
      </c>
      <c r="AN155" s="56">
        <f t="shared" si="95"/>
        <v>10.446836289332722</v>
      </c>
      <c r="AO155" s="64">
        <f t="shared" si="96"/>
        <v>10.446836289332722</v>
      </c>
      <c r="AP155" s="64">
        <f t="shared" si="97"/>
        <v>0</v>
      </c>
      <c r="AQ155" s="64">
        <f t="shared" si="98"/>
        <v>18.908773683692228</v>
      </c>
      <c r="AR155" s="64"/>
      <c r="AS155" s="77">
        <f t="shared" si="99"/>
        <v>18.908773683692228</v>
      </c>
      <c r="AT155" s="64">
        <f t="shared" si="100"/>
        <v>67.771489361853469</v>
      </c>
      <c r="AU155" s="64">
        <f t="shared" si="91"/>
        <v>12.048592294089453</v>
      </c>
      <c r="AV155" s="90">
        <f t="shared" si="101"/>
        <v>98.728855339635146</v>
      </c>
      <c r="AW155" s="78">
        <f t="shared" si="102"/>
        <v>491.86472465549059</v>
      </c>
      <c r="AX155" s="111">
        <v>1</v>
      </c>
      <c r="AY155" s="64" t="s">
        <v>48</v>
      </c>
      <c r="AZ155" s="1">
        <v>107</v>
      </c>
      <c r="BA155" s="1" t="s">
        <v>247</v>
      </c>
      <c r="BB155" s="1" t="s">
        <v>248</v>
      </c>
      <c r="BC155" s="50">
        <v>43890</v>
      </c>
      <c r="BD155" s="83"/>
      <c r="BE155" s="1">
        <v>785.6</v>
      </c>
      <c r="BF155" s="1"/>
      <c r="BG155" s="1"/>
      <c r="BH155" s="1"/>
      <c r="BI155" s="1"/>
      <c r="BJ155" s="58">
        <v>785.6</v>
      </c>
      <c r="BK155" s="73">
        <f t="shared" si="103"/>
        <v>54.310000000000059</v>
      </c>
      <c r="BL155" s="75">
        <f t="shared" si="104"/>
        <v>1.0276643832489476</v>
      </c>
      <c r="BM155" s="56">
        <f t="shared" si="105"/>
        <v>55.337664383249006</v>
      </c>
      <c r="BN155" s="64">
        <f t="shared" si="106"/>
        <v>55.337664383249006</v>
      </c>
      <c r="BO155" s="64">
        <f t="shared" si="107"/>
        <v>0</v>
      </c>
      <c r="BP155" s="64">
        <f t="shared" si="108"/>
        <v>100.1611725336807</v>
      </c>
      <c r="BQ155" s="174">
        <f t="shared" si="109"/>
        <v>0</v>
      </c>
      <c r="BR155" s="77">
        <f t="shared" si="110"/>
        <v>100.1611725336807</v>
      </c>
      <c r="BS155" s="64">
        <f t="shared" si="111"/>
        <v>6.7389746681041229</v>
      </c>
      <c r="BT155" s="90">
        <f t="shared" si="112"/>
        <v>106.90014720178482</v>
      </c>
      <c r="BU155" s="78">
        <f t="shared" si="113"/>
        <v>598.76487185727547</v>
      </c>
      <c r="BV155" s="111">
        <v>1</v>
      </c>
      <c r="BW155" s="64" t="s">
        <v>48</v>
      </c>
      <c r="BX155" s="1">
        <v>107</v>
      </c>
      <c r="BY155" s="1" t="s">
        <v>247</v>
      </c>
      <c r="BZ155" s="1" t="s">
        <v>248</v>
      </c>
      <c r="CA155" s="50">
        <v>43890</v>
      </c>
      <c r="CB155" s="83"/>
      <c r="CC155" s="72">
        <v>785.6</v>
      </c>
      <c r="CD155" s="72"/>
      <c r="CE155" s="72"/>
      <c r="CF155" s="72"/>
      <c r="CG155" s="72"/>
      <c r="CH155" s="72">
        <v>785.6</v>
      </c>
      <c r="CI155" s="72">
        <v>54.310000000000059</v>
      </c>
      <c r="CJ155" s="72">
        <v>1.0276643832489476</v>
      </c>
      <c r="CK155" s="72">
        <v>55.337664383249006</v>
      </c>
      <c r="CL155" s="72">
        <v>55.337664383249006</v>
      </c>
      <c r="CM155" s="72">
        <v>0</v>
      </c>
      <c r="CN155" s="72">
        <v>100.1611725336807</v>
      </c>
      <c r="CO155" s="72">
        <v>0</v>
      </c>
      <c r="CP155" s="77">
        <f t="shared" si="114"/>
        <v>111.31085423564596</v>
      </c>
      <c r="CQ155" s="64">
        <f t="shared" si="115"/>
        <v>6.7389746681041229</v>
      </c>
      <c r="CR155" s="90">
        <f t="shared" si="116"/>
        <v>118.04982890375008</v>
      </c>
      <c r="CS155" s="78">
        <f t="shared" si="117"/>
        <v>716.81470076102551</v>
      </c>
      <c r="CT155" s="74" t="s">
        <v>232</v>
      </c>
      <c r="CU155" s="1" t="s">
        <v>317</v>
      </c>
      <c r="CV155" s="1">
        <v>107</v>
      </c>
      <c r="CW155" s="1" t="s">
        <v>247</v>
      </c>
      <c r="CX155" s="1" t="s">
        <v>248</v>
      </c>
      <c r="CY155" s="50">
        <v>43951</v>
      </c>
      <c r="CZ155" s="83"/>
      <c r="DA155" s="64">
        <v>1234.75</v>
      </c>
      <c r="DB155" s="64"/>
      <c r="DC155" s="64"/>
      <c r="DD155" s="64"/>
      <c r="DE155" s="64"/>
      <c r="DF155" s="72">
        <v>1234.75</v>
      </c>
      <c r="DG155" s="73">
        <f t="shared" si="118"/>
        <v>449.15</v>
      </c>
      <c r="DH155" s="75">
        <f t="shared" si="119"/>
        <v>68.964486592249017</v>
      </c>
      <c r="DI155" s="76">
        <f t="shared" si="120"/>
        <v>518.11448659224902</v>
      </c>
      <c r="DJ155" s="64">
        <f t="shared" si="121"/>
        <v>110</v>
      </c>
      <c r="DK155" s="64">
        <f t="shared" si="122"/>
        <v>408.11448659224902</v>
      </c>
      <c r="DL155" s="64">
        <f t="shared" si="123"/>
        <v>199.1</v>
      </c>
      <c r="DM155" s="184">
        <f t="shared" si="124"/>
        <v>908.57522093516911</v>
      </c>
      <c r="DN155" s="185">
        <f t="shared" si="125"/>
        <v>1107.6752209351691</v>
      </c>
      <c r="DO155" s="186">
        <f t="shared" si="126"/>
        <v>996.3643666995232</v>
      </c>
      <c r="DP155" s="186">
        <f t="shared" si="127"/>
        <v>957.30357789089658</v>
      </c>
      <c r="DQ155" s="187">
        <f t="shared" si="128"/>
        <v>68.638247892986755</v>
      </c>
      <c r="DR155" s="29">
        <f t="shared" si="129"/>
        <v>1065.0026145925099</v>
      </c>
      <c r="DS155" s="188">
        <f t="shared" si="130"/>
        <v>1781.8173153535354</v>
      </c>
      <c r="DT155" s="74">
        <v>1</v>
      </c>
      <c r="DU155" s="1" t="s">
        <v>48</v>
      </c>
      <c r="DV155" s="1">
        <v>107</v>
      </c>
      <c r="DW155" s="1" t="s">
        <v>247</v>
      </c>
      <c r="DX155" s="1" t="s">
        <v>248</v>
      </c>
      <c r="DY155" s="50">
        <v>43982</v>
      </c>
      <c r="DZ155" s="51"/>
      <c r="EA155" s="1">
        <v>1488.43</v>
      </c>
      <c r="EB155" s="1"/>
      <c r="EC155" s="1"/>
      <c r="ED155" s="1"/>
      <c r="EE155" s="1"/>
      <c r="EF155" s="58">
        <v>1488.43</v>
      </c>
      <c r="EG155" s="73">
        <f t="shared" si="131"/>
        <v>253.68000000000006</v>
      </c>
      <c r="EH155" s="75">
        <f t="shared" si="132"/>
        <v>10.424116024675723</v>
      </c>
      <c r="EI155" s="56">
        <f t="shared" si="133"/>
        <v>264.10411602467576</v>
      </c>
      <c r="EJ155" s="64">
        <f t="shared" si="134"/>
        <v>110</v>
      </c>
      <c r="EK155" s="64">
        <f t="shared" si="135"/>
        <v>154.10411602467576</v>
      </c>
      <c r="EL155" s="64">
        <f t="shared" si="136"/>
        <v>199.1</v>
      </c>
      <c r="EM155" s="174">
        <f t="shared" si="137"/>
        <v>298.21492292470049</v>
      </c>
      <c r="EN155" s="77">
        <f t="shared" si="138"/>
        <v>497.31492292470045</v>
      </c>
      <c r="EO155" s="64">
        <f t="shared" si="139"/>
        <v>52.022537661080477</v>
      </c>
      <c r="EP155" s="199">
        <f t="shared" si="140"/>
        <v>549.33746058578095</v>
      </c>
      <c r="EQ155" s="200">
        <f t="shared" si="141"/>
        <v>2331.1547759393161</v>
      </c>
      <c r="ER155" s="111">
        <v>1</v>
      </c>
      <c r="ES155" s="64" t="s">
        <v>48</v>
      </c>
      <c r="ET155" s="1">
        <v>107</v>
      </c>
      <c r="EU155" s="1" t="s">
        <v>247</v>
      </c>
      <c r="EV155" s="1" t="s">
        <v>248</v>
      </c>
      <c r="EW155" s="218"/>
      <c r="EX155" s="50">
        <v>44013</v>
      </c>
      <c r="EY155" s="64">
        <v>1729.8400000000001</v>
      </c>
      <c r="EZ155" s="64"/>
      <c r="FA155" s="64"/>
      <c r="FB155" s="64"/>
      <c r="FC155" s="64"/>
      <c r="FD155" s="72">
        <f t="shared" si="142"/>
        <v>1729.8400000000001</v>
      </c>
      <c r="FE155" s="73">
        <f t="shared" si="172"/>
        <v>241.41000000000008</v>
      </c>
      <c r="FF155" s="75">
        <f t="shared" si="143"/>
        <v>11.328343413857155</v>
      </c>
      <c r="FG155" s="56">
        <f t="shared" si="144"/>
        <v>252.73834341385725</v>
      </c>
      <c r="FH155" s="64">
        <f t="shared" si="145"/>
        <v>252.73834341385725</v>
      </c>
      <c r="FI155" s="64">
        <f t="shared" si="146"/>
        <v>0</v>
      </c>
      <c r="FJ155" s="64">
        <f t="shared" si="147"/>
        <v>457.45640157908161</v>
      </c>
      <c r="FK155" s="64"/>
      <c r="FL155" s="77">
        <f t="shared" si="148"/>
        <v>457.45640157908161</v>
      </c>
      <c r="FM155" s="64">
        <f t="shared" si="149"/>
        <v>52.415810727608651</v>
      </c>
      <c r="FN155" s="199">
        <f t="shared" si="150"/>
        <v>509.87221230669024</v>
      </c>
      <c r="FO155" s="93">
        <f t="shared" si="151"/>
        <v>2841.0269882460061</v>
      </c>
      <c r="FP155" s="74">
        <v>1</v>
      </c>
      <c r="FQ155" s="1" t="s">
        <v>48</v>
      </c>
      <c r="FR155" s="1">
        <v>107</v>
      </c>
      <c r="FS155" s="1" t="s">
        <v>247</v>
      </c>
      <c r="FT155" s="1" t="s">
        <v>248</v>
      </c>
      <c r="FU155" s="50">
        <v>44042</v>
      </c>
      <c r="FV155" s="51">
        <v>2500</v>
      </c>
      <c r="FW155" s="64">
        <v>1845.8400000000001</v>
      </c>
      <c r="FX155" s="64"/>
      <c r="FY155" s="64"/>
      <c r="FZ155" s="64"/>
      <c r="GA155" s="64"/>
      <c r="GB155" s="231">
        <f t="shared" si="152"/>
        <v>1845.8400000000001</v>
      </c>
      <c r="GC155" s="73">
        <f t="shared" si="92"/>
        <v>116</v>
      </c>
      <c r="GD155" s="75">
        <f t="shared" si="153"/>
        <v>36.145174475042488</v>
      </c>
      <c r="GE155" s="76">
        <f t="shared" si="154"/>
        <v>152.1451744750425</v>
      </c>
      <c r="GF155" s="64">
        <f t="shared" si="155"/>
        <v>152.1451744750425</v>
      </c>
      <c r="GG155" s="64">
        <v>0</v>
      </c>
      <c r="GH155" s="64">
        <f t="shared" si="156"/>
        <v>289.07583150258074</v>
      </c>
      <c r="GI155" s="64"/>
      <c r="GJ155" s="77">
        <f t="shared" si="157"/>
        <v>289.07583150258074</v>
      </c>
      <c r="GK155" s="63">
        <f t="shared" si="158"/>
        <v>152.1451744750425</v>
      </c>
      <c r="GL155" s="64">
        <f t="shared" si="159"/>
        <v>42.294116177677303</v>
      </c>
      <c r="GM155" s="51">
        <f t="shared" si="160"/>
        <v>331.36994768025806</v>
      </c>
      <c r="GN155" s="200">
        <f t="shared" si="161"/>
        <v>672.39693592626418</v>
      </c>
      <c r="GO155" s="74">
        <v>1</v>
      </c>
      <c r="GP155" s="237" t="s">
        <v>48</v>
      </c>
      <c r="GQ155" s="1">
        <v>107</v>
      </c>
      <c r="GR155" s="1" t="s">
        <v>247</v>
      </c>
      <c r="GS155" s="1" t="s">
        <v>248</v>
      </c>
      <c r="GT155" s="50">
        <v>44081</v>
      </c>
      <c r="GU155" s="51"/>
      <c r="GV155" s="64">
        <v>2075.35</v>
      </c>
      <c r="GW155" s="64"/>
      <c r="GX155" s="64"/>
      <c r="GY155" s="64"/>
      <c r="GZ155" s="64"/>
      <c r="HA155" s="72">
        <v>2075.35</v>
      </c>
      <c r="HB155" s="73">
        <f t="shared" si="162"/>
        <v>229.50999999999976</v>
      </c>
      <c r="HC155" s="75">
        <f t="shared" si="163"/>
        <v>-83.069935332761887</v>
      </c>
      <c r="HD155" s="76">
        <f t="shared" si="164"/>
        <v>146.44006466723789</v>
      </c>
      <c r="HE155" s="64">
        <f t="shared" si="165"/>
        <v>146.44006466723789</v>
      </c>
      <c r="HF155" s="64">
        <v>0</v>
      </c>
      <c r="HG155" s="64">
        <f t="shared" si="166"/>
        <v>278.23612286775199</v>
      </c>
      <c r="HH155" s="64"/>
      <c r="HI155" s="77">
        <f t="shared" si="167"/>
        <v>278.23612286775199</v>
      </c>
      <c r="HJ155" s="64">
        <f t="shared" si="168"/>
        <v>146.44006466723789</v>
      </c>
      <c r="HK155" s="64">
        <f t="shared" si="169"/>
        <v>66.281023552267598</v>
      </c>
      <c r="HL155" s="51">
        <f t="shared" si="170"/>
        <v>344.51714642001957</v>
      </c>
      <c r="HM155" s="200">
        <f t="shared" si="171"/>
        <v>1016.9140823462837</v>
      </c>
      <c r="HN155" s="1">
        <v>1</v>
      </c>
      <c r="HO155" s="1" t="s">
        <v>48</v>
      </c>
    </row>
    <row r="156" spans="1:223" ht="30" customHeight="1" x14ac:dyDescent="0.25">
      <c r="A156" s="1">
        <v>108</v>
      </c>
      <c r="B156" s="1" t="s">
        <v>249</v>
      </c>
      <c r="C156" s="1" t="s">
        <v>250</v>
      </c>
      <c r="D156" s="50">
        <v>43830</v>
      </c>
      <c r="E156" s="83"/>
      <c r="F156" s="64">
        <v>778.25</v>
      </c>
      <c r="G156" s="64"/>
      <c r="H156" s="64"/>
      <c r="I156" s="64"/>
      <c r="J156" s="64"/>
      <c r="K156" s="72">
        <v>778.25</v>
      </c>
      <c r="L156" s="73">
        <v>530.38</v>
      </c>
      <c r="M156" s="75">
        <v>63.645554510049919</v>
      </c>
      <c r="N156" s="56">
        <v>594.02555451004991</v>
      </c>
      <c r="O156" s="64">
        <v>110</v>
      </c>
      <c r="P156" s="64">
        <v>484.02555451004991</v>
      </c>
      <c r="Q156" s="64">
        <v>199.1</v>
      </c>
      <c r="R156" s="64">
        <v>1133.9308380639475</v>
      </c>
      <c r="S156" s="77">
        <v>1333.0308380639474</v>
      </c>
      <c r="T156" s="64"/>
      <c r="U156" s="64"/>
      <c r="V156" s="64">
        <v>66.984409913170936</v>
      </c>
      <c r="W156" s="90">
        <v>1400.0152479771184</v>
      </c>
      <c r="X156" s="78">
        <v>1425.3823974260235</v>
      </c>
      <c r="Y156" s="111">
        <v>1</v>
      </c>
      <c r="Z156" s="64" t="s">
        <v>48</v>
      </c>
      <c r="AA156" s="1">
        <v>108</v>
      </c>
      <c r="AB156" s="1" t="s">
        <v>249</v>
      </c>
      <c r="AC156" s="1" t="s">
        <v>250</v>
      </c>
      <c r="AD156" s="50">
        <v>43861</v>
      </c>
      <c r="AE156" s="110"/>
      <c r="AF156" s="1">
        <v>1018.1800000000001</v>
      </c>
      <c r="AG156" s="1"/>
      <c r="AH156" s="1"/>
      <c r="AI156" s="1"/>
      <c r="AJ156" s="1"/>
      <c r="AK156" s="58">
        <f t="shared" si="90"/>
        <v>1018.1800000000001</v>
      </c>
      <c r="AL156" s="73">
        <f t="shared" si="93"/>
        <v>239.93000000000006</v>
      </c>
      <c r="AM156" s="75">
        <f t="shared" si="94"/>
        <v>-213.31031615442231</v>
      </c>
      <c r="AN156" s="56">
        <f t="shared" si="95"/>
        <v>26.619683845577754</v>
      </c>
      <c r="AO156" s="64">
        <f t="shared" si="96"/>
        <v>26.619683845577754</v>
      </c>
      <c r="AP156" s="64">
        <f t="shared" si="97"/>
        <v>0</v>
      </c>
      <c r="AQ156" s="64">
        <f t="shared" si="98"/>
        <v>48.181627760495736</v>
      </c>
      <c r="AR156" s="64"/>
      <c r="AS156" s="77">
        <f t="shared" si="99"/>
        <v>48.181627760495736</v>
      </c>
      <c r="AT156" s="64">
        <f t="shared" si="100"/>
        <v>172.68918269530067</v>
      </c>
      <c r="AU156" s="64">
        <f t="shared" si="91"/>
        <v>30.701133699244728</v>
      </c>
      <c r="AV156" s="90">
        <f t="shared" si="101"/>
        <v>251.57194415504114</v>
      </c>
      <c r="AW156" s="78">
        <f t="shared" si="102"/>
        <v>1676.9543415810647</v>
      </c>
      <c r="AX156" s="111">
        <v>1</v>
      </c>
      <c r="AY156" s="64" t="s">
        <v>48</v>
      </c>
      <c r="AZ156" s="1">
        <v>108</v>
      </c>
      <c r="BA156" s="1" t="s">
        <v>249</v>
      </c>
      <c r="BB156" s="1" t="s">
        <v>250</v>
      </c>
      <c r="BC156" s="50">
        <v>43890</v>
      </c>
      <c r="BD156" s="83"/>
      <c r="BE156" s="1">
        <v>1300.3399999999999</v>
      </c>
      <c r="BF156" s="1"/>
      <c r="BG156" s="1"/>
      <c r="BH156" s="1"/>
      <c r="BI156" s="1"/>
      <c r="BJ156" s="58">
        <v>1300.3399999999999</v>
      </c>
      <c r="BK156" s="73">
        <f t="shared" si="103"/>
        <v>282.15999999999985</v>
      </c>
      <c r="BL156" s="75">
        <f t="shared" si="104"/>
        <v>5.339086399880733</v>
      </c>
      <c r="BM156" s="56">
        <f t="shared" si="105"/>
        <v>287.49908639988058</v>
      </c>
      <c r="BN156" s="64">
        <f t="shared" si="106"/>
        <v>110</v>
      </c>
      <c r="BO156" s="64">
        <f t="shared" si="107"/>
        <v>177.49908639988058</v>
      </c>
      <c r="BP156" s="64">
        <f t="shared" si="108"/>
        <v>199.1</v>
      </c>
      <c r="BQ156" s="174">
        <f t="shared" si="109"/>
        <v>392.69487898826355</v>
      </c>
      <c r="BR156" s="77">
        <f t="shared" si="110"/>
        <v>591.79487898826358</v>
      </c>
      <c r="BS156" s="64">
        <f t="shared" si="111"/>
        <v>39.816733344196805</v>
      </c>
      <c r="BT156" s="90">
        <f t="shared" si="112"/>
        <v>631.61161233246037</v>
      </c>
      <c r="BU156" s="78">
        <f t="shared" si="113"/>
        <v>2308.5659539135249</v>
      </c>
      <c r="BV156" s="111">
        <v>1</v>
      </c>
      <c r="BW156" s="64" t="s">
        <v>48</v>
      </c>
      <c r="BX156" s="1">
        <v>108</v>
      </c>
      <c r="BY156" s="1" t="s">
        <v>249</v>
      </c>
      <c r="BZ156" s="1" t="s">
        <v>250</v>
      </c>
      <c r="CA156" s="50">
        <v>43890</v>
      </c>
      <c r="CB156" s="83">
        <v>2500</v>
      </c>
      <c r="CC156" s="72">
        <v>1300.3399999999999</v>
      </c>
      <c r="CD156" s="72"/>
      <c r="CE156" s="72"/>
      <c r="CF156" s="72"/>
      <c r="CG156" s="72"/>
      <c r="CH156" s="72">
        <v>1300.3399999999999</v>
      </c>
      <c r="CI156" s="72">
        <v>282.15999999999985</v>
      </c>
      <c r="CJ156" s="72">
        <v>5.339086399880733</v>
      </c>
      <c r="CK156" s="72">
        <v>287.49908639988058</v>
      </c>
      <c r="CL156" s="72">
        <v>110</v>
      </c>
      <c r="CM156" s="72">
        <v>177.49908639988058</v>
      </c>
      <c r="CN156" s="72">
        <v>199.1</v>
      </c>
      <c r="CO156" s="72">
        <v>392.69487898826355</v>
      </c>
      <c r="CP156" s="77">
        <f t="shared" si="114"/>
        <v>657.67194858180699</v>
      </c>
      <c r="CQ156" s="64">
        <f t="shared" si="115"/>
        <v>39.816733344196798</v>
      </c>
      <c r="CR156" s="90">
        <f t="shared" si="116"/>
        <v>697.48868192600378</v>
      </c>
      <c r="CS156" s="78">
        <f t="shared" si="117"/>
        <v>506.05463583952871</v>
      </c>
      <c r="CT156" s="74" t="s">
        <v>232</v>
      </c>
      <c r="CU156" s="1" t="s">
        <v>317</v>
      </c>
      <c r="CV156" s="1">
        <v>108</v>
      </c>
      <c r="CW156" s="1" t="s">
        <v>249</v>
      </c>
      <c r="CX156" s="1" t="s">
        <v>250</v>
      </c>
      <c r="CY156" s="50">
        <v>43951</v>
      </c>
      <c r="CZ156" s="83"/>
      <c r="DA156" s="64">
        <v>1397.23</v>
      </c>
      <c r="DB156" s="64"/>
      <c r="DC156" s="64"/>
      <c r="DD156" s="64"/>
      <c r="DE156" s="64"/>
      <c r="DF156" s="72">
        <v>1397.23</v>
      </c>
      <c r="DG156" s="73">
        <f t="shared" si="118"/>
        <v>96.8900000000001</v>
      </c>
      <c r="DH156" s="75">
        <f t="shared" si="119"/>
        <v>14.876921086325314</v>
      </c>
      <c r="DI156" s="76">
        <f t="shared" si="120"/>
        <v>111.76692108632541</v>
      </c>
      <c r="DJ156" s="64">
        <f t="shared" si="121"/>
        <v>110</v>
      </c>
      <c r="DK156" s="64">
        <f t="shared" si="122"/>
        <v>1.7669210863254108</v>
      </c>
      <c r="DL156" s="64">
        <f t="shared" si="123"/>
        <v>199.1</v>
      </c>
      <c r="DM156" s="184">
        <f t="shared" si="124"/>
        <v>3.9336528575303182</v>
      </c>
      <c r="DN156" s="185">
        <f t="shared" si="125"/>
        <v>203.03365285753031</v>
      </c>
      <c r="DO156" s="186">
        <f t="shared" si="126"/>
        <v>-454.63829572427665</v>
      </c>
      <c r="DP156" s="186">
        <f t="shared" si="127"/>
        <v>-436.81496618026114</v>
      </c>
      <c r="DQ156" s="187">
        <f t="shared" si="128"/>
        <v>-31.319442050037388</v>
      </c>
      <c r="DR156" s="29">
        <f t="shared" si="129"/>
        <v>-485.95773777431401</v>
      </c>
      <c r="DS156" s="188">
        <f t="shared" si="130"/>
        <v>20.096898065214702</v>
      </c>
      <c r="DT156" s="74">
        <v>1</v>
      </c>
      <c r="DU156" s="1" t="s">
        <v>48</v>
      </c>
      <c r="DV156" s="1">
        <v>108</v>
      </c>
      <c r="DW156" s="1" t="s">
        <v>249</v>
      </c>
      <c r="DX156" s="1" t="s">
        <v>250</v>
      </c>
      <c r="DY156" s="50">
        <v>43982</v>
      </c>
      <c r="DZ156" s="51"/>
      <c r="EA156" s="1">
        <v>1404.09</v>
      </c>
      <c r="EB156" s="1"/>
      <c r="EC156" s="1"/>
      <c r="ED156" s="1"/>
      <c r="EE156" s="1"/>
      <c r="EF156" s="58">
        <v>1404.09</v>
      </c>
      <c r="EG156" s="73">
        <f t="shared" si="131"/>
        <v>6.8599999999999</v>
      </c>
      <c r="EH156" s="75">
        <f t="shared" si="132"/>
        <v>0.28188834724564177</v>
      </c>
      <c r="EI156" s="56">
        <f t="shared" si="133"/>
        <v>7.1418883472455414</v>
      </c>
      <c r="EJ156" s="64">
        <f t="shared" si="134"/>
        <v>7.1418883472455414</v>
      </c>
      <c r="EK156" s="64">
        <f t="shared" si="135"/>
        <v>0</v>
      </c>
      <c r="EL156" s="64">
        <f t="shared" si="136"/>
        <v>12.92681790851443</v>
      </c>
      <c r="EM156" s="174">
        <f t="shared" si="137"/>
        <v>0</v>
      </c>
      <c r="EN156" s="77">
        <f t="shared" si="138"/>
        <v>12.92681790851443</v>
      </c>
      <c r="EO156" s="64">
        <f t="shared" si="139"/>
        <v>1.3522334450145668</v>
      </c>
      <c r="EP156" s="199">
        <f t="shared" si="140"/>
        <v>14.279051353528997</v>
      </c>
      <c r="EQ156" s="200">
        <f t="shared" si="141"/>
        <v>34.375949418743701</v>
      </c>
      <c r="ER156" s="111">
        <v>1</v>
      </c>
      <c r="ES156" s="64" t="s">
        <v>48</v>
      </c>
      <c r="ET156" s="1">
        <v>108</v>
      </c>
      <c r="EU156" s="1" t="s">
        <v>249</v>
      </c>
      <c r="EV156" s="1" t="s">
        <v>250</v>
      </c>
      <c r="EW156" s="218"/>
      <c r="EX156" s="50">
        <v>44013</v>
      </c>
      <c r="EY156" s="64">
        <v>1410.76</v>
      </c>
      <c r="EZ156" s="64"/>
      <c r="FA156" s="64"/>
      <c r="FB156" s="64"/>
      <c r="FC156" s="64"/>
      <c r="FD156" s="72">
        <f t="shared" si="142"/>
        <v>1410.76</v>
      </c>
      <c r="FE156" s="73">
        <f t="shared" si="172"/>
        <v>6.6700000000000728</v>
      </c>
      <c r="FF156" s="75">
        <f t="shared" si="143"/>
        <v>0.31299470017989323</v>
      </c>
      <c r="FG156" s="56">
        <f t="shared" si="144"/>
        <v>6.9829947001799662</v>
      </c>
      <c r="FH156" s="64">
        <f t="shared" si="145"/>
        <v>6.9829947001799662</v>
      </c>
      <c r="FI156" s="64">
        <f t="shared" si="146"/>
        <v>0</v>
      </c>
      <c r="FJ156" s="64">
        <f t="shared" si="147"/>
        <v>12.639220407325739</v>
      </c>
      <c r="FK156" s="64"/>
      <c r="FL156" s="77">
        <f t="shared" si="148"/>
        <v>12.639220407325739</v>
      </c>
      <c r="FM156" s="64">
        <f t="shared" si="149"/>
        <v>1.4482144797363548</v>
      </c>
      <c r="FN156" s="199">
        <f t="shared" si="150"/>
        <v>14.087434887062095</v>
      </c>
      <c r="FO156" s="93">
        <f t="shared" si="151"/>
        <v>48.463384305805796</v>
      </c>
      <c r="FP156" s="74">
        <v>1</v>
      </c>
      <c r="FQ156" s="1" t="s">
        <v>48</v>
      </c>
      <c r="FR156" s="1">
        <v>108</v>
      </c>
      <c r="FS156" s="1" t="s">
        <v>249</v>
      </c>
      <c r="FT156" s="1" t="s">
        <v>250</v>
      </c>
      <c r="FU156" s="50">
        <v>44042</v>
      </c>
      <c r="FV156" s="51"/>
      <c r="FW156" s="64">
        <v>1417.18</v>
      </c>
      <c r="FX156" s="64"/>
      <c r="FY156" s="64"/>
      <c r="FZ156" s="64"/>
      <c r="GA156" s="64"/>
      <c r="GB156" s="231">
        <f t="shared" si="152"/>
        <v>1417.18</v>
      </c>
      <c r="GC156" s="73">
        <f t="shared" si="92"/>
        <v>6.4200000000000728</v>
      </c>
      <c r="GD156" s="75">
        <f t="shared" si="153"/>
        <v>2.0004484493946157</v>
      </c>
      <c r="GE156" s="76">
        <f t="shared" si="154"/>
        <v>8.420448449394689</v>
      </c>
      <c r="GF156" s="64">
        <f t="shared" si="155"/>
        <v>8.420448449394689</v>
      </c>
      <c r="GG156" s="64">
        <v>0</v>
      </c>
      <c r="GH156" s="64">
        <f t="shared" si="156"/>
        <v>15.998852053849909</v>
      </c>
      <c r="GI156" s="64"/>
      <c r="GJ156" s="77">
        <f t="shared" si="157"/>
        <v>15.998852053849909</v>
      </c>
      <c r="GK156" s="63">
        <f t="shared" si="158"/>
        <v>0</v>
      </c>
      <c r="GL156" s="64">
        <f t="shared" si="159"/>
        <v>0</v>
      </c>
      <c r="GM156" s="51">
        <f t="shared" si="160"/>
        <v>15.998852053849909</v>
      </c>
      <c r="GN156" s="200">
        <f t="shared" si="161"/>
        <v>64.462236359655705</v>
      </c>
      <c r="GO156" s="74">
        <v>1</v>
      </c>
      <c r="GP156" s="237" t="s">
        <v>48</v>
      </c>
      <c r="GQ156" s="1">
        <v>108</v>
      </c>
      <c r="GR156" s="1" t="s">
        <v>249</v>
      </c>
      <c r="GS156" s="1" t="s">
        <v>250</v>
      </c>
      <c r="GT156" s="50">
        <v>44081</v>
      </c>
      <c r="GU156" s="51"/>
      <c r="GV156" s="64">
        <v>1425.06</v>
      </c>
      <c r="GW156" s="64"/>
      <c r="GX156" s="64"/>
      <c r="GY156" s="64"/>
      <c r="GZ156" s="64"/>
      <c r="HA156" s="72">
        <v>1425.06</v>
      </c>
      <c r="HB156" s="73">
        <f t="shared" si="162"/>
        <v>7.8799999999998818</v>
      </c>
      <c r="HC156" s="75">
        <f t="shared" si="163"/>
        <v>-2.852124484432724</v>
      </c>
      <c r="HD156" s="76">
        <f t="shared" si="164"/>
        <v>5.0278755155671577</v>
      </c>
      <c r="HE156" s="64">
        <f t="shared" si="165"/>
        <v>5.0278755155671577</v>
      </c>
      <c r="HF156" s="64">
        <v>0</v>
      </c>
      <c r="HG156" s="64">
        <f t="shared" si="166"/>
        <v>9.5529634795775991</v>
      </c>
      <c r="HH156" s="64"/>
      <c r="HI156" s="77">
        <f t="shared" si="167"/>
        <v>9.5529634795775991</v>
      </c>
      <c r="HJ156" s="64">
        <f t="shared" si="168"/>
        <v>0</v>
      </c>
      <c r="HK156" s="64">
        <f t="shared" si="169"/>
        <v>0</v>
      </c>
      <c r="HL156" s="51">
        <f t="shared" si="170"/>
        <v>9.5529634795775991</v>
      </c>
      <c r="HM156" s="200">
        <f t="shared" si="171"/>
        <v>74.015199839233304</v>
      </c>
      <c r="HN156" s="1">
        <v>1</v>
      </c>
      <c r="HO156" s="1" t="s">
        <v>48</v>
      </c>
    </row>
    <row r="157" spans="1:223" ht="30" customHeight="1" x14ac:dyDescent="0.25">
      <c r="A157" s="1">
        <v>109</v>
      </c>
      <c r="B157" s="1" t="s">
        <v>251</v>
      </c>
      <c r="C157" s="1" t="s">
        <v>252</v>
      </c>
      <c r="D157" s="50">
        <v>43830</v>
      </c>
      <c r="E157" s="83"/>
      <c r="F157" s="64">
        <v>0.39</v>
      </c>
      <c r="G157" s="64"/>
      <c r="H157" s="64"/>
      <c r="I157" s="64"/>
      <c r="J157" s="64"/>
      <c r="K157" s="72">
        <v>0.39</v>
      </c>
      <c r="L157" s="73">
        <v>0</v>
      </c>
      <c r="M157" s="75">
        <v>0</v>
      </c>
      <c r="N157" s="56">
        <v>0</v>
      </c>
      <c r="O157" s="64">
        <v>0</v>
      </c>
      <c r="P157" s="64">
        <v>0</v>
      </c>
      <c r="Q157" s="64">
        <v>0</v>
      </c>
      <c r="R157" s="64">
        <v>0</v>
      </c>
      <c r="S157" s="77">
        <v>0</v>
      </c>
      <c r="T157" s="64"/>
      <c r="U157" s="64"/>
      <c r="V157" s="64">
        <v>0</v>
      </c>
      <c r="W157" s="90">
        <v>0</v>
      </c>
      <c r="X157" s="78">
        <v>0.76876817957852484</v>
      </c>
      <c r="Y157" s="111">
        <v>1</v>
      </c>
      <c r="Z157" s="64" t="s">
        <v>48</v>
      </c>
      <c r="AA157" s="1">
        <v>109</v>
      </c>
      <c r="AB157" s="1" t="s">
        <v>251</v>
      </c>
      <c r="AC157" s="1" t="s">
        <v>252</v>
      </c>
      <c r="AD157" s="50">
        <v>43861</v>
      </c>
      <c r="AE157" s="110"/>
      <c r="AF157" s="1">
        <v>0.39</v>
      </c>
      <c r="AG157" s="1"/>
      <c r="AH157" s="1"/>
      <c r="AI157" s="1"/>
      <c r="AJ157" s="1"/>
      <c r="AK157" s="58">
        <f t="shared" si="90"/>
        <v>0.39</v>
      </c>
      <c r="AL157" s="73">
        <f t="shared" si="93"/>
        <v>0</v>
      </c>
      <c r="AM157" s="75">
        <f t="shared" si="94"/>
        <v>0</v>
      </c>
      <c r="AN157" s="56">
        <f t="shared" si="95"/>
        <v>0</v>
      </c>
      <c r="AO157" s="64">
        <f t="shared" si="96"/>
        <v>0</v>
      </c>
      <c r="AP157" s="64">
        <f t="shared" si="97"/>
        <v>0</v>
      </c>
      <c r="AQ157" s="64">
        <f t="shared" si="98"/>
        <v>0</v>
      </c>
      <c r="AR157" s="64"/>
      <c r="AS157" s="77">
        <f t="shared" si="99"/>
        <v>0</v>
      </c>
      <c r="AT157" s="64">
        <f t="shared" si="100"/>
        <v>0</v>
      </c>
      <c r="AU157" s="64">
        <f t="shared" si="91"/>
        <v>0</v>
      </c>
      <c r="AV157" s="90">
        <f t="shared" si="101"/>
        <v>0</v>
      </c>
      <c r="AW157" s="78">
        <f t="shared" si="102"/>
        <v>0.76876817957852484</v>
      </c>
      <c r="AX157" s="111">
        <v>1</v>
      </c>
      <c r="AY157" s="64" t="s">
        <v>48</v>
      </c>
      <c r="AZ157" s="1">
        <v>109</v>
      </c>
      <c r="BA157" s="1" t="s">
        <v>251</v>
      </c>
      <c r="BB157" s="1" t="s">
        <v>252</v>
      </c>
      <c r="BC157" s="50">
        <v>43890</v>
      </c>
      <c r="BD157" s="83"/>
      <c r="BE157" s="1">
        <v>0.39</v>
      </c>
      <c r="BF157" s="1"/>
      <c r="BG157" s="1"/>
      <c r="BH157" s="1"/>
      <c r="BI157" s="1"/>
      <c r="BJ157" s="58">
        <v>0.39</v>
      </c>
      <c r="BK157" s="73">
        <f t="shared" si="103"/>
        <v>0</v>
      </c>
      <c r="BL157" s="75">
        <f t="shared" si="104"/>
        <v>0</v>
      </c>
      <c r="BM157" s="56">
        <f t="shared" si="105"/>
        <v>0</v>
      </c>
      <c r="BN157" s="64">
        <f t="shared" si="106"/>
        <v>0</v>
      </c>
      <c r="BO157" s="64">
        <f t="shared" si="107"/>
        <v>0</v>
      </c>
      <c r="BP157" s="64">
        <f t="shared" si="108"/>
        <v>0</v>
      </c>
      <c r="BQ157" s="174">
        <f t="shared" si="109"/>
        <v>0</v>
      </c>
      <c r="BR157" s="77">
        <f t="shared" si="110"/>
        <v>0</v>
      </c>
      <c r="BS157" s="64">
        <f t="shared" si="111"/>
        <v>0</v>
      </c>
      <c r="BT157" s="90">
        <f t="shared" si="112"/>
        <v>0</v>
      </c>
      <c r="BU157" s="78">
        <f t="shared" si="113"/>
        <v>0.76876817957852484</v>
      </c>
      <c r="BV157" s="111">
        <v>1</v>
      </c>
      <c r="BW157" s="64" t="s">
        <v>48</v>
      </c>
      <c r="BX157" s="1">
        <v>109</v>
      </c>
      <c r="BY157" s="1" t="s">
        <v>251</v>
      </c>
      <c r="BZ157" s="1" t="s">
        <v>252</v>
      </c>
      <c r="CA157" s="50">
        <v>43890</v>
      </c>
      <c r="CB157" s="83"/>
      <c r="CC157" s="72">
        <v>0.39</v>
      </c>
      <c r="CD157" s="72"/>
      <c r="CE157" s="72"/>
      <c r="CF157" s="72"/>
      <c r="CG157" s="72"/>
      <c r="CH157" s="72">
        <v>0.39</v>
      </c>
      <c r="CI157" s="72">
        <v>0</v>
      </c>
      <c r="CJ157" s="72">
        <v>0</v>
      </c>
      <c r="CK157" s="72">
        <v>0</v>
      </c>
      <c r="CL157" s="72">
        <v>0</v>
      </c>
      <c r="CM157" s="72">
        <v>0</v>
      </c>
      <c r="CN157" s="72">
        <v>0</v>
      </c>
      <c r="CO157" s="72">
        <v>0</v>
      </c>
      <c r="CP157" s="77">
        <f t="shared" si="114"/>
        <v>0</v>
      </c>
      <c r="CQ157" s="64">
        <f t="shared" si="115"/>
        <v>0</v>
      </c>
      <c r="CR157" s="90">
        <f t="shared" si="116"/>
        <v>0</v>
      </c>
      <c r="CS157" s="78">
        <f t="shared" si="117"/>
        <v>0.76876817957852484</v>
      </c>
      <c r="CT157" s="74" t="s">
        <v>232</v>
      </c>
      <c r="CU157" s="1" t="s">
        <v>317</v>
      </c>
      <c r="CV157" s="1">
        <v>109</v>
      </c>
      <c r="CW157" s="1" t="s">
        <v>251</v>
      </c>
      <c r="CX157" s="1" t="s">
        <v>252</v>
      </c>
      <c r="CY157" s="50">
        <v>43951</v>
      </c>
      <c r="CZ157" s="83"/>
      <c r="DA157" s="64">
        <v>0.39</v>
      </c>
      <c r="DB157" s="64"/>
      <c r="DC157" s="64"/>
      <c r="DD157" s="64"/>
      <c r="DE157" s="64"/>
      <c r="DF157" s="72">
        <v>0.39</v>
      </c>
      <c r="DG157" s="73">
        <f t="shared" si="118"/>
        <v>0</v>
      </c>
      <c r="DH157" s="75">
        <f t="shared" si="119"/>
        <v>0</v>
      </c>
      <c r="DI157" s="76">
        <f t="shared" si="120"/>
        <v>0</v>
      </c>
      <c r="DJ157" s="64">
        <f t="shared" si="121"/>
        <v>0</v>
      </c>
      <c r="DK157" s="64">
        <f t="shared" si="122"/>
        <v>0</v>
      </c>
      <c r="DL157" s="64">
        <f t="shared" si="123"/>
        <v>0</v>
      </c>
      <c r="DM157" s="184">
        <f t="shared" si="124"/>
        <v>0</v>
      </c>
      <c r="DN157" s="185">
        <f t="shared" si="125"/>
        <v>0</v>
      </c>
      <c r="DO157" s="186">
        <f t="shared" si="126"/>
        <v>0</v>
      </c>
      <c r="DP157" s="186">
        <f t="shared" si="127"/>
        <v>0</v>
      </c>
      <c r="DQ157" s="187">
        <f t="shared" si="128"/>
        <v>0</v>
      </c>
      <c r="DR157" s="29">
        <f t="shared" si="129"/>
        <v>0</v>
      </c>
      <c r="DS157" s="188">
        <f t="shared" si="130"/>
        <v>0.76876817957852484</v>
      </c>
      <c r="DT157" s="74">
        <v>1</v>
      </c>
      <c r="DU157" s="1" t="s">
        <v>48</v>
      </c>
      <c r="DV157" s="1">
        <v>109</v>
      </c>
      <c r="DW157" s="1" t="s">
        <v>251</v>
      </c>
      <c r="DX157" s="1" t="s">
        <v>252</v>
      </c>
      <c r="DY157" s="50">
        <v>43982</v>
      </c>
      <c r="DZ157" s="51"/>
      <c r="EA157" s="1">
        <v>0.39</v>
      </c>
      <c r="EB157" s="1"/>
      <c r="EC157" s="1"/>
      <c r="ED157" s="1"/>
      <c r="EE157" s="1"/>
      <c r="EF157" s="58">
        <v>0.39</v>
      </c>
      <c r="EG157" s="73">
        <f t="shared" si="131"/>
        <v>0</v>
      </c>
      <c r="EH157" s="75">
        <f t="shared" si="132"/>
        <v>0</v>
      </c>
      <c r="EI157" s="56">
        <f t="shared" si="133"/>
        <v>0</v>
      </c>
      <c r="EJ157" s="64">
        <f t="shared" si="134"/>
        <v>0</v>
      </c>
      <c r="EK157" s="64">
        <f t="shared" si="135"/>
        <v>0</v>
      </c>
      <c r="EL157" s="64">
        <f t="shared" si="136"/>
        <v>0</v>
      </c>
      <c r="EM157" s="174">
        <f t="shared" si="137"/>
        <v>0</v>
      </c>
      <c r="EN157" s="77">
        <f t="shared" si="138"/>
        <v>0</v>
      </c>
      <c r="EO157" s="64">
        <f t="shared" si="139"/>
        <v>0</v>
      </c>
      <c r="EP157" s="199">
        <f t="shared" si="140"/>
        <v>0</v>
      </c>
      <c r="EQ157" s="200">
        <f t="shared" si="141"/>
        <v>0.76876817957852484</v>
      </c>
      <c r="ER157" s="111">
        <v>1</v>
      </c>
      <c r="ES157" s="64" t="s">
        <v>48</v>
      </c>
      <c r="ET157" s="1">
        <v>109</v>
      </c>
      <c r="EU157" s="1" t="s">
        <v>251</v>
      </c>
      <c r="EV157" s="1" t="s">
        <v>252</v>
      </c>
      <c r="EW157" s="218"/>
      <c r="EX157" s="50">
        <v>44013</v>
      </c>
      <c r="EY157" s="64">
        <v>0.39</v>
      </c>
      <c r="EZ157" s="64"/>
      <c r="FA157" s="64"/>
      <c r="FB157" s="64"/>
      <c r="FC157" s="64"/>
      <c r="FD157" s="72">
        <f t="shared" si="142"/>
        <v>0.39</v>
      </c>
      <c r="FE157" s="73">
        <f t="shared" si="172"/>
        <v>0</v>
      </c>
      <c r="FF157" s="75">
        <f t="shared" si="143"/>
        <v>0</v>
      </c>
      <c r="FG157" s="56">
        <f t="shared" si="144"/>
        <v>0</v>
      </c>
      <c r="FH157" s="64">
        <f t="shared" si="145"/>
        <v>0</v>
      </c>
      <c r="FI157" s="64">
        <f t="shared" si="146"/>
        <v>0</v>
      </c>
      <c r="FJ157" s="64">
        <f t="shared" si="147"/>
        <v>0</v>
      </c>
      <c r="FK157" s="64"/>
      <c r="FL157" s="77">
        <f t="shared" si="148"/>
        <v>0</v>
      </c>
      <c r="FM157" s="64">
        <f t="shared" si="149"/>
        <v>0</v>
      </c>
      <c r="FN157" s="199">
        <f t="shared" si="150"/>
        <v>0</v>
      </c>
      <c r="FO157" s="93">
        <f t="shared" si="151"/>
        <v>0.76876817957852484</v>
      </c>
      <c r="FP157" s="74">
        <v>1</v>
      </c>
      <c r="FQ157" s="1" t="s">
        <v>48</v>
      </c>
      <c r="FR157" s="1">
        <v>109</v>
      </c>
      <c r="FS157" s="1" t="s">
        <v>251</v>
      </c>
      <c r="FT157" s="1" t="s">
        <v>252</v>
      </c>
      <c r="FU157" s="50">
        <v>44042</v>
      </c>
      <c r="FV157" s="51"/>
      <c r="FW157" s="64">
        <v>0.39</v>
      </c>
      <c r="FX157" s="64"/>
      <c r="FY157" s="64"/>
      <c r="FZ157" s="64"/>
      <c r="GA157" s="64"/>
      <c r="GB157" s="231">
        <f t="shared" si="152"/>
        <v>0.39</v>
      </c>
      <c r="GC157" s="73">
        <f t="shared" si="92"/>
        <v>0</v>
      </c>
      <c r="GD157" s="75">
        <f t="shared" si="153"/>
        <v>0</v>
      </c>
      <c r="GE157" s="76">
        <f t="shared" si="154"/>
        <v>0</v>
      </c>
      <c r="GF157" s="64">
        <f t="shared" si="155"/>
        <v>0</v>
      </c>
      <c r="GG157" s="64">
        <v>0</v>
      </c>
      <c r="GH157" s="64">
        <f t="shared" si="156"/>
        <v>0</v>
      </c>
      <c r="GI157" s="64"/>
      <c r="GJ157" s="77">
        <f t="shared" si="157"/>
        <v>0</v>
      </c>
      <c r="GK157" s="63">
        <f t="shared" si="158"/>
        <v>0</v>
      </c>
      <c r="GL157" s="64">
        <f t="shared" si="159"/>
        <v>0</v>
      </c>
      <c r="GM157" s="51">
        <f t="shared" si="160"/>
        <v>0</v>
      </c>
      <c r="GN157" s="200">
        <f t="shared" si="161"/>
        <v>0.76876817957852484</v>
      </c>
      <c r="GO157" s="74">
        <v>1</v>
      </c>
      <c r="GP157" s="237" t="s">
        <v>48</v>
      </c>
      <c r="GQ157" s="1">
        <v>109</v>
      </c>
      <c r="GR157" s="1" t="s">
        <v>251</v>
      </c>
      <c r="GS157" s="1" t="s">
        <v>252</v>
      </c>
      <c r="GT157" s="50">
        <v>44081</v>
      </c>
      <c r="GU157" s="51"/>
      <c r="GV157" s="64">
        <v>0.39</v>
      </c>
      <c r="GW157" s="64"/>
      <c r="GX157" s="64"/>
      <c r="GY157" s="64"/>
      <c r="GZ157" s="64"/>
      <c r="HA157" s="72">
        <v>0.39</v>
      </c>
      <c r="HB157" s="73">
        <f t="shared" si="162"/>
        <v>0</v>
      </c>
      <c r="HC157" s="75">
        <f t="shared" si="163"/>
        <v>0</v>
      </c>
      <c r="HD157" s="76">
        <f t="shared" si="164"/>
        <v>0</v>
      </c>
      <c r="HE157" s="64">
        <f t="shared" si="165"/>
        <v>0</v>
      </c>
      <c r="HF157" s="64">
        <v>0</v>
      </c>
      <c r="HG157" s="64">
        <f t="shared" si="166"/>
        <v>0</v>
      </c>
      <c r="HH157" s="64"/>
      <c r="HI157" s="77">
        <f t="shared" si="167"/>
        <v>0</v>
      </c>
      <c r="HJ157" s="64">
        <f t="shared" si="168"/>
        <v>0</v>
      </c>
      <c r="HK157" s="64">
        <f t="shared" si="169"/>
        <v>0</v>
      </c>
      <c r="HL157" s="51">
        <f t="shared" si="170"/>
        <v>0</v>
      </c>
      <c r="HM157" s="200">
        <f t="shared" si="171"/>
        <v>0.76876817957852484</v>
      </c>
      <c r="HN157" s="1">
        <v>1</v>
      </c>
      <c r="HO157" s="1" t="s">
        <v>48</v>
      </c>
    </row>
    <row r="158" spans="1:223" ht="30" customHeight="1" x14ac:dyDescent="0.25">
      <c r="A158" s="1">
        <v>110</v>
      </c>
      <c r="B158" s="1" t="s">
        <v>253</v>
      </c>
      <c r="C158" s="1" t="s">
        <v>254</v>
      </c>
      <c r="D158" s="50">
        <v>43830</v>
      </c>
      <c r="E158" s="83"/>
      <c r="F158" s="64">
        <v>240.33</v>
      </c>
      <c r="G158" s="64"/>
      <c r="H158" s="64"/>
      <c r="I158" s="64"/>
      <c r="J158" s="64"/>
      <c r="K158" s="72">
        <v>240.33</v>
      </c>
      <c r="L158" s="73">
        <v>0</v>
      </c>
      <c r="M158" s="75">
        <v>0</v>
      </c>
      <c r="N158" s="56">
        <v>0</v>
      </c>
      <c r="O158" s="64">
        <v>0</v>
      </c>
      <c r="P158" s="64">
        <v>0</v>
      </c>
      <c r="Q158" s="64">
        <v>0</v>
      </c>
      <c r="R158" s="64">
        <v>0</v>
      </c>
      <c r="S158" s="77">
        <v>0</v>
      </c>
      <c r="T158" s="64"/>
      <c r="U158" s="64"/>
      <c r="V158" s="64">
        <v>0</v>
      </c>
      <c r="W158" s="90">
        <v>0</v>
      </c>
      <c r="X158" s="78">
        <v>547.49426550955354</v>
      </c>
      <c r="Y158" s="111">
        <v>1</v>
      </c>
      <c r="Z158" s="64" t="s">
        <v>48</v>
      </c>
      <c r="AA158" s="1">
        <v>110</v>
      </c>
      <c r="AB158" s="1" t="s">
        <v>253</v>
      </c>
      <c r="AC158" s="1" t="s">
        <v>254</v>
      </c>
      <c r="AD158" s="50">
        <v>43861</v>
      </c>
      <c r="AE158" s="110"/>
      <c r="AF158" s="1">
        <v>240.33</v>
      </c>
      <c r="AG158" s="1"/>
      <c r="AH158" s="1"/>
      <c r="AI158" s="1"/>
      <c r="AJ158" s="1"/>
      <c r="AK158" s="58">
        <f t="shared" si="90"/>
        <v>240.33</v>
      </c>
      <c r="AL158" s="73">
        <f t="shared" si="93"/>
        <v>0</v>
      </c>
      <c r="AM158" s="75">
        <f t="shared" si="94"/>
        <v>0</v>
      </c>
      <c r="AN158" s="56">
        <f t="shared" si="95"/>
        <v>0</v>
      </c>
      <c r="AO158" s="64">
        <f t="shared" si="96"/>
        <v>0</v>
      </c>
      <c r="AP158" s="64">
        <f t="shared" si="97"/>
        <v>0</v>
      </c>
      <c r="AQ158" s="64">
        <f t="shared" si="98"/>
        <v>0</v>
      </c>
      <c r="AR158" s="64"/>
      <c r="AS158" s="77">
        <f t="shared" si="99"/>
        <v>0</v>
      </c>
      <c r="AT158" s="64">
        <f t="shared" si="100"/>
        <v>0</v>
      </c>
      <c r="AU158" s="64">
        <f t="shared" si="91"/>
        <v>0</v>
      </c>
      <c r="AV158" s="90">
        <f t="shared" si="101"/>
        <v>0</v>
      </c>
      <c r="AW158" s="78">
        <f t="shared" si="102"/>
        <v>547.49426550955354</v>
      </c>
      <c r="AX158" s="111">
        <v>1</v>
      </c>
      <c r="AY158" s="64" t="s">
        <v>48</v>
      </c>
      <c r="AZ158" s="1">
        <v>110</v>
      </c>
      <c r="BA158" s="1" t="s">
        <v>253</v>
      </c>
      <c r="BB158" s="1" t="s">
        <v>254</v>
      </c>
      <c r="BC158" s="50">
        <v>43890</v>
      </c>
      <c r="BD158" s="83"/>
      <c r="BE158" s="1">
        <v>240.33</v>
      </c>
      <c r="BF158" s="1"/>
      <c r="BG158" s="1"/>
      <c r="BH158" s="1"/>
      <c r="BI158" s="1"/>
      <c r="BJ158" s="58">
        <v>240.33</v>
      </c>
      <c r="BK158" s="73">
        <f t="shared" si="103"/>
        <v>0</v>
      </c>
      <c r="BL158" s="75">
        <f t="shared" si="104"/>
        <v>0</v>
      </c>
      <c r="BM158" s="56">
        <f t="shared" si="105"/>
        <v>0</v>
      </c>
      <c r="BN158" s="64">
        <f t="shared" si="106"/>
        <v>0</v>
      </c>
      <c r="BO158" s="64">
        <f t="shared" si="107"/>
        <v>0</v>
      </c>
      <c r="BP158" s="64">
        <f t="shared" si="108"/>
        <v>0</v>
      </c>
      <c r="BQ158" s="174">
        <f t="shared" si="109"/>
        <v>0</v>
      </c>
      <c r="BR158" s="77">
        <f t="shared" si="110"/>
        <v>0</v>
      </c>
      <c r="BS158" s="64">
        <f t="shared" si="111"/>
        <v>0</v>
      </c>
      <c r="BT158" s="90">
        <f t="shared" si="112"/>
        <v>0</v>
      </c>
      <c r="BU158" s="78">
        <f t="shared" si="113"/>
        <v>547.49426550955354</v>
      </c>
      <c r="BV158" s="111">
        <v>1</v>
      </c>
      <c r="BW158" s="64" t="s">
        <v>48</v>
      </c>
      <c r="BX158" s="1">
        <v>110</v>
      </c>
      <c r="BY158" s="1" t="s">
        <v>253</v>
      </c>
      <c r="BZ158" s="1" t="s">
        <v>254</v>
      </c>
      <c r="CA158" s="50">
        <v>43890</v>
      </c>
      <c r="CB158" s="83"/>
      <c r="CC158" s="72">
        <v>240.33</v>
      </c>
      <c r="CD158" s="72"/>
      <c r="CE158" s="72"/>
      <c r="CF158" s="72"/>
      <c r="CG158" s="72"/>
      <c r="CH158" s="72">
        <v>240.33</v>
      </c>
      <c r="CI158" s="72">
        <v>0</v>
      </c>
      <c r="CJ158" s="72">
        <v>0</v>
      </c>
      <c r="CK158" s="72">
        <v>0</v>
      </c>
      <c r="CL158" s="72">
        <v>0</v>
      </c>
      <c r="CM158" s="72">
        <v>0</v>
      </c>
      <c r="CN158" s="72">
        <v>0</v>
      </c>
      <c r="CO158" s="72">
        <v>0</v>
      </c>
      <c r="CP158" s="77">
        <f t="shared" si="114"/>
        <v>0</v>
      </c>
      <c r="CQ158" s="64">
        <f t="shared" si="115"/>
        <v>0</v>
      </c>
      <c r="CR158" s="90">
        <f t="shared" si="116"/>
        <v>0</v>
      </c>
      <c r="CS158" s="78">
        <f t="shared" si="117"/>
        <v>547.49426550955354</v>
      </c>
      <c r="CT158" s="74" t="s">
        <v>232</v>
      </c>
      <c r="CU158" s="1" t="s">
        <v>317</v>
      </c>
      <c r="CV158" s="1">
        <v>110</v>
      </c>
      <c r="CW158" s="1" t="s">
        <v>253</v>
      </c>
      <c r="CX158" s="1" t="s">
        <v>254</v>
      </c>
      <c r="CY158" s="50">
        <v>43951</v>
      </c>
      <c r="CZ158" s="83"/>
      <c r="DA158" s="64">
        <v>655.02</v>
      </c>
      <c r="DB158" s="64"/>
      <c r="DC158" s="64"/>
      <c r="DD158" s="64"/>
      <c r="DE158" s="64"/>
      <c r="DF158" s="72">
        <v>655.02</v>
      </c>
      <c r="DG158" s="73">
        <f t="shared" si="118"/>
        <v>414.68999999999994</v>
      </c>
      <c r="DH158" s="75">
        <f t="shared" si="119"/>
        <v>63.673345085026703</v>
      </c>
      <c r="DI158" s="76">
        <f t="shared" si="120"/>
        <v>478.36334508502665</v>
      </c>
      <c r="DJ158" s="64">
        <f t="shared" si="121"/>
        <v>110</v>
      </c>
      <c r="DK158" s="64">
        <f t="shared" si="122"/>
        <v>368.36334508502665</v>
      </c>
      <c r="DL158" s="64">
        <f t="shared" si="123"/>
        <v>199.1</v>
      </c>
      <c r="DM158" s="184">
        <f t="shared" si="124"/>
        <v>820.07823451617321</v>
      </c>
      <c r="DN158" s="185">
        <f t="shared" si="125"/>
        <v>1019.1782345161732</v>
      </c>
      <c r="DO158" s="186">
        <f t="shared" si="126"/>
        <v>1019.1782345161732</v>
      </c>
      <c r="DP158" s="186">
        <f t="shared" si="127"/>
        <v>979.22306639965745</v>
      </c>
      <c r="DQ158" s="187">
        <f t="shared" si="128"/>
        <v>70.209865633376396</v>
      </c>
      <c r="DR158" s="29">
        <f t="shared" si="129"/>
        <v>1089.3881001495497</v>
      </c>
      <c r="DS158" s="188">
        <f t="shared" si="130"/>
        <v>1636.8823656591032</v>
      </c>
      <c r="DT158" s="74">
        <v>1</v>
      </c>
      <c r="DU158" s="1" t="s">
        <v>48</v>
      </c>
      <c r="DV158" s="1">
        <v>110</v>
      </c>
      <c r="DW158" s="1" t="s">
        <v>253</v>
      </c>
      <c r="DX158" s="1" t="s">
        <v>254</v>
      </c>
      <c r="DY158" s="50">
        <v>43982</v>
      </c>
      <c r="DZ158" s="51"/>
      <c r="EA158" s="1">
        <v>856.30000000000007</v>
      </c>
      <c r="EB158" s="1"/>
      <c r="EC158" s="1"/>
      <c r="ED158" s="1"/>
      <c r="EE158" s="1"/>
      <c r="EF158" s="58">
        <v>856.30000000000007</v>
      </c>
      <c r="EG158" s="73">
        <f t="shared" si="131"/>
        <v>201.28000000000009</v>
      </c>
      <c r="EH158" s="75">
        <f t="shared" si="132"/>
        <v>8.2709164043153969</v>
      </c>
      <c r="EI158" s="56">
        <f t="shared" si="133"/>
        <v>209.55091640431547</v>
      </c>
      <c r="EJ158" s="64">
        <f t="shared" si="134"/>
        <v>110</v>
      </c>
      <c r="EK158" s="64">
        <f t="shared" si="135"/>
        <v>99.550916404315473</v>
      </c>
      <c r="EL158" s="64">
        <f t="shared" si="136"/>
        <v>199.1</v>
      </c>
      <c r="EM158" s="174">
        <f t="shared" si="137"/>
        <v>192.64617732755789</v>
      </c>
      <c r="EN158" s="77">
        <f t="shared" si="138"/>
        <v>391.74617732755792</v>
      </c>
      <c r="EO158" s="64">
        <f t="shared" si="139"/>
        <v>40.979325823876223</v>
      </c>
      <c r="EP158" s="199">
        <f t="shared" si="140"/>
        <v>432.72550315143417</v>
      </c>
      <c r="EQ158" s="200">
        <f t="shared" si="141"/>
        <v>2069.6078688105372</v>
      </c>
      <c r="ER158" s="111">
        <v>1</v>
      </c>
      <c r="ES158" s="64" t="s">
        <v>48</v>
      </c>
      <c r="ET158" s="1">
        <v>110</v>
      </c>
      <c r="EU158" s="1" t="s">
        <v>253</v>
      </c>
      <c r="EV158" s="1" t="s">
        <v>254</v>
      </c>
      <c r="EW158" s="218"/>
      <c r="EX158" s="50">
        <v>44013</v>
      </c>
      <c r="EY158" s="64">
        <v>972.36</v>
      </c>
      <c r="EZ158" s="64"/>
      <c r="FA158" s="64"/>
      <c r="FB158" s="64"/>
      <c r="FC158" s="64"/>
      <c r="FD158" s="72">
        <f t="shared" si="142"/>
        <v>972.36</v>
      </c>
      <c r="FE158" s="73">
        <f t="shared" si="172"/>
        <v>116.05999999999995</v>
      </c>
      <c r="FF158" s="75">
        <f t="shared" si="143"/>
        <v>5.4462016346143916</v>
      </c>
      <c r="FG158" s="56">
        <f t="shared" si="144"/>
        <v>121.50620163461434</v>
      </c>
      <c r="FH158" s="64">
        <f t="shared" si="145"/>
        <v>121.50620163461434</v>
      </c>
      <c r="FI158" s="64">
        <f t="shared" si="146"/>
        <v>0</v>
      </c>
      <c r="FJ158" s="64">
        <f t="shared" si="147"/>
        <v>219.92622495865197</v>
      </c>
      <c r="FK158" s="64"/>
      <c r="FL158" s="77">
        <f t="shared" si="148"/>
        <v>219.92622495865197</v>
      </c>
      <c r="FM158" s="64">
        <f t="shared" si="149"/>
        <v>25.199366194632599</v>
      </c>
      <c r="FN158" s="199">
        <f t="shared" si="150"/>
        <v>245.12559115328457</v>
      </c>
      <c r="FO158" s="93">
        <f t="shared" si="151"/>
        <v>2314.7334599638216</v>
      </c>
      <c r="FP158" s="74">
        <v>1</v>
      </c>
      <c r="FQ158" s="1" t="s">
        <v>48</v>
      </c>
      <c r="FR158" s="1">
        <v>110</v>
      </c>
      <c r="FS158" s="1" t="s">
        <v>253</v>
      </c>
      <c r="FT158" s="1" t="s">
        <v>254</v>
      </c>
      <c r="FU158" s="50">
        <v>44042</v>
      </c>
      <c r="FV158" s="51"/>
      <c r="FW158" s="64">
        <v>1036.6300000000001</v>
      </c>
      <c r="FX158" s="64"/>
      <c r="FY158" s="64"/>
      <c r="FZ158" s="64"/>
      <c r="GA158" s="64"/>
      <c r="GB158" s="231">
        <f t="shared" si="152"/>
        <v>1036.6300000000001</v>
      </c>
      <c r="GC158" s="73">
        <f t="shared" si="92"/>
        <v>64.270000000000095</v>
      </c>
      <c r="GD158" s="75">
        <f t="shared" si="153"/>
        <v>20.026296237163656</v>
      </c>
      <c r="GE158" s="76">
        <f t="shared" si="154"/>
        <v>84.296296237163745</v>
      </c>
      <c r="GF158" s="64">
        <f t="shared" si="155"/>
        <v>84.296296237163745</v>
      </c>
      <c r="GG158" s="64">
        <v>0</v>
      </c>
      <c r="GH158" s="64">
        <f t="shared" si="156"/>
        <v>160.16296285061111</v>
      </c>
      <c r="GI158" s="64"/>
      <c r="GJ158" s="77">
        <f t="shared" si="157"/>
        <v>160.16296285061111</v>
      </c>
      <c r="GK158" s="63">
        <f t="shared" si="158"/>
        <v>0</v>
      </c>
      <c r="GL158" s="64">
        <f t="shared" si="159"/>
        <v>0</v>
      </c>
      <c r="GM158" s="51">
        <f t="shared" si="160"/>
        <v>160.16296285061111</v>
      </c>
      <c r="GN158" s="200">
        <f t="shared" si="161"/>
        <v>2474.8964228144328</v>
      </c>
      <c r="GO158" s="74">
        <v>1</v>
      </c>
      <c r="GP158" s="237" t="s">
        <v>48</v>
      </c>
      <c r="GQ158" s="1">
        <v>110</v>
      </c>
      <c r="GR158" s="1" t="s">
        <v>253</v>
      </c>
      <c r="GS158" s="1" t="s">
        <v>254</v>
      </c>
      <c r="GT158" s="50">
        <v>44081</v>
      </c>
      <c r="GU158" s="51"/>
      <c r="GV158" s="64">
        <v>1150.4100000000001</v>
      </c>
      <c r="GW158" s="64"/>
      <c r="GX158" s="64"/>
      <c r="GY158" s="64"/>
      <c r="GZ158" s="64"/>
      <c r="HA158" s="72">
        <v>1150.4100000000001</v>
      </c>
      <c r="HB158" s="73">
        <f t="shared" si="162"/>
        <v>113.77999999999997</v>
      </c>
      <c r="HC158" s="75">
        <f t="shared" si="163"/>
        <v>-41.182071553142144</v>
      </c>
      <c r="HD158" s="76">
        <f t="shared" si="164"/>
        <v>72.597928446857821</v>
      </c>
      <c r="HE158" s="64">
        <f t="shared" si="165"/>
        <v>72.597928446857821</v>
      </c>
      <c r="HF158" s="64">
        <v>0</v>
      </c>
      <c r="HG158" s="64">
        <f t="shared" si="166"/>
        <v>137.93606404902985</v>
      </c>
      <c r="HH158" s="64"/>
      <c r="HI158" s="77">
        <f t="shared" si="167"/>
        <v>137.93606404902985</v>
      </c>
      <c r="HJ158" s="64">
        <f t="shared" si="168"/>
        <v>0</v>
      </c>
      <c r="HK158" s="64">
        <f t="shared" si="169"/>
        <v>0</v>
      </c>
      <c r="HL158" s="51">
        <f t="shared" si="170"/>
        <v>137.93606404902985</v>
      </c>
      <c r="HM158" s="200">
        <f t="shared" si="171"/>
        <v>2612.8324868634627</v>
      </c>
      <c r="HN158" s="1">
        <v>1</v>
      </c>
      <c r="HO158" s="1" t="s">
        <v>48</v>
      </c>
    </row>
    <row r="159" spans="1:223" ht="30" customHeight="1" x14ac:dyDescent="0.25">
      <c r="A159" s="1">
        <v>111</v>
      </c>
      <c r="B159" s="1" t="s">
        <v>255</v>
      </c>
      <c r="C159" s="1" t="s">
        <v>256</v>
      </c>
      <c r="D159" s="50">
        <v>43830</v>
      </c>
      <c r="E159" s="83"/>
      <c r="F159" s="64">
        <v>58.09</v>
      </c>
      <c r="G159" s="64"/>
      <c r="H159" s="64"/>
      <c r="I159" s="64"/>
      <c r="J159" s="64"/>
      <c r="K159" s="72">
        <v>58.09</v>
      </c>
      <c r="L159" s="73">
        <v>0</v>
      </c>
      <c r="M159" s="75">
        <v>0</v>
      </c>
      <c r="N159" s="56">
        <v>0</v>
      </c>
      <c r="O159" s="64">
        <v>0</v>
      </c>
      <c r="P159" s="64">
        <v>0</v>
      </c>
      <c r="Q159" s="64">
        <v>0</v>
      </c>
      <c r="R159" s="64">
        <v>0</v>
      </c>
      <c r="S159" s="77">
        <v>0</v>
      </c>
      <c r="T159" s="64"/>
      <c r="U159" s="64"/>
      <c r="V159" s="64">
        <v>0</v>
      </c>
      <c r="W159" s="90">
        <v>0</v>
      </c>
      <c r="X159" s="78">
        <v>116.47151025013999</v>
      </c>
      <c r="Y159" s="111">
        <v>1</v>
      </c>
      <c r="Z159" s="64" t="s">
        <v>48</v>
      </c>
      <c r="AA159" s="1">
        <v>111</v>
      </c>
      <c r="AB159" s="1" t="s">
        <v>255</v>
      </c>
      <c r="AC159" s="1" t="s">
        <v>256</v>
      </c>
      <c r="AD159" s="50">
        <v>43861</v>
      </c>
      <c r="AE159" s="110"/>
      <c r="AF159" s="1">
        <v>58.09</v>
      </c>
      <c r="AG159" s="1"/>
      <c r="AH159" s="1"/>
      <c r="AI159" s="1"/>
      <c r="AJ159" s="1"/>
      <c r="AK159" s="58">
        <f t="shared" si="90"/>
        <v>58.09</v>
      </c>
      <c r="AL159" s="73">
        <f t="shared" si="93"/>
        <v>0</v>
      </c>
      <c r="AM159" s="75">
        <f t="shared" si="94"/>
        <v>0</v>
      </c>
      <c r="AN159" s="56">
        <f t="shared" si="95"/>
        <v>0</v>
      </c>
      <c r="AO159" s="64">
        <f t="shared" si="96"/>
        <v>0</v>
      </c>
      <c r="AP159" s="64">
        <f t="shared" si="97"/>
        <v>0</v>
      </c>
      <c r="AQ159" s="64">
        <f t="shared" si="98"/>
        <v>0</v>
      </c>
      <c r="AR159" s="64"/>
      <c r="AS159" s="77">
        <f t="shared" si="99"/>
        <v>0</v>
      </c>
      <c r="AT159" s="64">
        <f t="shared" si="100"/>
        <v>0</v>
      </c>
      <c r="AU159" s="64">
        <f t="shared" si="91"/>
        <v>0</v>
      </c>
      <c r="AV159" s="90">
        <f t="shared" si="101"/>
        <v>0</v>
      </c>
      <c r="AW159" s="78">
        <f t="shared" si="102"/>
        <v>116.47151025013999</v>
      </c>
      <c r="AX159" s="111">
        <v>1</v>
      </c>
      <c r="AY159" s="64" t="s">
        <v>48</v>
      </c>
      <c r="AZ159" s="1">
        <v>111</v>
      </c>
      <c r="BA159" s="1" t="s">
        <v>255</v>
      </c>
      <c r="BB159" s="1" t="s">
        <v>256</v>
      </c>
      <c r="BC159" s="50">
        <v>43890</v>
      </c>
      <c r="BD159" s="83"/>
      <c r="BE159" s="1">
        <v>58.09</v>
      </c>
      <c r="BF159" s="1"/>
      <c r="BG159" s="1"/>
      <c r="BH159" s="1"/>
      <c r="BI159" s="1"/>
      <c r="BJ159" s="58">
        <v>58.09</v>
      </c>
      <c r="BK159" s="73">
        <f t="shared" si="103"/>
        <v>0</v>
      </c>
      <c r="BL159" s="75">
        <f t="shared" si="104"/>
        <v>0</v>
      </c>
      <c r="BM159" s="56">
        <f t="shared" si="105"/>
        <v>0</v>
      </c>
      <c r="BN159" s="64">
        <f t="shared" si="106"/>
        <v>0</v>
      </c>
      <c r="BO159" s="64">
        <f t="shared" si="107"/>
        <v>0</v>
      </c>
      <c r="BP159" s="64">
        <f t="shared" si="108"/>
        <v>0</v>
      </c>
      <c r="BQ159" s="174">
        <f t="shared" si="109"/>
        <v>0</v>
      </c>
      <c r="BR159" s="77">
        <f t="shared" si="110"/>
        <v>0</v>
      </c>
      <c r="BS159" s="64">
        <f t="shared" si="111"/>
        <v>0</v>
      </c>
      <c r="BT159" s="90">
        <f t="shared" si="112"/>
        <v>0</v>
      </c>
      <c r="BU159" s="78">
        <f t="shared" si="113"/>
        <v>116.47151025013999</v>
      </c>
      <c r="BV159" s="111">
        <v>1</v>
      </c>
      <c r="BW159" s="64" t="s">
        <v>48</v>
      </c>
      <c r="BX159" s="1">
        <v>111</v>
      </c>
      <c r="BY159" s="1" t="s">
        <v>255</v>
      </c>
      <c r="BZ159" s="1" t="s">
        <v>256</v>
      </c>
      <c r="CA159" s="50">
        <v>43890</v>
      </c>
      <c r="CB159" s="83"/>
      <c r="CC159" s="72">
        <v>58.09</v>
      </c>
      <c r="CD159" s="72"/>
      <c r="CE159" s="72"/>
      <c r="CF159" s="72"/>
      <c r="CG159" s="72"/>
      <c r="CH159" s="72">
        <v>58.09</v>
      </c>
      <c r="CI159" s="72">
        <v>0</v>
      </c>
      <c r="CJ159" s="72">
        <v>0</v>
      </c>
      <c r="CK159" s="72">
        <v>0</v>
      </c>
      <c r="CL159" s="72">
        <v>0</v>
      </c>
      <c r="CM159" s="72">
        <v>0</v>
      </c>
      <c r="CN159" s="72">
        <v>0</v>
      </c>
      <c r="CO159" s="72">
        <v>0</v>
      </c>
      <c r="CP159" s="77">
        <f t="shared" si="114"/>
        <v>0</v>
      </c>
      <c r="CQ159" s="64">
        <f t="shared" si="115"/>
        <v>0</v>
      </c>
      <c r="CR159" s="90">
        <f t="shared" si="116"/>
        <v>0</v>
      </c>
      <c r="CS159" s="78">
        <f t="shared" si="117"/>
        <v>116.47151025013999</v>
      </c>
      <c r="CT159" s="74" t="s">
        <v>232</v>
      </c>
      <c r="CU159" s="1" t="s">
        <v>317</v>
      </c>
      <c r="CV159" s="1">
        <v>111</v>
      </c>
      <c r="CW159" s="1" t="s">
        <v>255</v>
      </c>
      <c r="CX159" s="1" t="s">
        <v>256</v>
      </c>
      <c r="CY159" s="50">
        <v>43951</v>
      </c>
      <c r="CZ159" s="83"/>
      <c r="DA159" s="64">
        <v>58.25</v>
      </c>
      <c r="DB159" s="64"/>
      <c r="DC159" s="64"/>
      <c r="DD159" s="64"/>
      <c r="DE159" s="64"/>
      <c r="DF159" s="72">
        <v>58.25</v>
      </c>
      <c r="DG159" s="73">
        <f t="shared" si="118"/>
        <v>0.15999999999999659</v>
      </c>
      <c r="DH159" s="75">
        <f t="shared" si="119"/>
        <v>2.4567110886696223E-2</v>
      </c>
      <c r="DI159" s="76">
        <f t="shared" si="120"/>
        <v>0.18456711088669281</v>
      </c>
      <c r="DJ159" s="64">
        <f t="shared" si="121"/>
        <v>0.18456711088669281</v>
      </c>
      <c r="DK159" s="64">
        <f t="shared" si="122"/>
        <v>0</v>
      </c>
      <c r="DL159" s="64">
        <f t="shared" si="123"/>
        <v>0.33406647070491402</v>
      </c>
      <c r="DM159" s="184">
        <f t="shared" si="124"/>
        <v>0</v>
      </c>
      <c r="DN159" s="185">
        <f t="shared" si="125"/>
        <v>0.33406647070491402</v>
      </c>
      <c r="DO159" s="186">
        <f t="shared" si="126"/>
        <v>0.33406647070491402</v>
      </c>
      <c r="DP159" s="186">
        <f t="shared" si="127"/>
        <v>0.32096995672231082</v>
      </c>
      <c r="DQ159" s="187">
        <f t="shared" si="128"/>
        <v>2.3013405532490386E-2</v>
      </c>
      <c r="DR159" s="29">
        <f t="shared" si="129"/>
        <v>0.35707987623740439</v>
      </c>
      <c r="DS159" s="188">
        <f t="shared" si="130"/>
        <v>116.82859012637739</v>
      </c>
      <c r="DT159" s="74">
        <v>1</v>
      </c>
      <c r="DU159" s="1" t="s">
        <v>48</v>
      </c>
      <c r="DV159" s="1">
        <v>111</v>
      </c>
      <c r="DW159" s="1" t="s">
        <v>255</v>
      </c>
      <c r="DX159" s="1" t="s">
        <v>256</v>
      </c>
      <c r="DY159" s="50">
        <v>43982</v>
      </c>
      <c r="DZ159" s="51"/>
      <c r="EA159" s="1">
        <v>68.44</v>
      </c>
      <c r="EB159" s="1"/>
      <c r="EC159" s="1"/>
      <c r="ED159" s="1"/>
      <c r="EE159" s="1"/>
      <c r="EF159" s="58">
        <v>68.44</v>
      </c>
      <c r="EG159" s="73">
        <f t="shared" si="131"/>
        <v>10.189999999999998</v>
      </c>
      <c r="EH159" s="75">
        <f t="shared" si="132"/>
        <v>0.41872336128762838</v>
      </c>
      <c r="EI159" s="56">
        <f t="shared" si="133"/>
        <v>10.608723361287627</v>
      </c>
      <c r="EJ159" s="64">
        <f t="shared" si="134"/>
        <v>10.608723361287627</v>
      </c>
      <c r="EK159" s="64">
        <f t="shared" si="135"/>
        <v>0</v>
      </c>
      <c r="EL159" s="64">
        <f t="shared" si="136"/>
        <v>19.201789283930605</v>
      </c>
      <c r="EM159" s="174">
        <f t="shared" si="137"/>
        <v>0</v>
      </c>
      <c r="EN159" s="77">
        <f t="shared" si="138"/>
        <v>19.201789283930605</v>
      </c>
      <c r="EO159" s="64">
        <f t="shared" si="139"/>
        <v>2.0086383097228331</v>
      </c>
      <c r="EP159" s="199">
        <f t="shared" si="140"/>
        <v>21.210427593653439</v>
      </c>
      <c r="EQ159" s="200">
        <f t="shared" si="141"/>
        <v>138.03901772003084</v>
      </c>
      <c r="ER159" s="111">
        <v>1</v>
      </c>
      <c r="ES159" s="64" t="s">
        <v>48</v>
      </c>
      <c r="ET159" s="1">
        <v>111</v>
      </c>
      <c r="EU159" s="1" t="s">
        <v>255</v>
      </c>
      <c r="EV159" s="1" t="s">
        <v>256</v>
      </c>
      <c r="EW159" s="218"/>
      <c r="EX159" s="50">
        <v>44013</v>
      </c>
      <c r="EY159" s="64">
        <v>92.01</v>
      </c>
      <c r="EZ159" s="64"/>
      <c r="FA159" s="64"/>
      <c r="FB159" s="64"/>
      <c r="FC159" s="64"/>
      <c r="FD159" s="72">
        <f t="shared" si="142"/>
        <v>92.01</v>
      </c>
      <c r="FE159" s="73">
        <f t="shared" si="172"/>
        <v>23.570000000000007</v>
      </c>
      <c r="FF159" s="75">
        <f t="shared" si="143"/>
        <v>1.1060397426146933</v>
      </c>
      <c r="FG159" s="56">
        <f t="shared" si="144"/>
        <v>24.676039742614702</v>
      </c>
      <c r="FH159" s="64">
        <f t="shared" si="145"/>
        <v>24.676039742614702</v>
      </c>
      <c r="FI159" s="64">
        <f t="shared" si="146"/>
        <v>0</v>
      </c>
      <c r="FJ159" s="64">
        <f t="shared" si="147"/>
        <v>44.66363193413261</v>
      </c>
      <c r="FK159" s="64"/>
      <c r="FL159" s="77">
        <f t="shared" si="148"/>
        <v>44.66363193413261</v>
      </c>
      <c r="FM159" s="64">
        <f t="shared" si="149"/>
        <v>5.1176034913621473</v>
      </c>
      <c r="FN159" s="199">
        <f t="shared" si="150"/>
        <v>49.781235425494756</v>
      </c>
      <c r="FO159" s="93">
        <f t="shared" si="151"/>
        <v>187.82025314552561</v>
      </c>
      <c r="FP159" s="74">
        <v>1</v>
      </c>
      <c r="FQ159" s="1" t="s">
        <v>48</v>
      </c>
      <c r="FR159" s="1">
        <v>111</v>
      </c>
      <c r="FS159" s="1" t="s">
        <v>255</v>
      </c>
      <c r="FT159" s="1" t="s">
        <v>256</v>
      </c>
      <c r="FU159" s="50">
        <v>44042</v>
      </c>
      <c r="FV159" s="51"/>
      <c r="FW159" s="64">
        <v>120.60000000000001</v>
      </c>
      <c r="FX159" s="64"/>
      <c r="FY159" s="64"/>
      <c r="FZ159" s="64"/>
      <c r="GA159" s="64"/>
      <c r="GB159" s="231">
        <f t="shared" si="152"/>
        <v>120.60000000000001</v>
      </c>
      <c r="GC159" s="73">
        <f t="shared" si="92"/>
        <v>28.590000000000003</v>
      </c>
      <c r="GD159" s="75">
        <f t="shared" si="153"/>
        <v>8.9085391227712485</v>
      </c>
      <c r="GE159" s="76">
        <f t="shared" si="154"/>
        <v>37.498539122771248</v>
      </c>
      <c r="GF159" s="64">
        <f t="shared" si="155"/>
        <v>37.498539122771248</v>
      </c>
      <c r="GG159" s="64">
        <v>0</v>
      </c>
      <c r="GH159" s="64">
        <f t="shared" si="156"/>
        <v>71.247224333265365</v>
      </c>
      <c r="GI159" s="64"/>
      <c r="GJ159" s="77">
        <f t="shared" si="157"/>
        <v>71.247224333265365</v>
      </c>
      <c r="GK159" s="63">
        <f t="shared" si="158"/>
        <v>0</v>
      </c>
      <c r="GL159" s="64">
        <f t="shared" si="159"/>
        <v>0</v>
      </c>
      <c r="GM159" s="51">
        <f t="shared" si="160"/>
        <v>71.247224333265365</v>
      </c>
      <c r="GN159" s="200">
        <f t="shared" si="161"/>
        <v>259.06747747879098</v>
      </c>
      <c r="GO159" s="74">
        <v>1</v>
      </c>
      <c r="GP159" s="237" t="s">
        <v>48</v>
      </c>
      <c r="GQ159" s="1">
        <v>111</v>
      </c>
      <c r="GR159" s="1" t="s">
        <v>255</v>
      </c>
      <c r="GS159" s="1" t="s">
        <v>256</v>
      </c>
      <c r="GT159" s="50">
        <v>44081</v>
      </c>
      <c r="GU159" s="51">
        <v>270</v>
      </c>
      <c r="GV159" s="64">
        <v>303.88</v>
      </c>
      <c r="GW159" s="64"/>
      <c r="GX159" s="64"/>
      <c r="GY159" s="64"/>
      <c r="GZ159" s="64"/>
      <c r="HA159" s="72">
        <v>303.88</v>
      </c>
      <c r="HB159" s="73">
        <f t="shared" si="162"/>
        <v>183.27999999999997</v>
      </c>
      <c r="HC159" s="75">
        <f t="shared" si="163"/>
        <v>-66.337230394268701</v>
      </c>
      <c r="HD159" s="76">
        <f t="shared" si="164"/>
        <v>116.94276960573127</v>
      </c>
      <c r="HE159" s="64">
        <f t="shared" si="165"/>
        <v>116.94276960573127</v>
      </c>
      <c r="HF159" s="64">
        <v>0</v>
      </c>
      <c r="HG159" s="64">
        <f t="shared" si="166"/>
        <v>222.19126225088939</v>
      </c>
      <c r="HH159" s="64"/>
      <c r="HI159" s="77">
        <f t="shared" si="167"/>
        <v>222.19126225088939</v>
      </c>
      <c r="HJ159" s="64">
        <f t="shared" si="168"/>
        <v>116.94276960573127</v>
      </c>
      <c r="HK159" s="64">
        <f t="shared" si="169"/>
        <v>52.930094534702697</v>
      </c>
      <c r="HL159" s="51">
        <f t="shared" si="170"/>
        <v>275.12135678559207</v>
      </c>
      <c r="HM159" s="200">
        <f t="shared" si="171"/>
        <v>264.18883426438305</v>
      </c>
      <c r="HN159" s="1">
        <v>1</v>
      </c>
      <c r="HO159" s="1" t="s">
        <v>48</v>
      </c>
    </row>
    <row r="160" spans="1:223" ht="30" customHeight="1" x14ac:dyDescent="0.25">
      <c r="A160" s="1">
        <v>112</v>
      </c>
      <c r="B160" s="1" t="s">
        <v>257</v>
      </c>
      <c r="C160" s="1" t="s">
        <v>270</v>
      </c>
      <c r="D160" s="50">
        <v>43830</v>
      </c>
      <c r="E160" s="83"/>
      <c r="F160" s="64">
        <v>53.78</v>
      </c>
      <c r="G160" s="64"/>
      <c r="H160" s="64"/>
      <c r="I160" s="64"/>
      <c r="J160" s="64"/>
      <c r="K160" s="72">
        <v>53.78</v>
      </c>
      <c r="L160" s="73">
        <v>0</v>
      </c>
      <c r="M160" s="75">
        <v>0</v>
      </c>
      <c r="N160" s="56">
        <v>0</v>
      </c>
      <c r="O160" s="64">
        <v>0</v>
      </c>
      <c r="P160" s="64">
        <v>0</v>
      </c>
      <c r="Q160" s="64">
        <v>0</v>
      </c>
      <c r="R160" s="64">
        <v>0</v>
      </c>
      <c r="S160" s="77">
        <v>0</v>
      </c>
      <c r="T160" s="64"/>
      <c r="U160" s="64"/>
      <c r="V160" s="64">
        <v>0</v>
      </c>
      <c r="W160" s="90">
        <v>0</v>
      </c>
      <c r="X160" s="78">
        <v>-190.33583110468192</v>
      </c>
      <c r="Y160" s="111">
        <v>1</v>
      </c>
      <c r="Z160" s="64" t="s">
        <v>48</v>
      </c>
      <c r="AA160" s="1">
        <v>112</v>
      </c>
      <c r="AB160" s="1" t="s">
        <v>257</v>
      </c>
      <c r="AC160" s="1" t="s">
        <v>270</v>
      </c>
      <c r="AD160" s="50">
        <v>43861</v>
      </c>
      <c r="AE160" s="110"/>
      <c r="AF160" s="1">
        <v>54.35</v>
      </c>
      <c r="AG160" s="1"/>
      <c r="AH160" s="1"/>
      <c r="AI160" s="1"/>
      <c r="AJ160" s="1"/>
      <c r="AK160" s="58">
        <f t="shared" si="90"/>
        <v>54.35</v>
      </c>
      <c r="AL160" s="73">
        <f t="shared" si="93"/>
        <v>0.57000000000000028</v>
      </c>
      <c r="AM160" s="75">
        <f t="shared" si="94"/>
        <v>-0.50675980581011437</v>
      </c>
      <c r="AN160" s="56">
        <f t="shared" si="95"/>
        <v>6.3240194189885912E-2</v>
      </c>
      <c r="AO160" s="64">
        <f t="shared" si="96"/>
        <v>6.3240194189885912E-2</v>
      </c>
      <c r="AP160" s="64">
        <f t="shared" si="97"/>
        <v>0</v>
      </c>
      <c r="AQ160" s="64">
        <f t="shared" si="98"/>
        <v>0.11446475148369351</v>
      </c>
      <c r="AR160" s="64"/>
      <c r="AS160" s="77">
        <f t="shared" si="99"/>
        <v>0.11446475148369351</v>
      </c>
      <c r="AT160" s="64">
        <f t="shared" si="100"/>
        <v>0.41025646703755853</v>
      </c>
      <c r="AU160" s="64">
        <f t="shared" si="91"/>
        <v>7.2936465671527131E-2</v>
      </c>
      <c r="AV160" s="90">
        <f t="shared" si="101"/>
        <v>0.59765768419277909</v>
      </c>
      <c r="AW160" s="78">
        <f t="shared" si="102"/>
        <v>-189.73817342048915</v>
      </c>
      <c r="AX160" s="111">
        <v>1</v>
      </c>
      <c r="AY160" s="64" t="s">
        <v>48</v>
      </c>
      <c r="AZ160" s="1">
        <v>112</v>
      </c>
      <c r="BA160" s="1" t="s">
        <v>257</v>
      </c>
      <c r="BB160" s="1" t="s">
        <v>270</v>
      </c>
      <c r="BC160" s="50">
        <v>43890</v>
      </c>
      <c r="BD160" s="83"/>
      <c r="BE160" s="1">
        <v>54.480000000000004</v>
      </c>
      <c r="BF160" s="1"/>
      <c r="BG160" s="1"/>
      <c r="BH160" s="1"/>
      <c r="BI160" s="1"/>
      <c r="BJ160" s="58">
        <v>54.480000000000004</v>
      </c>
      <c r="BK160" s="73">
        <f t="shared" si="103"/>
        <v>0.13000000000000256</v>
      </c>
      <c r="BL160" s="75">
        <f t="shared" si="104"/>
        <v>2.4598852848898116E-3</v>
      </c>
      <c r="BM160" s="56">
        <f t="shared" si="105"/>
        <v>0.13245988528489236</v>
      </c>
      <c r="BN160" s="64">
        <f t="shared" si="106"/>
        <v>0.13245988528489236</v>
      </c>
      <c r="BO160" s="64">
        <f t="shared" si="107"/>
        <v>0</v>
      </c>
      <c r="BP160" s="64">
        <f t="shared" si="108"/>
        <v>0.23975239236565518</v>
      </c>
      <c r="BQ160" s="174">
        <f t="shared" si="109"/>
        <v>0</v>
      </c>
      <c r="BR160" s="77">
        <f t="shared" si="110"/>
        <v>0.23975239236565518</v>
      </c>
      <c r="BS160" s="64">
        <f t="shared" si="111"/>
        <v>1.6130854480824016E-2</v>
      </c>
      <c r="BT160" s="90">
        <f t="shared" si="112"/>
        <v>0.25588324684647917</v>
      </c>
      <c r="BU160" s="78">
        <f t="shared" si="113"/>
        <v>-189.48229017364267</v>
      </c>
      <c r="BV160" s="111">
        <v>1</v>
      </c>
      <c r="BW160" s="64" t="s">
        <v>48</v>
      </c>
      <c r="BX160" s="1">
        <v>112</v>
      </c>
      <c r="BY160" s="1" t="s">
        <v>257</v>
      </c>
      <c r="BZ160" s="1" t="s">
        <v>270</v>
      </c>
      <c r="CA160" s="50">
        <v>43890</v>
      </c>
      <c r="CB160" s="83"/>
      <c r="CC160" s="72">
        <v>54.480000000000004</v>
      </c>
      <c r="CD160" s="72"/>
      <c r="CE160" s="72"/>
      <c r="CF160" s="72"/>
      <c r="CG160" s="72"/>
      <c r="CH160" s="72">
        <v>54.480000000000004</v>
      </c>
      <c r="CI160" s="72">
        <v>0.13000000000000256</v>
      </c>
      <c r="CJ160" s="72">
        <v>2.4598852848898116E-3</v>
      </c>
      <c r="CK160" s="72">
        <v>0.13245988528489236</v>
      </c>
      <c r="CL160" s="72">
        <v>0.13245988528489236</v>
      </c>
      <c r="CM160" s="72">
        <v>0</v>
      </c>
      <c r="CN160" s="72">
        <v>0.23975239236565518</v>
      </c>
      <c r="CO160" s="72">
        <v>0</v>
      </c>
      <c r="CP160" s="77">
        <f t="shared" si="114"/>
        <v>0.26644100627203543</v>
      </c>
      <c r="CQ160" s="64">
        <f t="shared" si="115"/>
        <v>1.6130854480824016E-2</v>
      </c>
      <c r="CR160" s="90">
        <f t="shared" si="116"/>
        <v>0.28257186075285945</v>
      </c>
      <c r="CS160" s="78">
        <f t="shared" si="117"/>
        <v>-189.19971831288981</v>
      </c>
      <c r="CT160" s="74" t="s">
        <v>232</v>
      </c>
      <c r="CU160" s="1" t="s">
        <v>317</v>
      </c>
      <c r="CV160" s="1">
        <v>112</v>
      </c>
      <c r="CW160" s="1" t="s">
        <v>257</v>
      </c>
      <c r="CX160" s="1" t="s">
        <v>270</v>
      </c>
      <c r="CY160" s="50">
        <v>43951</v>
      </c>
      <c r="CZ160" s="83"/>
      <c r="DA160" s="64">
        <v>57.870000000000005</v>
      </c>
      <c r="DB160" s="64"/>
      <c r="DC160" s="64"/>
      <c r="DD160" s="64"/>
      <c r="DE160" s="64"/>
      <c r="DF160" s="72">
        <v>57.870000000000005</v>
      </c>
      <c r="DG160" s="73">
        <f t="shared" si="118"/>
        <v>3.3900000000000006</v>
      </c>
      <c r="DH160" s="75">
        <f t="shared" si="119"/>
        <v>0.52051566191188736</v>
      </c>
      <c r="DI160" s="76">
        <f t="shared" si="120"/>
        <v>3.9105156619118882</v>
      </c>
      <c r="DJ160" s="64">
        <f t="shared" si="121"/>
        <v>3.9105156619118882</v>
      </c>
      <c r="DK160" s="64">
        <f t="shared" si="122"/>
        <v>0</v>
      </c>
      <c r="DL160" s="64">
        <f t="shared" si="123"/>
        <v>7.0780333480605178</v>
      </c>
      <c r="DM160" s="184">
        <f t="shared" si="124"/>
        <v>0</v>
      </c>
      <c r="DN160" s="185">
        <f t="shared" si="125"/>
        <v>7.0780333480605178</v>
      </c>
      <c r="DO160" s="186">
        <f t="shared" si="126"/>
        <v>6.8115923417884821</v>
      </c>
      <c r="DP160" s="186">
        <f t="shared" si="127"/>
        <v>6.5445553231981766</v>
      </c>
      <c r="DQ160" s="187">
        <f t="shared" si="128"/>
        <v>0.46924175465083068</v>
      </c>
      <c r="DR160" s="29">
        <f t="shared" si="129"/>
        <v>7.280834096439313</v>
      </c>
      <c r="DS160" s="188">
        <f t="shared" si="130"/>
        <v>-181.91888421645049</v>
      </c>
      <c r="DT160" s="74">
        <v>1</v>
      </c>
      <c r="DU160" s="1" t="s">
        <v>48</v>
      </c>
      <c r="DV160" s="1">
        <v>112</v>
      </c>
      <c r="DW160" s="1" t="s">
        <v>257</v>
      </c>
      <c r="DX160" s="1" t="s">
        <v>270</v>
      </c>
      <c r="DY160" s="50">
        <v>43982</v>
      </c>
      <c r="DZ160" s="51"/>
      <c r="EA160" s="1">
        <v>90.02</v>
      </c>
      <c r="EB160" s="1"/>
      <c r="EC160" s="1"/>
      <c r="ED160" s="1"/>
      <c r="EE160" s="1"/>
      <c r="EF160" s="58">
        <v>90.02</v>
      </c>
      <c r="EG160" s="73">
        <f t="shared" si="131"/>
        <v>32.149999999999991</v>
      </c>
      <c r="EH160" s="75">
        <f t="shared" si="132"/>
        <v>1.3210948052401621</v>
      </c>
      <c r="EI160" s="56">
        <f t="shared" si="133"/>
        <v>33.471094805240156</v>
      </c>
      <c r="EJ160" s="64">
        <f t="shared" si="134"/>
        <v>33.471094805240156</v>
      </c>
      <c r="EK160" s="64">
        <f t="shared" si="135"/>
        <v>0</v>
      </c>
      <c r="EL160" s="64">
        <f t="shared" si="136"/>
        <v>60.582681597484687</v>
      </c>
      <c r="EM160" s="174">
        <f t="shared" si="137"/>
        <v>0</v>
      </c>
      <c r="EN160" s="77">
        <f t="shared" si="138"/>
        <v>60.582681597484687</v>
      </c>
      <c r="EO160" s="64">
        <f t="shared" si="139"/>
        <v>6.3373622823934337</v>
      </c>
      <c r="EP160" s="199">
        <f t="shared" si="140"/>
        <v>66.920043879878122</v>
      </c>
      <c r="EQ160" s="200">
        <f t="shared" si="141"/>
        <v>-114.99884033657237</v>
      </c>
      <c r="ER160" s="111">
        <v>1</v>
      </c>
      <c r="ES160" s="64" t="s">
        <v>48</v>
      </c>
      <c r="ET160" s="1">
        <v>112</v>
      </c>
      <c r="EU160" s="1" t="s">
        <v>257</v>
      </c>
      <c r="EV160" s="1" t="s">
        <v>270</v>
      </c>
      <c r="EW160" s="218"/>
      <c r="EX160" s="50">
        <v>44013</v>
      </c>
      <c r="EY160" s="64">
        <v>158.65</v>
      </c>
      <c r="EZ160" s="64"/>
      <c r="FA160" s="64"/>
      <c r="FB160" s="64"/>
      <c r="FC160" s="64"/>
      <c r="FD160" s="72">
        <f t="shared" si="142"/>
        <v>158.65</v>
      </c>
      <c r="FE160" s="73">
        <f t="shared" si="172"/>
        <v>68.63000000000001</v>
      </c>
      <c r="FF160" s="75">
        <f t="shared" si="143"/>
        <v>3.2205136841597959</v>
      </c>
      <c r="FG160" s="56">
        <f t="shared" si="144"/>
        <v>71.850513684159807</v>
      </c>
      <c r="FH160" s="64">
        <f t="shared" si="145"/>
        <v>71.850513684159807</v>
      </c>
      <c r="FI160" s="64">
        <f t="shared" si="146"/>
        <v>0</v>
      </c>
      <c r="FJ160" s="64">
        <f t="shared" si="147"/>
        <v>130.04942976832925</v>
      </c>
      <c r="FK160" s="64"/>
      <c r="FL160" s="77">
        <f t="shared" si="148"/>
        <v>130.04942976832925</v>
      </c>
      <c r="FM160" s="64">
        <f t="shared" si="149"/>
        <v>14.901193364963262</v>
      </c>
      <c r="FN160" s="199">
        <f t="shared" si="150"/>
        <v>144.95062313329251</v>
      </c>
      <c r="FO160" s="93">
        <f t="shared" si="151"/>
        <v>29.951782796720138</v>
      </c>
      <c r="FP160" s="74">
        <v>1</v>
      </c>
      <c r="FQ160" s="1" t="s">
        <v>48</v>
      </c>
      <c r="FR160" s="1">
        <v>112</v>
      </c>
      <c r="FS160" s="1" t="s">
        <v>257</v>
      </c>
      <c r="FT160" s="1" t="s">
        <v>270</v>
      </c>
      <c r="FU160" s="50">
        <v>44042</v>
      </c>
      <c r="FV160" s="51"/>
      <c r="FW160" s="64">
        <v>207.37</v>
      </c>
      <c r="FX160" s="64"/>
      <c r="FY160" s="64"/>
      <c r="FZ160" s="64"/>
      <c r="GA160" s="64"/>
      <c r="GB160" s="231">
        <f t="shared" si="152"/>
        <v>207.37</v>
      </c>
      <c r="GC160" s="73">
        <f t="shared" si="92"/>
        <v>48.72</v>
      </c>
      <c r="GD160" s="75">
        <f t="shared" si="153"/>
        <v>15.180973279517845</v>
      </c>
      <c r="GE160" s="76">
        <f t="shared" si="154"/>
        <v>63.900973279517842</v>
      </c>
      <c r="GF160" s="64">
        <f t="shared" si="155"/>
        <v>63.900973279517842</v>
      </c>
      <c r="GG160" s="64">
        <v>0</v>
      </c>
      <c r="GH160" s="64">
        <f t="shared" si="156"/>
        <v>121.41184923108389</v>
      </c>
      <c r="GI160" s="64"/>
      <c r="GJ160" s="77">
        <f t="shared" si="157"/>
        <v>121.41184923108389</v>
      </c>
      <c r="GK160" s="63">
        <f t="shared" si="158"/>
        <v>0</v>
      </c>
      <c r="GL160" s="64">
        <f t="shared" si="159"/>
        <v>0</v>
      </c>
      <c r="GM160" s="51">
        <f t="shared" si="160"/>
        <v>121.41184923108389</v>
      </c>
      <c r="GN160" s="200">
        <f t="shared" si="161"/>
        <v>151.36363202780404</v>
      </c>
      <c r="GO160" s="74">
        <v>1</v>
      </c>
      <c r="GP160" s="237" t="s">
        <v>48</v>
      </c>
      <c r="GQ160" s="1">
        <v>112</v>
      </c>
      <c r="GR160" s="1" t="s">
        <v>257</v>
      </c>
      <c r="GS160" s="1" t="s">
        <v>270</v>
      </c>
      <c r="GT160" s="50">
        <v>44081</v>
      </c>
      <c r="GU160" s="51"/>
      <c r="GV160" s="64">
        <v>242.85</v>
      </c>
      <c r="GW160" s="64"/>
      <c r="GX160" s="64"/>
      <c r="GY160" s="64"/>
      <c r="GZ160" s="64"/>
      <c r="HA160" s="72">
        <v>242.85</v>
      </c>
      <c r="HB160" s="73">
        <f t="shared" si="162"/>
        <v>35.47999999999999</v>
      </c>
      <c r="HC160" s="75">
        <f t="shared" si="163"/>
        <v>-12.841799074577986</v>
      </c>
      <c r="HD160" s="76">
        <f t="shared" si="164"/>
        <v>22.638200925422005</v>
      </c>
      <c r="HE160" s="64">
        <f t="shared" si="165"/>
        <v>22.638200925422005</v>
      </c>
      <c r="HF160" s="64">
        <v>0</v>
      </c>
      <c r="HG160" s="64">
        <f t="shared" si="166"/>
        <v>43.012581758301806</v>
      </c>
      <c r="HH160" s="64"/>
      <c r="HI160" s="77">
        <f t="shared" si="167"/>
        <v>43.012581758301806</v>
      </c>
      <c r="HJ160" s="64">
        <f t="shared" si="168"/>
        <v>0</v>
      </c>
      <c r="HK160" s="64">
        <f t="shared" si="169"/>
        <v>0</v>
      </c>
      <c r="HL160" s="51">
        <f t="shared" si="170"/>
        <v>43.012581758301806</v>
      </c>
      <c r="HM160" s="200">
        <f t="shared" si="171"/>
        <v>194.37621378610584</v>
      </c>
      <c r="HN160" s="1">
        <v>1</v>
      </c>
      <c r="HO160" s="1" t="s">
        <v>48</v>
      </c>
    </row>
    <row r="161" spans="1:223" ht="30" customHeight="1" x14ac:dyDescent="0.25">
      <c r="A161" s="1">
        <v>113</v>
      </c>
      <c r="B161" s="1" t="s">
        <v>258</v>
      </c>
      <c r="C161" s="1" t="s">
        <v>16</v>
      </c>
      <c r="D161" s="50">
        <v>43830</v>
      </c>
      <c r="E161" s="83"/>
      <c r="F161" s="64">
        <v>106.35000000000001</v>
      </c>
      <c r="G161" s="64"/>
      <c r="H161" s="64">
        <v>-105.79</v>
      </c>
      <c r="I161" s="64"/>
      <c r="J161" s="64"/>
      <c r="K161" s="72">
        <v>0.56000000000000227</v>
      </c>
      <c r="L161" s="73">
        <v>0</v>
      </c>
      <c r="M161" s="75">
        <v>0</v>
      </c>
      <c r="N161" s="56">
        <v>0</v>
      </c>
      <c r="O161" s="64">
        <v>0</v>
      </c>
      <c r="P161" s="64">
        <v>0</v>
      </c>
      <c r="Q161" s="64">
        <v>0</v>
      </c>
      <c r="R161" s="64">
        <v>0</v>
      </c>
      <c r="S161" s="77">
        <v>0</v>
      </c>
      <c r="T161" s="64"/>
      <c r="U161" s="64"/>
      <c r="V161" s="64">
        <v>0</v>
      </c>
      <c r="W161" s="90">
        <v>0</v>
      </c>
      <c r="X161" s="78">
        <v>-68.864767792797153</v>
      </c>
      <c r="Y161" s="111">
        <v>2</v>
      </c>
      <c r="Z161" s="64" t="s">
        <v>48</v>
      </c>
      <c r="AA161" s="1">
        <v>113</v>
      </c>
      <c r="AB161" s="1" t="s">
        <v>258</v>
      </c>
      <c r="AC161" s="1" t="s">
        <v>16</v>
      </c>
      <c r="AD161" s="50">
        <v>43861</v>
      </c>
      <c r="AE161" s="110"/>
      <c r="AF161" s="1">
        <v>106.35000000000001</v>
      </c>
      <c r="AG161" s="1"/>
      <c r="AH161" s="1">
        <v>-105.79</v>
      </c>
      <c r="AI161" s="1"/>
      <c r="AJ161" s="1"/>
      <c r="AK161" s="58">
        <f t="shared" si="90"/>
        <v>0.56000000000000227</v>
      </c>
      <c r="AL161" s="73">
        <f t="shared" si="93"/>
        <v>0</v>
      </c>
      <c r="AM161" s="75">
        <f t="shared" si="94"/>
        <v>0</v>
      </c>
      <c r="AN161" s="56">
        <f t="shared" si="95"/>
        <v>0</v>
      </c>
      <c r="AO161" s="64">
        <f t="shared" si="96"/>
        <v>0</v>
      </c>
      <c r="AP161" s="64">
        <f t="shared" si="97"/>
        <v>0</v>
      </c>
      <c r="AQ161" s="64">
        <f t="shared" si="98"/>
        <v>0</v>
      </c>
      <c r="AR161" s="64"/>
      <c r="AS161" s="77">
        <f t="shared" si="99"/>
        <v>0</v>
      </c>
      <c r="AT161" s="64">
        <f t="shared" si="100"/>
        <v>0</v>
      </c>
      <c r="AU161" s="64">
        <f t="shared" si="91"/>
        <v>0</v>
      </c>
      <c r="AV161" s="90">
        <f t="shared" si="101"/>
        <v>0</v>
      </c>
      <c r="AW161" s="78">
        <f t="shared" si="102"/>
        <v>-68.864767792797153</v>
      </c>
      <c r="AX161" s="111">
        <v>2</v>
      </c>
      <c r="AY161" s="64" t="s">
        <v>48</v>
      </c>
      <c r="AZ161" s="1">
        <v>113</v>
      </c>
      <c r="BA161" s="1" t="s">
        <v>258</v>
      </c>
      <c r="BB161" s="1" t="s">
        <v>16</v>
      </c>
      <c r="BC161" s="50">
        <v>43890</v>
      </c>
      <c r="BD161" s="83"/>
      <c r="BE161" s="1">
        <v>106.38</v>
      </c>
      <c r="BF161" s="1"/>
      <c r="BG161" s="1">
        <v>-105.79</v>
      </c>
      <c r="BH161" s="1"/>
      <c r="BI161" s="1"/>
      <c r="BJ161" s="58">
        <v>0.5899999999999892</v>
      </c>
      <c r="BK161" s="73">
        <f t="shared" si="103"/>
        <v>2.9999999999986926E-2</v>
      </c>
      <c r="BL161" s="75">
        <f t="shared" si="104"/>
        <v>5.676658349743134E-4</v>
      </c>
      <c r="BM161" s="56">
        <f t="shared" si="105"/>
        <v>3.056766583496124E-2</v>
      </c>
      <c r="BN161" s="64">
        <f t="shared" si="106"/>
        <v>3.056766583496124E-2</v>
      </c>
      <c r="BO161" s="64">
        <f t="shared" si="107"/>
        <v>0</v>
      </c>
      <c r="BP161" s="64">
        <f t="shared" si="108"/>
        <v>5.5327475161279845E-2</v>
      </c>
      <c r="BQ161" s="174">
        <f t="shared" si="109"/>
        <v>0</v>
      </c>
      <c r="BR161" s="77">
        <f t="shared" si="110"/>
        <v>5.5327475161279845E-2</v>
      </c>
      <c r="BS161" s="64">
        <f t="shared" si="111"/>
        <v>3.7225048801884622E-3</v>
      </c>
      <c r="BT161" s="90">
        <f t="shared" si="112"/>
        <v>5.904998004146831E-2</v>
      </c>
      <c r="BU161" s="78">
        <f t="shared" si="113"/>
        <v>-68.805717812755688</v>
      </c>
      <c r="BV161" s="111">
        <v>2</v>
      </c>
      <c r="BW161" s="64" t="s">
        <v>48</v>
      </c>
      <c r="BX161" s="1">
        <v>113</v>
      </c>
      <c r="BY161" s="1" t="s">
        <v>258</v>
      </c>
      <c r="BZ161" s="1" t="s">
        <v>16</v>
      </c>
      <c r="CA161" s="50">
        <v>43890</v>
      </c>
      <c r="CB161" s="83"/>
      <c r="CC161" s="72">
        <v>106.38</v>
      </c>
      <c r="CD161" s="72"/>
      <c r="CE161" s="72">
        <v>-105.79</v>
      </c>
      <c r="CF161" s="72"/>
      <c r="CG161" s="72"/>
      <c r="CH161" s="72">
        <v>0.5899999999999892</v>
      </c>
      <c r="CI161" s="72">
        <v>2.9999999999986926E-2</v>
      </c>
      <c r="CJ161" s="72">
        <v>5.676658349743134E-4</v>
      </c>
      <c r="CK161" s="72">
        <v>3.056766583496124E-2</v>
      </c>
      <c r="CL161" s="72">
        <v>3.056766583496124E-2</v>
      </c>
      <c r="CM161" s="72">
        <v>0</v>
      </c>
      <c r="CN161" s="72">
        <v>5.5327475161279845E-2</v>
      </c>
      <c r="CO161" s="72">
        <v>0</v>
      </c>
      <c r="CP161" s="77">
        <f t="shared" si="114"/>
        <v>6.1486386062749407E-2</v>
      </c>
      <c r="CQ161" s="64">
        <f t="shared" si="115"/>
        <v>3.7225048801884622E-3</v>
      </c>
      <c r="CR161" s="90">
        <f t="shared" si="116"/>
        <v>6.5208890942937872E-2</v>
      </c>
      <c r="CS161" s="78">
        <f t="shared" si="117"/>
        <v>-68.740508921812747</v>
      </c>
      <c r="CT161" s="74" t="s">
        <v>232</v>
      </c>
      <c r="CU161" s="1" t="s">
        <v>317</v>
      </c>
      <c r="CV161" s="1">
        <v>113</v>
      </c>
      <c r="CW161" s="1" t="s">
        <v>258</v>
      </c>
      <c r="CX161" s="1" t="s">
        <v>16</v>
      </c>
      <c r="CY161" s="50">
        <v>43951</v>
      </c>
      <c r="CZ161" s="83"/>
      <c r="DA161" s="64">
        <v>106.38</v>
      </c>
      <c r="DB161" s="64"/>
      <c r="DC161" s="64">
        <v>-105.79</v>
      </c>
      <c r="DD161" s="64"/>
      <c r="DE161" s="64"/>
      <c r="DF161" s="72">
        <v>0.5899999999999892</v>
      </c>
      <c r="DG161" s="73">
        <f t="shared" si="118"/>
        <v>0</v>
      </c>
      <c r="DH161" s="75">
        <f t="shared" si="119"/>
        <v>0</v>
      </c>
      <c r="DI161" s="76">
        <f t="shared" si="120"/>
        <v>0</v>
      </c>
      <c r="DJ161" s="64">
        <f t="shared" si="121"/>
        <v>0</v>
      </c>
      <c r="DK161" s="64">
        <f t="shared" si="122"/>
        <v>0</v>
      </c>
      <c r="DL161" s="64">
        <f t="shared" si="123"/>
        <v>0</v>
      </c>
      <c r="DM161" s="184">
        <f t="shared" si="124"/>
        <v>0</v>
      </c>
      <c r="DN161" s="185">
        <f t="shared" si="125"/>
        <v>0</v>
      </c>
      <c r="DO161" s="186">
        <f t="shared" si="126"/>
        <v>-6.1486386062749407E-2</v>
      </c>
      <c r="DP161" s="186">
        <f t="shared" si="127"/>
        <v>-5.9075915735956767E-2</v>
      </c>
      <c r="DQ161" s="187">
        <f t="shared" si="128"/>
        <v>-4.2357173235718637E-3</v>
      </c>
      <c r="DR161" s="29">
        <f t="shared" si="129"/>
        <v>-6.5722103386321271E-2</v>
      </c>
      <c r="DS161" s="188">
        <f t="shared" si="130"/>
        <v>-68.806231025199068</v>
      </c>
      <c r="DT161" s="74">
        <v>2</v>
      </c>
      <c r="DU161" s="1" t="s">
        <v>48</v>
      </c>
      <c r="DV161" s="1">
        <v>113</v>
      </c>
      <c r="DW161" s="1" t="s">
        <v>258</v>
      </c>
      <c r="DX161" s="1" t="s">
        <v>16</v>
      </c>
      <c r="DY161" s="50">
        <v>43982</v>
      </c>
      <c r="DZ161" s="51"/>
      <c r="EA161" s="1">
        <v>109.45</v>
      </c>
      <c r="EB161" s="1"/>
      <c r="EC161" s="1">
        <v>-105.79</v>
      </c>
      <c r="ED161" s="1"/>
      <c r="EE161" s="1"/>
      <c r="EF161" s="58">
        <v>3.6599999999999966</v>
      </c>
      <c r="EG161" s="73">
        <f t="shared" si="131"/>
        <v>3.0700000000000074</v>
      </c>
      <c r="EH161" s="75">
        <f t="shared" si="132"/>
        <v>0.12615119913179809</v>
      </c>
      <c r="EI161" s="56">
        <f t="shared" si="133"/>
        <v>3.1961511991318057</v>
      </c>
      <c r="EJ161" s="64">
        <f t="shared" si="134"/>
        <v>3.1961511991318057</v>
      </c>
      <c r="EK161" s="64">
        <f t="shared" si="135"/>
        <v>0</v>
      </c>
      <c r="EL161" s="64">
        <f t="shared" si="136"/>
        <v>5.7850336704285681</v>
      </c>
      <c r="EM161" s="174">
        <f t="shared" si="137"/>
        <v>0</v>
      </c>
      <c r="EN161" s="77">
        <f t="shared" si="138"/>
        <v>5.7850336704285681</v>
      </c>
      <c r="EO161" s="64">
        <f t="shared" si="139"/>
        <v>0.60515403443072757</v>
      </c>
      <c r="EP161" s="199">
        <f t="shared" si="140"/>
        <v>6.3901877048592954</v>
      </c>
      <c r="EQ161" s="200">
        <f t="shared" si="141"/>
        <v>-62.416043320339774</v>
      </c>
      <c r="ER161" s="111">
        <v>2</v>
      </c>
      <c r="ES161" s="64" t="s">
        <v>48</v>
      </c>
      <c r="ET161" s="1">
        <v>113</v>
      </c>
      <c r="EU161" s="1" t="s">
        <v>258</v>
      </c>
      <c r="EV161" s="1" t="s">
        <v>16</v>
      </c>
      <c r="EW161" s="218"/>
      <c r="EX161" s="50">
        <v>44013</v>
      </c>
      <c r="EY161" s="64">
        <v>109.68</v>
      </c>
      <c r="EZ161" s="64"/>
      <c r="FA161" s="64">
        <v>-105.79</v>
      </c>
      <c r="FB161" s="64"/>
      <c r="FC161" s="64"/>
      <c r="FD161" s="72">
        <f t="shared" si="142"/>
        <v>3.8900000000000006</v>
      </c>
      <c r="FE161" s="73">
        <f t="shared" si="172"/>
        <v>0.23000000000000398</v>
      </c>
      <c r="FF161" s="75">
        <f t="shared" si="143"/>
        <v>1.0792920695858455E-2</v>
      </c>
      <c r="FG161" s="56">
        <f t="shared" si="144"/>
        <v>0.24079292069586244</v>
      </c>
      <c r="FH161" s="64">
        <f t="shared" si="145"/>
        <v>0.24079292069586244</v>
      </c>
      <c r="FI161" s="64">
        <f t="shared" si="146"/>
        <v>0</v>
      </c>
      <c r="FJ161" s="64">
        <f t="shared" si="147"/>
        <v>0.43583518645951103</v>
      </c>
      <c r="FK161" s="64"/>
      <c r="FL161" s="77">
        <f t="shared" si="148"/>
        <v>0.43583518645951103</v>
      </c>
      <c r="FM161" s="64">
        <f t="shared" si="149"/>
        <v>4.9938430335736694E-2</v>
      </c>
      <c r="FN161" s="199">
        <f t="shared" si="150"/>
        <v>0.48577361679524772</v>
      </c>
      <c r="FO161" s="93">
        <f t="shared" si="151"/>
        <v>-61.930269703544525</v>
      </c>
      <c r="FP161" s="74">
        <v>2</v>
      </c>
      <c r="FQ161" s="1" t="s">
        <v>48</v>
      </c>
      <c r="FR161" s="1">
        <v>113</v>
      </c>
      <c r="FS161" s="1" t="s">
        <v>258</v>
      </c>
      <c r="FT161" s="1" t="s">
        <v>16</v>
      </c>
      <c r="FU161" s="50">
        <v>44042</v>
      </c>
      <c r="FV161" s="51"/>
      <c r="FW161" s="64">
        <v>110.14</v>
      </c>
      <c r="FX161" s="64"/>
      <c r="FY161" s="64">
        <v>-105.79</v>
      </c>
      <c r="FZ161" s="64"/>
      <c r="GA161" s="64"/>
      <c r="GB161" s="231">
        <f t="shared" si="152"/>
        <v>4.3499999999999943</v>
      </c>
      <c r="GC161" s="73">
        <f t="shared" si="92"/>
        <v>0.45999999999999375</v>
      </c>
      <c r="GD161" s="75">
        <f t="shared" si="153"/>
        <v>0.1433343125734424</v>
      </c>
      <c r="GE161" s="76">
        <f t="shared" si="154"/>
        <v>0.60333431257343617</v>
      </c>
      <c r="GF161" s="64">
        <f t="shared" si="155"/>
        <v>0.60333431257343617</v>
      </c>
      <c r="GG161" s="64">
        <v>0</v>
      </c>
      <c r="GH161" s="64">
        <f t="shared" si="156"/>
        <v>1.1463351938895288</v>
      </c>
      <c r="GI161" s="64"/>
      <c r="GJ161" s="77">
        <f t="shared" si="157"/>
        <v>1.1463351938895288</v>
      </c>
      <c r="GK161" s="63">
        <f t="shared" si="158"/>
        <v>0</v>
      </c>
      <c r="GL161" s="64">
        <f t="shared" si="159"/>
        <v>0</v>
      </c>
      <c r="GM161" s="51">
        <f t="shared" si="160"/>
        <v>1.1463351938895288</v>
      </c>
      <c r="GN161" s="200">
        <f t="shared" si="161"/>
        <v>-60.783934509654998</v>
      </c>
      <c r="GO161" s="74">
        <v>2</v>
      </c>
      <c r="GP161" s="237" t="s">
        <v>48</v>
      </c>
      <c r="GQ161" s="1">
        <v>113</v>
      </c>
      <c r="GR161" s="1" t="s">
        <v>258</v>
      </c>
      <c r="GS161" s="1" t="s">
        <v>16</v>
      </c>
      <c r="GT161" s="50">
        <v>44081</v>
      </c>
      <c r="GU161" s="51">
        <v>270</v>
      </c>
      <c r="GV161" s="64">
        <v>110.15</v>
      </c>
      <c r="GW161" s="64"/>
      <c r="GX161" s="64">
        <v>-105.79</v>
      </c>
      <c r="GY161" s="64"/>
      <c r="GZ161" s="64"/>
      <c r="HA161" s="72">
        <v>4.3599999999999994</v>
      </c>
      <c r="HB161" s="73">
        <f t="shared" si="162"/>
        <v>1.0000000000005116E-2</v>
      </c>
      <c r="HC161" s="75">
        <f t="shared" si="163"/>
        <v>-3.6194473152718603E-3</v>
      </c>
      <c r="HD161" s="76">
        <f t="shared" si="164"/>
        <v>6.3805526847332556E-3</v>
      </c>
      <c r="HE161" s="64">
        <f t="shared" si="165"/>
        <v>6.3805526847332556E-3</v>
      </c>
      <c r="HF161" s="64">
        <v>0</v>
      </c>
      <c r="HG161" s="64">
        <f t="shared" si="166"/>
        <v>1.2123050100993186E-2</v>
      </c>
      <c r="HH161" s="64"/>
      <c r="HI161" s="77">
        <f t="shared" si="167"/>
        <v>1.2123050100993186E-2</v>
      </c>
      <c r="HJ161" s="64">
        <f t="shared" si="168"/>
        <v>0</v>
      </c>
      <c r="HK161" s="64">
        <f t="shared" si="169"/>
        <v>0</v>
      </c>
      <c r="HL161" s="51">
        <f t="shared" si="170"/>
        <v>1.2123050100993186E-2</v>
      </c>
      <c r="HM161" s="200">
        <f t="shared" si="171"/>
        <v>-330.77181145955404</v>
      </c>
      <c r="HN161" s="1">
        <v>2</v>
      </c>
      <c r="HO161" s="1" t="s">
        <v>48</v>
      </c>
    </row>
    <row r="162" spans="1:223" ht="30" customHeight="1" x14ac:dyDescent="0.25">
      <c r="A162" s="1">
        <v>114</v>
      </c>
      <c r="B162" s="1" t="s">
        <v>259</v>
      </c>
      <c r="C162" s="1" t="s">
        <v>260</v>
      </c>
      <c r="D162" s="50">
        <v>43830</v>
      </c>
      <c r="E162" s="83">
        <v>30000</v>
      </c>
      <c r="F162" s="64">
        <v>10948.87</v>
      </c>
      <c r="G162" s="64"/>
      <c r="H162" s="64"/>
      <c r="I162" s="64"/>
      <c r="J162" s="64"/>
      <c r="K162" s="72">
        <v>10948.87</v>
      </c>
      <c r="L162" s="73">
        <v>3391.1400000000003</v>
      </c>
      <c r="M162" s="75">
        <v>406.93650914666978</v>
      </c>
      <c r="N162" s="56">
        <v>3798.0765091466701</v>
      </c>
      <c r="O162" s="64">
        <v>110</v>
      </c>
      <c r="P162" s="64">
        <v>3688.0765091466701</v>
      </c>
      <c r="Q162" s="64">
        <v>199.1</v>
      </c>
      <c r="R162" s="64">
        <v>8640.0886232005942</v>
      </c>
      <c r="S162" s="77">
        <v>8839.1886232005945</v>
      </c>
      <c r="T162" s="64"/>
      <c r="U162" s="64"/>
      <c r="V162" s="64">
        <v>444.16664425875973</v>
      </c>
      <c r="W162" s="90">
        <v>9283.3552674593539</v>
      </c>
      <c r="X162" s="78">
        <v>-6649.6448477499507</v>
      </c>
      <c r="Y162" s="111">
        <v>1</v>
      </c>
      <c r="Z162" s="64" t="s">
        <v>48</v>
      </c>
      <c r="AA162" s="1">
        <v>114</v>
      </c>
      <c r="AB162" s="1" t="s">
        <v>259</v>
      </c>
      <c r="AC162" s="1" t="s">
        <v>260</v>
      </c>
      <c r="AD162" s="50">
        <v>43861</v>
      </c>
      <c r="AE162" s="110"/>
      <c r="AF162" s="1">
        <v>14491.9</v>
      </c>
      <c r="AG162" s="1"/>
      <c r="AH162" s="1"/>
      <c r="AI162" s="1"/>
      <c r="AJ162" s="1"/>
      <c r="AK162" s="58">
        <f t="shared" si="90"/>
        <v>14491.9</v>
      </c>
      <c r="AL162" s="73">
        <f t="shared" si="93"/>
        <v>3543.0299999999988</v>
      </c>
      <c r="AM162" s="75">
        <f t="shared" si="94"/>
        <v>-3149.9389382094878</v>
      </c>
      <c r="AN162" s="56">
        <f t="shared" si="95"/>
        <v>393.09106179051105</v>
      </c>
      <c r="AO162" s="64">
        <f t="shared" si="96"/>
        <v>393.09106179051105</v>
      </c>
      <c r="AP162" s="64">
        <f t="shared" si="97"/>
        <v>0</v>
      </c>
      <c r="AQ162" s="64">
        <f t="shared" si="98"/>
        <v>711.49482184082501</v>
      </c>
      <c r="AR162" s="64"/>
      <c r="AS162" s="77">
        <f t="shared" si="99"/>
        <v>711.49482184082501</v>
      </c>
      <c r="AT162" s="64">
        <f t="shared" si="100"/>
        <v>2550.0894217685614</v>
      </c>
      <c r="AU162" s="64">
        <f t="shared" si="91"/>
        <v>453.36155433015887</v>
      </c>
      <c r="AV162" s="90">
        <f t="shared" si="101"/>
        <v>3714.9457979395452</v>
      </c>
      <c r="AW162" s="78">
        <f t="shared" si="102"/>
        <v>-2934.6990498104055</v>
      </c>
      <c r="AX162" s="111">
        <v>1</v>
      </c>
      <c r="AY162" s="64" t="s">
        <v>48</v>
      </c>
      <c r="AZ162" s="1">
        <v>114</v>
      </c>
      <c r="BA162" s="1" t="s">
        <v>259</v>
      </c>
      <c r="BB162" s="1" t="s">
        <v>260</v>
      </c>
      <c r="BC162" s="50">
        <v>43890</v>
      </c>
      <c r="BD162" s="83"/>
      <c r="BE162" s="1">
        <v>17743.32</v>
      </c>
      <c r="BF162" s="1"/>
      <c r="BG162" s="1"/>
      <c r="BH162" s="1"/>
      <c r="BI162" s="1"/>
      <c r="BJ162" s="58">
        <v>17743.32</v>
      </c>
      <c r="BK162" s="73">
        <f t="shared" si="103"/>
        <v>3251.42</v>
      </c>
      <c r="BL162" s="75">
        <f t="shared" si="104"/>
        <v>61.524001638432878</v>
      </c>
      <c r="BM162" s="56">
        <f t="shared" si="105"/>
        <v>3312.9440016384328</v>
      </c>
      <c r="BN162" s="64">
        <f t="shared" si="106"/>
        <v>110</v>
      </c>
      <c r="BO162" s="64">
        <f t="shared" si="107"/>
        <v>3202.9440016384328</v>
      </c>
      <c r="BP162" s="64">
        <f t="shared" si="108"/>
        <v>199.1</v>
      </c>
      <c r="BQ162" s="174">
        <f t="shared" si="109"/>
        <v>7086.1193296284773</v>
      </c>
      <c r="BR162" s="77">
        <f>BP162+BQ162+0.01</f>
        <v>7285.2293296284779</v>
      </c>
      <c r="BS162" s="64">
        <f>$BD$4/$BD$6*BR162+0.01</f>
        <v>490.16975613890276</v>
      </c>
      <c r="BT162" s="90">
        <f>BR162+BS162-0.01</f>
        <v>7775.3890857673805</v>
      </c>
      <c r="BU162" s="78">
        <f t="shared" si="113"/>
        <v>4840.6900359569754</v>
      </c>
      <c r="BV162" s="111">
        <v>1</v>
      </c>
      <c r="BW162" s="64" t="s">
        <v>48</v>
      </c>
      <c r="BX162" s="1">
        <v>114</v>
      </c>
      <c r="BY162" s="1" t="s">
        <v>259</v>
      </c>
      <c r="BZ162" s="1" t="s">
        <v>260</v>
      </c>
      <c r="CA162" s="50">
        <v>43890</v>
      </c>
      <c r="CB162" s="83">
        <v>30000</v>
      </c>
      <c r="CC162" s="72">
        <v>17743.32</v>
      </c>
      <c r="CD162" s="72"/>
      <c r="CE162" s="72"/>
      <c r="CF162" s="72"/>
      <c r="CG162" s="72"/>
      <c r="CH162" s="72">
        <v>17743.32</v>
      </c>
      <c r="CI162" s="72">
        <v>3251.42</v>
      </c>
      <c r="CJ162" s="72">
        <v>61.524001638432878</v>
      </c>
      <c r="CK162" s="72">
        <v>3312.9440016384328</v>
      </c>
      <c r="CL162" s="72">
        <v>110</v>
      </c>
      <c r="CM162" s="72">
        <v>3202.9440016384328</v>
      </c>
      <c r="CN162" s="72">
        <v>199.1</v>
      </c>
      <c r="CO162" s="72">
        <v>7086.1193296284773</v>
      </c>
      <c r="CP162" s="77">
        <f>(CN162+CO162)*$I$11-0.01</f>
        <v>8096.1810325310989</v>
      </c>
      <c r="CQ162" s="64">
        <f>$BD$4/$BD$6*CP162/$I$11+0.01</f>
        <v>490.16847790646091</v>
      </c>
      <c r="CR162" s="90">
        <f>CP162+CQ162-0.01</f>
        <v>8586.3395104375595</v>
      </c>
      <c r="CS162" s="78">
        <f>BU162-CB162+CR162-0.01</f>
        <v>-16572.980453605462</v>
      </c>
      <c r="CT162" s="74" t="s">
        <v>232</v>
      </c>
      <c r="CU162" s="1" t="s">
        <v>317</v>
      </c>
      <c r="CV162" s="1">
        <v>114</v>
      </c>
      <c r="CW162" s="1" t="s">
        <v>259</v>
      </c>
      <c r="CX162" s="1" t="s">
        <v>260</v>
      </c>
      <c r="CY162" s="50">
        <v>43951</v>
      </c>
      <c r="CZ162" s="83"/>
      <c r="DA162" s="64">
        <v>22570.010000000002</v>
      </c>
      <c r="DB162" s="64"/>
      <c r="DC162" s="64"/>
      <c r="DD162" s="64"/>
      <c r="DE162" s="64"/>
      <c r="DF162" s="72">
        <v>22570.010000000002</v>
      </c>
      <c r="DG162" s="73">
        <f t="shared" si="118"/>
        <v>4826.6900000000023</v>
      </c>
      <c r="DH162" s="75">
        <f t="shared" si="119"/>
        <v>741.11142778568978</v>
      </c>
      <c r="DI162" s="76">
        <f t="shared" si="120"/>
        <v>5567.8014277856919</v>
      </c>
      <c r="DJ162" s="64">
        <f t="shared" si="121"/>
        <v>110</v>
      </c>
      <c r="DK162" s="64">
        <f t="shared" si="122"/>
        <v>5457.8014277856919</v>
      </c>
      <c r="DL162" s="64">
        <f t="shared" si="123"/>
        <v>199.1</v>
      </c>
      <c r="DM162" s="184">
        <f t="shared" si="124"/>
        <v>12150.56877661163</v>
      </c>
      <c r="DN162" s="185">
        <f t="shared" si="125"/>
        <v>12349.66877661163</v>
      </c>
      <c r="DO162" s="186">
        <f t="shared" si="126"/>
        <v>4253.4877440805312</v>
      </c>
      <c r="DP162" s="186">
        <f t="shared" si="127"/>
        <v>4086.7369127335928</v>
      </c>
      <c r="DQ162" s="187">
        <f t="shared" si="128"/>
        <v>293.0172494577231</v>
      </c>
      <c r="DR162" s="29">
        <f t="shared" si="129"/>
        <v>4546.504993538254</v>
      </c>
      <c r="DS162" s="188">
        <f t="shared" si="130"/>
        <v>-12026.475460067208</v>
      </c>
      <c r="DT162" s="74">
        <v>1</v>
      </c>
      <c r="DU162" s="1" t="s">
        <v>48</v>
      </c>
      <c r="DV162" s="1">
        <v>114</v>
      </c>
      <c r="DW162" s="1" t="s">
        <v>259</v>
      </c>
      <c r="DX162" s="1" t="s">
        <v>260</v>
      </c>
      <c r="DY162" s="50">
        <v>43982</v>
      </c>
      <c r="DZ162" s="51"/>
      <c r="EA162" s="1">
        <v>23113.11</v>
      </c>
      <c r="EB162" s="1"/>
      <c r="EC162" s="1"/>
      <c r="ED162" s="1"/>
      <c r="EE162" s="1"/>
      <c r="EF162" s="58">
        <v>23113.11</v>
      </c>
      <c r="EG162" s="73">
        <f t="shared" si="131"/>
        <v>543.09999999999854</v>
      </c>
      <c r="EH162" s="75">
        <f t="shared" si="132"/>
        <v>22.316845683543711</v>
      </c>
      <c r="EI162" s="56">
        <f t="shared" si="133"/>
        <v>565.41684568354231</v>
      </c>
      <c r="EJ162" s="64">
        <f t="shared" si="134"/>
        <v>110</v>
      </c>
      <c r="EK162" s="64">
        <f t="shared" si="135"/>
        <v>455.41684568354231</v>
      </c>
      <c r="EL162" s="64">
        <f t="shared" si="136"/>
        <v>199.1</v>
      </c>
      <c r="EM162" s="174">
        <f t="shared" si="137"/>
        <v>881.30092198433579</v>
      </c>
      <c r="EN162" s="77">
        <f t="shared" si="138"/>
        <v>1080.4009219843358</v>
      </c>
      <c r="EO162" s="64">
        <f t="shared" si="139"/>
        <v>113.01731571305841</v>
      </c>
      <c r="EP162" s="199">
        <f t="shared" si="140"/>
        <v>1193.4182376973943</v>
      </c>
      <c r="EQ162" s="200">
        <f t="shared" si="141"/>
        <v>-10833.057222369813</v>
      </c>
      <c r="ER162" s="111">
        <v>1</v>
      </c>
      <c r="ES162" s="64" t="s">
        <v>48</v>
      </c>
      <c r="ET162" s="1">
        <v>114</v>
      </c>
      <c r="EU162" s="1" t="s">
        <v>259</v>
      </c>
      <c r="EV162" s="1" t="s">
        <v>260</v>
      </c>
      <c r="EW162" s="218"/>
      <c r="EX162" s="50">
        <v>44013</v>
      </c>
      <c r="EY162" s="64">
        <v>24086.760000000002</v>
      </c>
      <c r="EZ162" s="64"/>
      <c r="FA162" s="64"/>
      <c r="FB162" s="64"/>
      <c r="FC162" s="64"/>
      <c r="FD162" s="72">
        <f t="shared" si="142"/>
        <v>24086.760000000002</v>
      </c>
      <c r="FE162" s="73">
        <f t="shared" si="172"/>
        <v>973.65000000000146</v>
      </c>
      <c r="FF162" s="75">
        <f t="shared" si="143"/>
        <v>45.689248850097478</v>
      </c>
      <c r="FG162" s="56">
        <f t="shared" si="144"/>
        <v>1019.3392488500989</v>
      </c>
      <c r="FH162" s="64">
        <f t="shared" si="145"/>
        <v>1019.3392488500989</v>
      </c>
      <c r="FI162" s="64">
        <f t="shared" si="146"/>
        <v>0</v>
      </c>
      <c r="FJ162" s="64">
        <f t="shared" si="147"/>
        <v>1845.0040404186791</v>
      </c>
      <c r="FK162" s="64"/>
      <c r="FL162" s="77">
        <f t="shared" si="148"/>
        <v>1845.0040404186791</v>
      </c>
      <c r="FM162" s="64">
        <f t="shared" si="149"/>
        <v>211.4024030277794</v>
      </c>
      <c r="FN162" s="199">
        <f t="shared" si="150"/>
        <v>2056.4064434464585</v>
      </c>
      <c r="FO162" s="93">
        <f t="shared" si="151"/>
        <v>-8776.6507789233547</v>
      </c>
      <c r="FP162" s="74">
        <v>1</v>
      </c>
      <c r="FQ162" s="1" t="s">
        <v>48</v>
      </c>
      <c r="FR162" s="1">
        <v>114</v>
      </c>
      <c r="FS162" s="1" t="s">
        <v>259</v>
      </c>
      <c r="FT162" s="1" t="s">
        <v>260</v>
      </c>
      <c r="FU162" s="50">
        <v>44042</v>
      </c>
      <c r="FV162" s="51"/>
      <c r="FW162" s="64">
        <v>24376.89</v>
      </c>
      <c r="FX162" s="64"/>
      <c r="FY162" s="64"/>
      <c r="FZ162" s="64"/>
      <c r="GA162" s="64"/>
      <c r="GB162" s="231">
        <f t="shared" si="152"/>
        <v>24376.89</v>
      </c>
      <c r="GC162" s="73">
        <f t="shared" si="92"/>
        <v>290.12999999999738</v>
      </c>
      <c r="GD162" s="75">
        <f t="shared" si="153"/>
        <v>90.403443710723991</v>
      </c>
      <c r="GE162" s="76">
        <f t="shared" si="154"/>
        <v>380.53344371072137</v>
      </c>
      <c r="GF162" s="64">
        <f t="shared" si="155"/>
        <v>380.53344371072137</v>
      </c>
      <c r="GG162" s="64">
        <v>0</v>
      </c>
      <c r="GH162" s="64">
        <f t="shared" si="156"/>
        <v>723.01354305037057</v>
      </c>
      <c r="GI162" s="64"/>
      <c r="GJ162" s="77">
        <f t="shared" si="157"/>
        <v>723.01354305037057</v>
      </c>
      <c r="GK162" s="63">
        <f t="shared" si="158"/>
        <v>380.53344371072137</v>
      </c>
      <c r="GL162" s="64">
        <f t="shared" si="159"/>
        <v>105.78268902266728</v>
      </c>
      <c r="GM162" s="51">
        <f t="shared" si="160"/>
        <v>828.7962320730378</v>
      </c>
      <c r="GN162" s="200">
        <f t="shared" si="161"/>
        <v>-7947.8545468503171</v>
      </c>
      <c r="GO162" s="74">
        <v>1</v>
      </c>
      <c r="GP162" s="237" t="s">
        <v>48</v>
      </c>
      <c r="GQ162" s="1">
        <v>114</v>
      </c>
      <c r="GR162" s="1" t="s">
        <v>259</v>
      </c>
      <c r="GS162" s="1" t="s">
        <v>260</v>
      </c>
      <c r="GT162" s="50">
        <v>44081</v>
      </c>
      <c r="GU162" s="51"/>
      <c r="GV162" s="64">
        <v>25276.560000000001</v>
      </c>
      <c r="GW162" s="64"/>
      <c r="GX162" s="64"/>
      <c r="GY162" s="64"/>
      <c r="GZ162" s="64"/>
      <c r="HA162" s="72">
        <v>25276.560000000001</v>
      </c>
      <c r="HB162" s="73">
        <f t="shared" si="162"/>
        <v>899.67000000000189</v>
      </c>
      <c r="HC162" s="75">
        <f t="shared" si="163"/>
        <v>-325.63081661289755</v>
      </c>
      <c r="HD162" s="76">
        <f t="shared" si="164"/>
        <v>574.03918338710434</v>
      </c>
      <c r="HE162" s="64">
        <f t="shared" si="165"/>
        <v>574.03918338710434</v>
      </c>
      <c r="HF162" s="64">
        <v>0</v>
      </c>
      <c r="HG162" s="64">
        <f>HE162*1.9-0.02</f>
        <v>1090.6544484354981</v>
      </c>
      <c r="HH162" s="64"/>
      <c r="HI162" s="77">
        <f t="shared" si="167"/>
        <v>1090.6544484354981</v>
      </c>
      <c r="HJ162" s="64">
        <f t="shared" si="168"/>
        <v>574.03918338710434</v>
      </c>
      <c r="HK162" s="64">
        <f t="shared" si="169"/>
        <v>259.81895542359274</v>
      </c>
      <c r="HL162" s="51">
        <f t="shared" si="170"/>
        <v>1350.4734038590909</v>
      </c>
      <c r="HM162" s="200">
        <f t="shared" si="171"/>
        <v>-6597.3811429912257</v>
      </c>
      <c r="HN162" s="1">
        <v>1</v>
      </c>
      <c r="HO162" s="1" t="s">
        <v>48</v>
      </c>
    </row>
    <row r="163" spans="1:223" ht="30" customHeight="1" x14ac:dyDescent="0.25">
      <c r="A163" s="1">
        <v>115</v>
      </c>
      <c r="B163" s="1" t="s">
        <v>261</v>
      </c>
      <c r="C163" s="1" t="s">
        <v>262</v>
      </c>
      <c r="D163" s="50">
        <v>43830</v>
      </c>
      <c r="E163" s="83"/>
      <c r="F163" s="64">
        <v>45.94</v>
      </c>
      <c r="G163" s="64"/>
      <c r="H163" s="64"/>
      <c r="I163" s="64"/>
      <c r="J163" s="64"/>
      <c r="K163" s="72">
        <v>45.94</v>
      </c>
      <c r="L163" s="73">
        <v>0</v>
      </c>
      <c r="M163" s="75">
        <v>0</v>
      </c>
      <c r="N163" s="56">
        <v>0</v>
      </c>
      <c r="O163" s="64">
        <v>0</v>
      </c>
      <c r="P163" s="64">
        <v>0</v>
      </c>
      <c r="Q163" s="64">
        <v>0</v>
      </c>
      <c r="R163" s="64">
        <v>0</v>
      </c>
      <c r="S163" s="77">
        <v>0</v>
      </c>
      <c r="T163" s="64"/>
      <c r="U163" s="64"/>
      <c r="V163" s="64">
        <v>0</v>
      </c>
      <c r="W163" s="90">
        <v>0</v>
      </c>
      <c r="X163" s="78">
        <v>-11.892644835927033</v>
      </c>
      <c r="Y163" s="111">
        <v>1</v>
      </c>
      <c r="Z163" s="64" t="s">
        <v>48</v>
      </c>
      <c r="AA163" s="1">
        <v>115</v>
      </c>
      <c r="AB163" s="1" t="s">
        <v>261</v>
      </c>
      <c r="AC163" s="1" t="s">
        <v>262</v>
      </c>
      <c r="AD163" s="50">
        <v>43861</v>
      </c>
      <c r="AE163" s="110"/>
      <c r="AF163" s="1">
        <v>45.94</v>
      </c>
      <c r="AG163" s="1"/>
      <c r="AH163" s="1"/>
      <c r="AI163" s="1"/>
      <c r="AJ163" s="1"/>
      <c r="AK163" s="58">
        <f t="shared" si="90"/>
        <v>45.94</v>
      </c>
      <c r="AL163" s="73">
        <f t="shared" si="93"/>
        <v>0</v>
      </c>
      <c r="AM163" s="75">
        <f t="shared" si="94"/>
        <v>0</v>
      </c>
      <c r="AN163" s="56">
        <f t="shared" si="95"/>
        <v>0</v>
      </c>
      <c r="AO163" s="64">
        <f t="shared" si="96"/>
        <v>0</v>
      </c>
      <c r="AP163" s="64">
        <f t="shared" si="97"/>
        <v>0</v>
      </c>
      <c r="AQ163" s="64">
        <f t="shared" si="98"/>
        <v>0</v>
      </c>
      <c r="AR163" s="64"/>
      <c r="AS163" s="77">
        <f t="shared" si="99"/>
        <v>0</v>
      </c>
      <c r="AT163" s="64">
        <f t="shared" si="100"/>
        <v>0</v>
      </c>
      <c r="AU163" s="64">
        <f t="shared" si="91"/>
        <v>0</v>
      </c>
      <c r="AV163" s="90">
        <f t="shared" si="101"/>
        <v>0</v>
      </c>
      <c r="AW163" s="78">
        <f t="shared" si="102"/>
        <v>-11.892644835927033</v>
      </c>
      <c r="AX163" s="111">
        <v>1</v>
      </c>
      <c r="AY163" s="64" t="s">
        <v>48</v>
      </c>
      <c r="AZ163" s="1">
        <v>115</v>
      </c>
      <c r="BA163" s="1" t="s">
        <v>261</v>
      </c>
      <c r="BB163" s="1" t="s">
        <v>262</v>
      </c>
      <c r="BC163" s="50">
        <v>43890</v>
      </c>
      <c r="BD163" s="83"/>
      <c r="BE163" s="1">
        <v>45.94</v>
      </c>
      <c r="BF163" s="1"/>
      <c r="BG163" s="1"/>
      <c r="BH163" s="1"/>
      <c r="BI163" s="1"/>
      <c r="BJ163" s="58">
        <v>45.94</v>
      </c>
      <c r="BK163" s="73">
        <f t="shared" si="103"/>
        <v>0</v>
      </c>
      <c r="BL163" s="75">
        <f t="shared" si="104"/>
        <v>0</v>
      </c>
      <c r="BM163" s="56">
        <f t="shared" si="105"/>
        <v>0</v>
      </c>
      <c r="BN163" s="64">
        <f t="shared" si="106"/>
        <v>0</v>
      </c>
      <c r="BO163" s="64">
        <f t="shared" si="107"/>
        <v>0</v>
      </c>
      <c r="BP163" s="64">
        <f t="shared" si="108"/>
        <v>0</v>
      </c>
      <c r="BQ163" s="174">
        <f t="shared" si="109"/>
        <v>0</v>
      </c>
      <c r="BR163" s="77">
        <f t="shared" si="110"/>
        <v>0</v>
      </c>
      <c r="BS163" s="64">
        <f t="shared" si="111"/>
        <v>0</v>
      </c>
      <c r="BT163" s="90">
        <f t="shared" si="112"/>
        <v>0</v>
      </c>
      <c r="BU163" s="78">
        <f t="shared" si="113"/>
        <v>-11.892644835927033</v>
      </c>
      <c r="BV163" s="111">
        <v>1</v>
      </c>
      <c r="BW163" s="64" t="s">
        <v>48</v>
      </c>
      <c r="BX163" s="1">
        <v>115</v>
      </c>
      <c r="BY163" s="1" t="s">
        <v>261</v>
      </c>
      <c r="BZ163" s="1" t="s">
        <v>262</v>
      </c>
      <c r="CA163" s="50">
        <v>43890</v>
      </c>
      <c r="CB163" s="83"/>
      <c r="CC163" s="72">
        <v>45.94</v>
      </c>
      <c r="CD163" s="72"/>
      <c r="CE163" s="72"/>
      <c r="CF163" s="72"/>
      <c r="CG163" s="72"/>
      <c r="CH163" s="72">
        <v>45.94</v>
      </c>
      <c r="CI163" s="72">
        <v>0</v>
      </c>
      <c r="CJ163" s="72">
        <v>0</v>
      </c>
      <c r="CK163" s="72">
        <v>0</v>
      </c>
      <c r="CL163" s="72">
        <v>0</v>
      </c>
      <c r="CM163" s="72">
        <v>0</v>
      </c>
      <c r="CN163" s="72">
        <v>0</v>
      </c>
      <c r="CO163" s="72">
        <v>0</v>
      </c>
      <c r="CP163" s="77">
        <f t="shared" si="114"/>
        <v>0</v>
      </c>
      <c r="CQ163" s="64">
        <f t="shared" si="115"/>
        <v>0</v>
      </c>
      <c r="CR163" s="90">
        <f t="shared" si="116"/>
        <v>0</v>
      </c>
      <c r="CS163" s="78">
        <f t="shared" si="117"/>
        <v>-11.892644835927033</v>
      </c>
      <c r="CT163" s="74" t="s">
        <v>232</v>
      </c>
      <c r="CU163" s="1" t="s">
        <v>317</v>
      </c>
      <c r="CV163" s="1">
        <v>115</v>
      </c>
      <c r="CW163" s="1" t="s">
        <v>261</v>
      </c>
      <c r="CX163" s="1" t="s">
        <v>262</v>
      </c>
      <c r="CY163" s="50">
        <v>43951</v>
      </c>
      <c r="CZ163" s="83"/>
      <c r="DA163" s="64">
        <v>51.160000000000004</v>
      </c>
      <c r="DB163" s="64"/>
      <c r="DC163" s="64"/>
      <c r="DD163" s="64"/>
      <c r="DE163" s="64"/>
      <c r="DF163" s="72">
        <v>51.160000000000004</v>
      </c>
      <c r="DG163" s="73">
        <f t="shared" si="118"/>
        <v>5.220000000000006</v>
      </c>
      <c r="DH163" s="75">
        <f t="shared" si="119"/>
        <v>0.80150199267848221</v>
      </c>
      <c r="DI163" s="76">
        <f t="shared" si="120"/>
        <v>6.0215019926784885</v>
      </c>
      <c r="DJ163" s="64">
        <f t="shared" si="121"/>
        <v>6.0215019926784885</v>
      </c>
      <c r="DK163" s="64">
        <f t="shared" si="122"/>
        <v>0</v>
      </c>
      <c r="DL163" s="64">
        <f t="shared" si="123"/>
        <v>10.898918606748065</v>
      </c>
      <c r="DM163" s="184">
        <f t="shared" si="124"/>
        <v>0</v>
      </c>
      <c r="DN163" s="185">
        <f t="shared" si="125"/>
        <v>10.898918606748065</v>
      </c>
      <c r="DO163" s="186">
        <f t="shared" si="126"/>
        <v>10.898918606748065</v>
      </c>
      <c r="DP163" s="186">
        <f t="shared" si="127"/>
        <v>10.471644838065625</v>
      </c>
      <c r="DQ163" s="187">
        <f t="shared" si="128"/>
        <v>0.75081235549751568</v>
      </c>
      <c r="DR163" s="29">
        <f t="shared" si="129"/>
        <v>11.649730962245581</v>
      </c>
      <c r="DS163" s="188">
        <f t="shared" si="130"/>
        <v>-0.24291387368145223</v>
      </c>
      <c r="DT163" s="74">
        <v>1</v>
      </c>
      <c r="DU163" s="1" t="s">
        <v>48</v>
      </c>
      <c r="DV163" s="1">
        <v>115</v>
      </c>
      <c r="DW163" s="1" t="s">
        <v>261</v>
      </c>
      <c r="DX163" s="1" t="s">
        <v>262</v>
      </c>
      <c r="DY163" s="50">
        <v>43982</v>
      </c>
      <c r="DZ163" s="51"/>
      <c r="EA163" s="1">
        <v>63.74</v>
      </c>
      <c r="EB163" s="1"/>
      <c r="EC163" s="1"/>
      <c r="ED163" s="1"/>
      <c r="EE163" s="1"/>
      <c r="EF163" s="58">
        <v>63.74</v>
      </c>
      <c r="EG163" s="73">
        <f t="shared" si="131"/>
        <v>12.579999999999998</v>
      </c>
      <c r="EH163" s="75">
        <f t="shared" si="132"/>
        <v>0.51693227526971197</v>
      </c>
      <c r="EI163" s="56">
        <f t="shared" si="133"/>
        <v>13.09693227526971</v>
      </c>
      <c r="EJ163" s="64">
        <f t="shared" si="134"/>
        <v>13.09693227526971</v>
      </c>
      <c r="EK163" s="64">
        <f t="shared" si="135"/>
        <v>0</v>
      </c>
      <c r="EL163" s="64">
        <f t="shared" si="136"/>
        <v>23.705447418238176</v>
      </c>
      <c r="EM163" s="174">
        <f t="shared" si="137"/>
        <v>0</v>
      </c>
      <c r="EN163" s="77">
        <f t="shared" si="138"/>
        <v>23.705447418238176</v>
      </c>
      <c r="EO163" s="64">
        <f t="shared" si="139"/>
        <v>2.4797517111200436</v>
      </c>
      <c r="EP163" s="199">
        <f t="shared" si="140"/>
        <v>26.185199129358221</v>
      </c>
      <c r="EQ163" s="200">
        <f t="shared" si="141"/>
        <v>25.942285255676769</v>
      </c>
      <c r="ER163" s="111">
        <v>1</v>
      </c>
      <c r="ES163" s="64" t="s">
        <v>48</v>
      </c>
      <c r="ET163" s="1">
        <v>115</v>
      </c>
      <c r="EU163" s="1" t="s">
        <v>261</v>
      </c>
      <c r="EV163" s="1" t="s">
        <v>262</v>
      </c>
      <c r="EW163" s="218">
        <v>200</v>
      </c>
      <c r="EX163" s="50">
        <v>44013</v>
      </c>
      <c r="EY163" s="64">
        <v>72.59</v>
      </c>
      <c r="EZ163" s="64"/>
      <c r="FA163" s="64"/>
      <c r="FB163" s="64"/>
      <c r="FC163" s="64"/>
      <c r="FD163" s="72">
        <f t="shared" si="142"/>
        <v>72.59</v>
      </c>
      <c r="FE163" s="73">
        <f t="shared" si="172"/>
        <v>8.8500000000000014</v>
      </c>
      <c r="FF163" s="75">
        <f t="shared" si="143"/>
        <v>0.41529281807976387</v>
      </c>
      <c r="FG163" s="56">
        <f t="shared" si="144"/>
        <v>9.2652928180797645</v>
      </c>
      <c r="FH163" s="64">
        <f t="shared" si="145"/>
        <v>9.2652928180797645</v>
      </c>
      <c r="FI163" s="64">
        <f t="shared" si="146"/>
        <v>0</v>
      </c>
      <c r="FJ163" s="64">
        <f t="shared" si="147"/>
        <v>16.770180000724373</v>
      </c>
      <c r="FK163" s="64"/>
      <c r="FL163" s="77">
        <f t="shared" si="148"/>
        <v>16.770180000724373</v>
      </c>
      <c r="FM163" s="64">
        <f t="shared" si="149"/>
        <v>1.9215439498750526</v>
      </c>
      <c r="FN163" s="199">
        <f t="shared" si="150"/>
        <v>18.691723950599425</v>
      </c>
      <c r="FO163" s="93">
        <f t="shared" si="151"/>
        <v>-155.3659907937238</v>
      </c>
      <c r="FP163" s="74">
        <v>1</v>
      </c>
      <c r="FQ163" s="1" t="s">
        <v>48</v>
      </c>
      <c r="FR163" s="1">
        <v>115</v>
      </c>
      <c r="FS163" s="1" t="s">
        <v>261</v>
      </c>
      <c r="FT163" s="1" t="s">
        <v>262</v>
      </c>
      <c r="FU163" s="50">
        <v>44042</v>
      </c>
      <c r="FV163" s="51"/>
      <c r="FW163" s="64">
        <v>87.18</v>
      </c>
      <c r="FX163" s="64"/>
      <c r="FY163" s="64"/>
      <c r="FZ163" s="64"/>
      <c r="GA163" s="64"/>
      <c r="GB163" s="231">
        <f t="shared" si="152"/>
        <v>87.18</v>
      </c>
      <c r="GC163" s="73">
        <f t="shared" si="92"/>
        <v>14.590000000000003</v>
      </c>
      <c r="GD163" s="75">
        <f t="shared" si="153"/>
        <v>4.5461904792316385</v>
      </c>
      <c r="GE163" s="76">
        <f t="shared" si="154"/>
        <v>19.136190479231644</v>
      </c>
      <c r="GF163" s="64">
        <f t="shared" si="155"/>
        <v>19.136190479231644</v>
      </c>
      <c r="GG163" s="64">
        <v>0</v>
      </c>
      <c r="GH163" s="64">
        <f t="shared" si="156"/>
        <v>36.358761910540125</v>
      </c>
      <c r="GI163" s="64"/>
      <c r="GJ163" s="77">
        <f t="shared" si="157"/>
        <v>36.358761910540125</v>
      </c>
      <c r="GK163" s="63">
        <f t="shared" si="158"/>
        <v>0</v>
      </c>
      <c r="GL163" s="64">
        <f t="shared" si="159"/>
        <v>0</v>
      </c>
      <c r="GM163" s="51">
        <f t="shared" si="160"/>
        <v>36.358761910540125</v>
      </c>
      <c r="GN163" s="200">
        <f t="shared" si="161"/>
        <v>-119.00722888318367</v>
      </c>
      <c r="GO163" s="74">
        <v>1</v>
      </c>
      <c r="GP163" s="237" t="s">
        <v>48</v>
      </c>
      <c r="GQ163" s="1">
        <v>115</v>
      </c>
      <c r="GR163" s="1" t="s">
        <v>261</v>
      </c>
      <c r="GS163" s="1" t="s">
        <v>262</v>
      </c>
      <c r="GT163" s="50">
        <v>44081</v>
      </c>
      <c r="GU163" s="51"/>
      <c r="GV163" s="64">
        <v>98.23</v>
      </c>
      <c r="GW163" s="64"/>
      <c r="GX163" s="64"/>
      <c r="GY163" s="64"/>
      <c r="GZ163" s="64"/>
      <c r="HA163" s="72">
        <v>98.23</v>
      </c>
      <c r="HB163" s="73">
        <f t="shared" si="162"/>
        <v>11.049999999999997</v>
      </c>
      <c r="HC163" s="75">
        <f t="shared" si="163"/>
        <v>-3.9994892833733582</v>
      </c>
      <c r="HD163" s="76">
        <f t="shared" si="164"/>
        <v>7.050510716626639</v>
      </c>
      <c r="HE163" s="64">
        <f t="shared" si="165"/>
        <v>7.050510716626639</v>
      </c>
      <c r="HF163" s="64">
        <v>0</v>
      </c>
      <c r="HG163" s="64">
        <f t="shared" si="166"/>
        <v>13.395970361590614</v>
      </c>
      <c r="HH163" s="64"/>
      <c r="HI163" s="77">
        <f t="shared" si="167"/>
        <v>13.395970361590614</v>
      </c>
      <c r="HJ163" s="64">
        <f t="shared" si="168"/>
        <v>0</v>
      </c>
      <c r="HK163" s="64">
        <f t="shared" si="169"/>
        <v>0</v>
      </c>
      <c r="HL163" s="51">
        <f t="shared" si="170"/>
        <v>13.395970361590614</v>
      </c>
      <c r="HM163" s="200">
        <f t="shared" si="171"/>
        <v>-105.61125852159306</v>
      </c>
      <c r="HN163" s="1">
        <v>1</v>
      </c>
      <c r="HO163" s="1" t="s">
        <v>48</v>
      </c>
    </row>
    <row r="164" spans="1:223" ht="30" customHeight="1" x14ac:dyDescent="0.25">
      <c r="A164" s="1">
        <v>116</v>
      </c>
      <c r="B164" s="1" t="s">
        <v>263</v>
      </c>
      <c r="C164" s="1" t="s">
        <v>264</v>
      </c>
      <c r="D164" s="50">
        <v>43830</v>
      </c>
      <c r="E164" s="83"/>
      <c r="F164" s="64">
        <v>532.08000000000004</v>
      </c>
      <c r="G164" s="64"/>
      <c r="H164" s="64"/>
      <c r="I164" s="64"/>
      <c r="J164" s="64"/>
      <c r="K164" s="72">
        <v>532.08000000000004</v>
      </c>
      <c r="L164" s="73">
        <v>7.3000000000000682</v>
      </c>
      <c r="M164" s="75">
        <v>0.87599937388922811</v>
      </c>
      <c r="N164" s="56">
        <v>8.1759993738892955</v>
      </c>
      <c r="O164" s="64">
        <v>8.1759993738892955</v>
      </c>
      <c r="P164" s="64">
        <v>0</v>
      </c>
      <c r="Q164" s="64">
        <v>14.798558866739626</v>
      </c>
      <c r="R164" s="64">
        <v>0</v>
      </c>
      <c r="S164" s="77">
        <v>14.798558866739626</v>
      </c>
      <c r="T164" s="64"/>
      <c r="U164" s="64"/>
      <c r="V164" s="64">
        <v>0.74362325682845509</v>
      </c>
      <c r="W164" s="90">
        <v>15.542182123568081</v>
      </c>
      <c r="X164" s="78">
        <v>1256.6336488144404</v>
      </c>
      <c r="Y164" s="111">
        <v>1</v>
      </c>
      <c r="Z164" s="64" t="s">
        <v>48</v>
      </c>
      <c r="AA164" s="1">
        <v>116</v>
      </c>
      <c r="AB164" s="1" t="s">
        <v>263</v>
      </c>
      <c r="AC164" s="1" t="s">
        <v>264</v>
      </c>
      <c r="AD164" s="50">
        <v>43861</v>
      </c>
      <c r="AE164" s="110">
        <v>1300</v>
      </c>
      <c r="AF164" s="1">
        <v>532.15</v>
      </c>
      <c r="AG164" s="1"/>
      <c r="AH164" s="1"/>
      <c r="AI164" s="1"/>
      <c r="AJ164" s="1"/>
      <c r="AK164" s="58">
        <f t="shared" si="90"/>
        <v>532.15</v>
      </c>
      <c r="AL164" s="73">
        <f t="shared" si="93"/>
        <v>6.9999999999936335E-2</v>
      </c>
      <c r="AM164" s="75">
        <f t="shared" si="94"/>
        <v>-6.2233660362588997E-2</v>
      </c>
      <c r="AN164" s="56">
        <f t="shared" si="95"/>
        <v>7.7663396373473387E-3</v>
      </c>
      <c r="AO164" s="64">
        <f t="shared" si="96"/>
        <v>7.7663396373473387E-3</v>
      </c>
      <c r="AP164" s="64">
        <f t="shared" si="97"/>
        <v>0</v>
      </c>
      <c r="AQ164" s="64">
        <f t="shared" si="98"/>
        <v>1.4057074743598684E-2</v>
      </c>
      <c r="AR164" s="64"/>
      <c r="AS164" s="77">
        <f t="shared" si="99"/>
        <v>1.4057074743598684E-2</v>
      </c>
      <c r="AT164" s="64">
        <f t="shared" si="100"/>
        <v>5.0382373144917454E-2</v>
      </c>
      <c r="AU164" s="64">
        <f t="shared" si="91"/>
        <v>8.9571098193021934E-3</v>
      </c>
      <c r="AV164" s="90">
        <f t="shared" si="101"/>
        <v>7.3396557707818333E-2</v>
      </c>
      <c r="AW164" s="78">
        <f t="shared" si="102"/>
        <v>-43.292954627851735</v>
      </c>
      <c r="AX164" s="111">
        <v>1</v>
      </c>
      <c r="AY164" s="64" t="s">
        <v>48</v>
      </c>
      <c r="AZ164" s="1">
        <v>116</v>
      </c>
      <c r="BA164" s="1" t="s">
        <v>263</v>
      </c>
      <c r="BB164" s="1" t="s">
        <v>264</v>
      </c>
      <c r="BC164" s="50">
        <v>43890</v>
      </c>
      <c r="BD164" s="83"/>
      <c r="BE164" s="1">
        <v>532.15</v>
      </c>
      <c r="BF164" s="1"/>
      <c r="BG164" s="1"/>
      <c r="BH164" s="1"/>
      <c r="BI164" s="1"/>
      <c r="BJ164" s="58">
        <v>532.15</v>
      </c>
      <c r="BK164" s="73">
        <f t="shared" si="103"/>
        <v>0</v>
      </c>
      <c r="BL164" s="75">
        <f t="shared" si="104"/>
        <v>0</v>
      </c>
      <c r="BM164" s="56">
        <f t="shared" si="105"/>
        <v>0</v>
      </c>
      <c r="BN164" s="64">
        <f t="shared" si="106"/>
        <v>0</v>
      </c>
      <c r="BO164" s="64">
        <f t="shared" si="107"/>
        <v>0</v>
      </c>
      <c r="BP164" s="64">
        <f t="shared" si="108"/>
        <v>0</v>
      </c>
      <c r="BQ164" s="174">
        <f t="shared" si="109"/>
        <v>0</v>
      </c>
      <c r="BR164" s="77">
        <f t="shared" si="110"/>
        <v>0</v>
      </c>
      <c r="BS164" s="64">
        <f t="shared" si="111"/>
        <v>0</v>
      </c>
      <c r="BT164" s="90">
        <f t="shared" si="112"/>
        <v>0</v>
      </c>
      <c r="BU164" s="78">
        <f t="shared" si="113"/>
        <v>-43.292954627851735</v>
      </c>
      <c r="BV164" s="111">
        <v>1</v>
      </c>
      <c r="BW164" s="64" t="s">
        <v>48</v>
      </c>
      <c r="BX164" s="1">
        <v>116</v>
      </c>
      <c r="BY164" s="1" t="s">
        <v>263</v>
      </c>
      <c r="BZ164" s="1" t="s">
        <v>264</v>
      </c>
      <c r="CA164" s="50">
        <v>43890</v>
      </c>
      <c r="CB164" s="83"/>
      <c r="CC164" s="72">
        <v>532.15</v>
      </c>
      <c r="CD164" s="72"/>
      <c r="CE164" s="72"/>
      <c r="CF164" s="72"/>
      <c r="CG164" s="72"/>
      <c r="CH164" s="72">
        <v>532.15</v>
      </c>
      <c r="CI164" s="72">
        <v>0</v>
      </c>
      <c r="CJ164" s="72">
        <v>0</v>
      </c>
      <c r="CK164" s="72">
        <v>0</v>
      </c>
      <c r="CL164" s="72">
        <v>0</v>
      </c>
      <c r="CM164" s="72">
        <v>0</v>
      </c>
      <c r="CN164" s="72">
        <v>0</v>
      </c>
      <c r="CO164" s="72">
        <v>0</v>
      </c>
      <c r="CP164" s="77">
        <f t="shared" si="114"/>
        <v>0</v>
      </c>
      <c r="CQ164" s="64">
        <f t="shared" si="115"/>
        <v>0</v>
      </c>
      <c r="CR164" s="90">
        <f t="shared" si="116"/>
        <v>0</v>
      </c>
      <c r="CS164" s="78">
        <f t="shared" si="117"/>
        <v>-43.292954627851735</v>
      </c>
      <c r="CT164" s="74" t="s">
        <v>232</v>
      </c>
      <c r="CU164" s="1" t="s">
        <v>317</v>
      </c>
      <c r="CV164" s="1">
        <v>116</v>
      </c>
      <c r="CW164" s="1" t="s">
        <v>263</v>
      </c>
      <c r="CX164" s="1" t="s">
        <v>264</v>
      </c>
      <c r="CY164" s="50">
        <v>43951</v>
      </c>
      <c r="CZ164" s="83"/>
      <c r="DA164" s="64">
        <v>533.22</v>
      </c>
      <c r="DB164" s="64"/>
      <c r="DC164" s="64"/>
      <c r="DD164" s="64"/>
      <c r="DE164" s="64"/>
      <c r="DF164" s="72">
        <v>533.22</v>
      </c>
      <c r="DG164" s="73">
        <f t="shared" si="118"/>
        <v>1.07000000000005</v>
      </c>
      <c r="DH164" s="75">
        <f t="shared" si="119"/>
        <v>0.16429255405479218</v>
      </c>
      <c r="DI164" s="76">
        <f t="shared" si="120"/>
        <v>1.2342925540548422</v>
      </c>
      <c r="DJ164" s="64">
        <f t="shared" si="121"/>
        <v>1.2342925540548422</v>
      </c>
      <c r="DK164" s="64">
        <f t="shared" si="122"/>
        <v>0</v>
      </c>
      <c r="DL164" s="64">
        <f t="shared" si="123"/>
        <v>2.2340695228392642</v>
      </c>
      <c r="DM164" s="184">
        <f t="shared" si="124"/>
        <v>0</v>
      </c>
      <c r="DN164" s="185">
        <f t="shared" si="125"/>
        <v>2.2340695228392642</v>
      </c>
      <c r="DO164" s="186">
        <f t="shared" si="126"/>
        <v>2.2340695228392642</v>
      </c>
      <c r="DP164" s="186">
        <f t="shared" si="127"/>
        <v>2.146486585580599</v>
      </c>
      <c r="DQ164" s="187">
        <f t="shared" si="128"/>
        <v>0.15390214949853989</v>
      </c>
      <c r="DR164" s="29">
        <f t="shared" si="129"/>
        <v>2.3879716723378039</v>
      </c>
      <c r="DS164" s="188">
        <f t="shared" si="130"/>
        <v>-40.90498295551393</v>
      </c>
      <c r="DT164" s="74">
        <v>1</v>
      </c>
      <c r="DU164" s="1" t="s">
        <v>48</v>
      </c>
      <c r="DV164" s="1">
        <v>116</v>
      </c>
      <c r="DW164" s="1" t="s">
        <v>263</v>
      </c>
      <c r="DX164" s="1" t="s">
        <v>264</v>
      </c>
      <c r="DY164" s="50">
        <v>43982</v>
      </c>
      <c r="DZ164" s="51"/>
      <c r="EA164" s="1">
        <v>562.15</v>
      </c>
      <c r="EB164" s="1"/>
      <c r="EC164" s="1"/>
      <c r="ED164" s="1"/>
      <c r="EE164" s="1"/>
      <c r="EF164" s="58">
        <v>562.15</v>
      </c>
      <c r="EG164" s="73">
        <f t="shared" si="131"/>
        <v>28.92999999999995</v>
      </c>
      <c r="EH164" s="75">
        <f t="shared" si="132"/>
        <v>1.1887798667371021</v>
      </c>
      <c r="EI164" s="56">
        <f t="shared" si="133"/>
        <v>30.118779866737054</v>
      </c>
      <c r="EJ164" s="64">
        <f t="shared" si="134"/>
        <v>30.118779866737054</v>
      </c>
      <c r="EK164" s="64">
        <f t="shared" si="135"/>
        <v>0</v>
      </c>
      <c r="EL164" s="64">
        <f t="shared" si="136"/>
        <v>54.514991558794065</v>
      </c>
      <c r="EM164" s="174">
        <f t="shared" si="137"/>
        <v>0</v>
      </c>
      <c r="EN164" s="77">
        <f t="shared" si="138"/>
        <v>54.514991558794065</v>
      </c>
      <c r="EO164" s="64">
        <f t="shared" si="139"/>
        <v>5.7026404612641288</v>
      </c>
      <c r="EP164" s="199">
        <f t="shared" si="140"/>
        <v>60.217632020058197</v>
      </c>
      <c r="EQ164" s="200">
        <f t="shared" si="141"/>
        <v>19.312649064544267</v>
      </c>
      <c r="ER164" s="111">
        <v>1</v>
      </c>
      <c r="ES164" s="64" t="s">
        <v>48</v>
      </c>
      <c r="ET164" s="1">
        <v>116</v>
      </c>
      <c r="EU164" s="1" t="s">
        <v>263</v>
      </c>
      <c r="EV164" s="1" t="s">
        <v>264</v>
      </c>
      <c r="EW164" s="218"/>
      <c r="EX164" s="50">
        <v>44013</v>
      </c>
      <c r="EY164" s="64">
        <v>638.08000000000004</v>
      </c>
      <c r="EZ164" s="64"/>
      <c r="FA164" s="64"/>
      <c r="FB164" s="64"/>
      <c r="FC164" s="64"/>
      <c r="FD164" s="72">
        <f t="shared" si="142"/>
        <v>638.08000000000004</v>
      </c>
      <c r="FE164" s="73">
        <f t="shared" si="172"/>
        <v>75.930000000000064</v>
      </c>
      <c r="FF164" s="75">
        <f t="shared" si="143"/>
        <v>3.5630716018979087</v>
      </c>
      <c r="FG164" s="56">
        <f t="shared" si="144"/>
        <v>79.493071601897967</v>
      </c>
      <c r="FH164" s="64">
        <f t="shared" si="145"/>
        <v>79.493071601897967</v>
      </c>
      <c r="FI164" s="64">
        <f t="shared" si="146"/>
        <v>0</v>
      </c>
      <c r="FJ164" s="64">
        <f t="shared" si="147"/>
        <v>143.88245959943532</v>
      </c>
      <c r="FK164" s="64"/>
      <c r="FL164" s="77">
        <f t="shared" si="148"/>
        <v>143.88245959943532</v>
      </c>
      <c r="FM164" s="64">
        <f t="shared" si="149"/>
        <v>16.486195719097495</v>
      </c>
      <c r="FN164" s="199">
        <f t="shared" si="150"/>
        <v>160.36865531853283</v>
      </c>
      <c r="FO164" s="93">
        <f t="shared" si="151"/>
        <v>179.68130438307711</v>
      </c>
      <c r="FP164" s="74">
        <v>1</v>
      </c>
      <c r="FQ164" s="1" t="s">
        <v>48</v>
      </c>
      <c r="FR164" s="1">
        <v>116</v>
      </c>
      <c r="FS164" s="1" t="s">
        <v>263</v>
      </c>
      <c r="FT164" s="1" t="s">
        <v>264</v>
      </c>
      <c r="FU164" s="50">
        <v>44042</v>
      </c>
      <c r="FV164" s="51"/>
      <c r="FW164" s="64">
        <v>703.48</v>
      </c>
      <c r="FX164" s="64"/>
      <c r="FY164" s="64"/>
      <c r="FZ164" s="64"/>
      <c r="GA164" s="64"/>
      <c r="GB164" s="231">
        <f t="shared" si="152"/>
        <v>703.48</v>
      </c>
      <c r="GC164" s="73">
        <f t="shared" si="92"/>
        <v>65.399999999999977</v>
      </c>
      <c r="GD164" s="75">
        <f t="shared" si="153"/>
        <v>20.378400091963602</v>
      </c>
      <c r="GE164" s="76">
        <f t="shared" si="154"/>
        <v>85.778400091963576</v>
      </c>
      <c r="GF164" s="64">
        <f t="shared" si="155"/>
        <v>85.778400091963576</v>
      </c>
      <c r="GG164" s="64">
        <v>0</v>
      </c>
      <c r="GH164" s="64">
        <f t="shared" si="156"/>
        <v>162.97896017473079</v>
      </c>
      <c r="GI164" s="64"/>
      <c r="GJ164" s="77">
        <f t="shared" si="157"/>
        <v>162.97896017473079</v>
      </c>
      <c r="GK164" s="63">
        <f t="shared" si="158"/>
        <v>0</v>
      </c>
      <c r="GL164" s="64">
        <f t="shared" si="159"/>
        <v>0</v>
      </c>
      <c r="GM164" s="51">
        <f t="shared" si="160"/>
        <v>162.97896017473079</v>
      </c>
      <c r="GN164" s="200">
        <f t="shared" si="161"/>
        <v>342.66026455780786</v>
      </c>
      <c r="GO164" s="74">
        <v>1</v>
      </c>
      <c r="GP164" s="237" t="s">
        <v>48</v>
      </c>
      <c r="GQ164" s="1">
        <v>116</v>
      </c>
      <c r="GR164" s="1" t="s">
        <v>263</v>
      </c>
      <c r="GS164" s="1" t="s">
        <v>264</v>
      </c>
      <c r="GT164" s="50">
        <v>44081</v>
      </c>
      <c r="GU164" s="51"/>
      <c r="GV164" s="64">
        <v>798.85</v>
      </c>
      <c r="GW164" s="64"/>
      <c r="GX164" s="64"/>
      <c r="GY164" s="64"/>
      <c r="GZ164" s="64"/>
      <c r="HA164" s="72">
        <v>798.85</v>
      </c>
      <c r="HB164" s="73">
        <f t="shared" si="162"/>
        <v>95.37</v>
      </c>
      <c r="HC164" s="75">
        <f t="shared" si="163"/>
        <v>-34.518669045730071</v>
      </c>
      <c r="HD164" s="76">
        <f t="shared" si="164"/>
        <v>60.851330954269933</v>
      </c>
      <c r="HE164" s="64">
        <f t="shared" si="165"/>
        <v>60.851330954269933</v>
      </c>
      <c r="HF164" s="64">
        <v>0</v>
      </c>
      <c r="HG164" s="64">
        <f t="shared" si="166"/>
        <v>115.61752881311287</v>
      </c>
      <c r="HH164" s="64"/>
      <c r="HI164" s="77">
        <f t="shared" si="167"/>
        <v>115.61752881311287</v>
      </c>
      <c r="HJ164" s="64">
        <f t="shared" si="168"/>
        <v>0</v>
      </c>
      <c r="HK164" s="64">
        <f t="shared" si="169"/>
        <v>0</v>
      </c>
      <c r="HL164" s="51">
        <f t="shared" si="170"/>
        <v>115.61752881311287</v>
      </c>
      <c r="HM164" s="200">
        <f t="shared" si="171"/>
        <v>458.27779337092073</v>
      </c>
      <c r="HN164" s="1">
        <v>1</v>
      </c>
      <c r="HO164" s="1" t="s">
        <v>48</v>
      </c>
    </row>
    <row r="165" spans="1:223" ht="30" customHeight="1" x14ac:dyDescent="0.25">
      <c r="A165" s="1">
        <v>117</v>
      </c>
      <c r="B165" s="1" t="s">
        <v>265</v>
      </c>
      <c r="C165" s="1" t="s">
        <v>266</v>
      </c>
      <c r="D165" s="50">
        <v>43830</v>
      </c>
      <c r="E165" s="83"/>
      <c r="F165" s="64">
        <v>142.55000000000001</v>
      </c>
      <c r="G165" s="64"/>
      <c r="H165" s="64"/>
      <c r="I165" s="64"/>
      <c r="J165" s="64"/>
      <c r="K165" s="72">
        <v>142.55000000000001</v>
      </c>
      <c r="L165" s="73">
        <v>0</v>
      </c>
      <c r="M165" s="75">
        <v>0</v>
      </c>
      <c r="N165" s="56">
        <v>0</v>
      </c>
      <c r="O165" s="64">
        <v>0</v>
      </c>
      <c r="P165" s="64">
        <v>0</v>
      </c>
      <c r="Q165" s="64">
        <v>0</v>
      </c>
      <c r="R165" s="64">
        <v>0</v>
      </c>
      <c r="S165" s="77">
        <v>0</v>
      </c>
      <c r="T165" s="64"/>
      <c r="U165" s="64"/>
      <c r="V165" s="64">
        <v>0</v>
      </c>
      <c r="W165" s="90">
        <v>0</v>
      </c>
      <c r="X165" s="78">
        <v>-107.65532827835035</v>
      </c>
      <c r="Y165" s="111">
        <v>1</v>
      </c>
      <c r="Z165" s="64" t="s">
        <v>48</v>
      </c>
      <c r="AA165" s="1">
        <v>117</v>
      </c>
      <c r="AB165" s="1" t="s">
        <v>265</v>
      </c>
      <c r="AC165" s="1" t="s">
        <v>266</v>
      </c>
      <c r="AD165" s="50">
        <v>43861</v>
      </c>
      <c r="AE165" s="110"/>
      <c r="AF165" s="1">
        <v>142.59</v>
      </c>
      <c r="AG165" s="1"/>
      <c r="AH165" s="1"/>
      <c r="AI165" s="1"/>
      <c r="AJ165" s="1"/>
      <c r="AK165" s="58">
        <f t="shared" si="90"/>
        <v>142.59</v>
      </c>
      <c r="AL165" s="73">
        <f t="shared" si="93"/>
        <v>3.9999999999992042E-2</v>
      </c>
      <c r="AM165" s="75">
        <f t="shared" si="94"/>
        <v>-3.556209163579041E-2</v>
      </c>
      <c r="AN165" s="56">
        <f t="shared" si="95"/>
        <v>4.4379083642016315E-3</v>
      </c>
      <c r="AO165" s="64">
        <f t="shared" si="96"/>
        <v>4.4379083642016315E-3</v>
      </c>
      <c r="AP165" s="64">
        <f t="shared" si="97"/>
        <v>0</v>
      </c>
      <c r="AQ165" s="64">
        <f t="shared" si="98"/>
        <v>8.0326141392049535E-3</v>
      </c>
      <c r="AR165" s="64"/>
      <c r="AS165" s="77">
        <f t="shared" si="99"/>
        <v>8.0326141392049535E-3</v>
      </c>
      <c r="AT165" s="64">
        <f t="shared" si="100"/>
        <v>2.8789927511401855E-2</v>
      </c>
      <c r="AU165" s="64">
        <f t="shared" si="91"/>
        <v>5.118348468176318E-3</v>
      </c>
      <c r="AV165" s="90">
        <f t="shared" si="101"/>
        <v>4.1940890118783124E-2</v>
      </c>
      <c r="AW165" s="78">
        <f t="shared" si="102"/>
        <v>-107.61338738823157</v>
      </c>
      <c r="AX165" s="111">
        <v>1</v>
      </c>
      <c r="AY165" s="64" t="s">
        <v>48</v>
      </c>
      <c r="AZ165" s="1">
        <v>117</v>
      </c>
      <c r="BA165" s="1" t="s">
        <v>265</v>
      </c>
      <c r="BB165" s="1" t="s">
        <v>266</v>
      </c>
      <c r="BC165" s="50">
        <v>43890</v>
      </c>
      <c r="BD165" s="83"/>
      <c r="BE165" s="1">
        <v>144.32</v>
      </c>
      <c r="BF165" s="1"/>
      <c r="BG165" s="1"/>
      <c r="BH165" s="1"/>
      <c r="BI165" s="1"/>
      <c r="BJ165" s="58">
        <v>144.32</v>
      </c>
      <c r="BK165" s="73">
        <f t="shared" si="103"/>
        <v>1.7299999999999898</v>
      </c>
      <c r="BL165" s="75">
        <f t="shared" si="104"/>
        <v>3.2735396483532811E-2</v>
      </c>
      <c r="BM165" s="56">
        <f t="shared" si="105"/>
        <v>1.7627353964835226</v>
      </c>
      <c r="BN165" s="64">
        <f t="shared" si="106"/>
        <v>1.7627353964835226</v>
      </c>
      <c r="BO165" s="64">
        <f t="shared" si="107"/>
        <v>0</v>
      </c>
      <c r="BP165" s="64">
        <f t="shared" si="108"/>
        <v>3.1905510676351758</v>
      </c>
      <c r="BQ165" s="174">
        <f t="shared" si="109"/>
        <v>0</v>
      </c>
      <c r="BR165" s="77">
        <f t="shared" si="110"/>
        <v>3.1905510676351758</v>
      </c>
      <c r="BS165" s="64">
        <f t="shared" si="111"/>
        <v>0.21466444809096025</v>
      </c>
      <c r="BT165" s="90">
        <f t="shared" si="112"/>
        <v>3.4052155157261361</v>
      </c>
      <c r="BU165" s="78">
        <f t="shared" si="113"/>
        <v>-104.20817187250543</v>
      </c>
      <c r="BV165" s="111">
        <v>1</v>
      </c>
      <c r="BW165" s="64" t="s">
        <v>48</v>
      </c>
      <c r="BX165" s="1">
        <v>117</v>
      </c>
      <c r="BY165" s="1" t="s">
        <v>265</v>
      </c>
      <c r="BZ165" s="1" t="s">
        <v>266</v>
      </c>
      <c r="CA165" s="50">
        <v>43890</v>
      </c>
      <c r="CB165" s="83">
        <v>200</v>
      </c>
      <c r="CC165" s="72">
        <v>144.32</v>
      </c>
      <c r="CD165" s="72"/>
      <c r="CE165" s="72"/>
      <c r="CF165" s="72"/>
      <c r="CG165" s="72"/>
      <c r="CH165" s="72">
        <v>144.32</v>
      </c>
      <c r="CI165" s="72">
        <v>1.7299999999999898</v>
      </c>
      <c r="CJ165" s="72">
        <v>3.2735396483532811E-2</v>
      </c>
      <c r="CK165" s="72">
        <v>1.7627353964835226</v>
      </c>
      <c r="CL165" s="72">
        <v>1.7627353964835226</v>
      </c>
      <c r="CM165" s="72">
        <v>0</v>
      </c>
      <c r="CN165" s="72">
        <v>3.1905510676351758</v>
      </c>
      <c r="CO165" s="72">
        <v>0</v>
      </c>
      <c r="CP165" s="77">
        <f t="shared" si="114"/>
        <v>3.5457149296200732</v>
      </c>
      <c r="CQ165" s="64">
        <f t="shared" si="115"/>
        <v>0.21466444809096027</v>
      </c>
      <c r="CR165" s="90">
        <f t="shared" si="116"/>
        <v>3.7603793777110335</v>
      </c>
      <c r="CS165" s="78">
        <f t="shared" si="117"/>
        <v>-300.44779249479438</v>
      </c>
      <c r="CT165" s="74" t="s">
        <v>232</v>
      </c>
      <c r="CU165" s="1" t="s">
        <v>317</v>
      </c>
      <c r="CV165" s="1">
        <v>117</v>
      </c>
      <c r="CW165" s="1" t="s">
        <v>265</v>
      </c>
      <c r="CX165" s="1" t="s">
        <v>266</v>
      </c>
      <c r="CY165" s="50">
        <v>43951</v>
      </c>
      <c r="CZ165" s="83"/>
      <c r="DA165" s="64">
        <v>195.31</v>
      </c>
      <c r="DB165" s="64"/>
      <c r="DC165" s="64"/>
      <c r="DD165" s="64"/>
      <c r="DE165" s="64"/>
      <c r="DF165" s="72">
        <v>195.31</v>
      </c>
      <c r="DG165" s="73">
        <f t="shared" si="118"/>
        <v>50.990000000000009</v>
      </c>
      <c r="DH165" s="75">
        <f t="shared" si="119"/>
        <v>7.829231150704171</v>
      </c>
      <c r="DI165" s="76">
        <f t="shared" si="120"/>
        <v>58.819231150704184</v>
      </c>
      <c r="DJ165" s="64">
        <f t="shared" si="121"/>
        <v>58.819231150704184</v>
      </c>
      <c r="DK165" s="64">
        <f t="shared" si="122"/>
        <v>0</v>
      </c>
      <c r="DL165" s="64">
        <f t="shared" si="123"/>
        <v>106.46280838277458</v>
      </c>
      <c r="DM165" s="184">
        <f t="shared" si="124"/>
        <v>0</v>
      </c>
      <c r="DN165" s="185">
        <f t="shared" si="125"/>
        <v>106.46280838277458</v>
      </c>
      <c r="DO165" s="186">
        <f t="shared" si="126"/>
        <v>102.91709345315451</v>
      </c>
      <c r="DP165" s="186">
        <f t="shared" si="127"/>
        <v>98.882401942168656</v>
      </c>
      <c r="DQ165" s="187">
        <f t="shared" si="128"/>
        <v>7.0898249766429382</v>
      </c>
      <c r="DR165" s="29">
        <f t="shared" si="129"/>
        <v>110.00691842979745</v>
      </c>
      <c r="DS165" s="188">
        <f t="shared" si="130"/>
        <v>-190.44087406499693</v>
      </c>
      <c r="DT165" s="74">
        <v>1</v>
      </c>
      <c r="DU165" s="1" t="s">
        <v>48</v>
      </c>
      <c r="DV165" s="1">
        <v>117</v>
      </c>
      <c r="DW165" s="1" t="s">
        <v>265</v>
      </c>
      <c r="DX165" s="1" t="s">
        <v>266</v>
      </c>
      <c r="DY165" s="50">
        <v>43982</v>
      </c>
      <c r="DZ165" s="51"/>
      <c r="EA165" s="1">
        <v>279.47000000000003</v>
      </c>
      <c r="EB165" s="1"/>
      <c r="EC165" s="1"/>
      <c r="ED165" s="1"/>
      <c r="EE165" s="1"/>
      <c r="EF165" s="58">
        <v>279.47000000000003</v>
      </c>
      <c r="EG165" s="73">
        <f t="shared" si="131"/>
        <v>84.160000000000025</v>
      </c>
      <c r="EH165" s="75">
        <f t="shared" si="132"/>
        <v>3.4582687032352131</v>
      </c>
      <c r="EI165" s="56">
        <f t="shared" si="133"/>
        <v>87.618268703235245</v>
      </c>
      <c r="EJ165" s="64">
        <f t="shared" si="134"/>
        <v>87.618268703235245</v>
      </c>
      <c r="EK165" s="64">
        <f t="shared" si="135"/>
        <v>0</v>
      </c>
      <c r="EL165" s="64">
        <f t="shared" si="136"/>
        <v>158.58906635285581</v>
      </c>
      <c r="EM165" s="174">
        <f t="shared" si="137"/>
        <v>0</v>
      </c>
      <c r="EN165" s="77">
        <f t="shared" si="138"/>
        <v>158.58906635285581</v>
      </c>
      <c r="EO165" s="64">
        <f t="shared" si="139"/>
        <v>16.589499523677503</v>
      </c>
      <c r="EP165" s="199">
        <f t="shared" si="140"/>
        <v>175.1785658765333</v>
      </c>
      <c r="EQ165" s="200">
        <f t="shared" si="141"/>
        <v>-15.262308188463635</v>
      </c>
      <c r="ER165" s="111">
        <v>1</v>
      </c>
      <c r="ES165" s="64" t="s">
        <v>48</v>
      </c>
      <c r="ET165" s="1">
        <v>117</v>
      </c>
      <c r="EU165" s="1" t="s">
        <v>265</v>
      </c>
      <c r="EV165" s="1" t="s">
        <v>266</v>
      </c>
      <c r="EW165" s="55">
        <v>-200</v>
      </c>
      <c r="EX165" s="50">
        <v>44013</v>
      </c>
      <c r="EY165" s="64">
        <v>390.45</v>
      </c>
      <c r="EZ165" s="64"/>
      <c r="FA165" s="64"/>
      <c r="FB165" s="64"/>
      <c r="FC165" s="64"/>
      <c r="FD165" s="72">
        <f t="shared" si="142"/>
        <v>390.45</v>
      </c>
      <c r="FE165" s="73">
        <f t="shared" si="172"/>
        <v>110.97999999999996</v>
      </c>
      <c r="FF165" s="75">
        <f t="shared" si="143"/>
        <v>5.2078188644623928</v>
      </c>
      <c r="FG165" s="56">
        <f t="shared" si="144"/>
        <v>116.18781886446236</v>
      </c>
      <c r="FH165" s="64">
        <f t="shared" si="145"/>
        <v>116.18781886446236</v>
      </c>
      <c r="FI165" s="64">
        <f t="shared" si="146"/>
        <v>0</v>
      </c>
      <c r="FJ165" s="64">
        <f t="shared" si="147"/>
        <v>210.29995214467687</v>
      </c>
      <c r="FK165" s="64"/>
      <c r="FL165" s="77">
        <f t="shared" si="148"/>
        <v>210.29995214467687</v>
      </c>
      <c r="FM165" s="64">
        <f t="shared" si="149"/>
        <v>24.096378255043305</v>
      </c>
      <c r="FN165" s="199">
        <f t="shared" si="150"/>
        <v>234.39633039972017</v>
      </c>
      <c r="FO165" s="93">
        <f t="shared" si="151"/>
        <v>419.13402221125654</v>
      </c>
      <c r="FP165" s="74">
        <v>1</v>
      </c>
      <c r="FQ165" s="1" t="s">
        <v>48</v>
      </c>
      <c r="FR165" s="1">
        <v>117</v>
      </c>
      <c r="FS165" s="1" t="s">
        <v>265</v>
      </c>
      <c r="FT165" s="1" t="s">
        <v>266</v>
      </c>
      <c r="FU165" s="50">
        <v>44042</v>
      </c>
      <c r="FV165" s="51">
        <v>500</v>
      </c>
      <c r="FW165" s="64">
        <v>480.47</v>
      </c>
      <c r="FX165" s="64"/>
      <c r="FY165" s="64"/>
      <c r="FZ165" s="64"/>
      <c r="GA165" s="64"/>
      <c r="GB165" s="231">
        <f t="shared" si="152"/>
        <v>480.47</v>
      </c>
      <c r="GC165" s="73">
        <f t="shared" si="92"/>
        <v>90.020000000000039</v>
      </c>
      <c r="GD165" s="75">
        <f t="shared" si="153"/>
        <v>28.049901777959711</v>
      </c>
      <c r="GE165" s="76">
        <f t="shared" si="154"/>
        <v>118.06990177795976</v>
      </c>
      <c r="GF165" s="64">
        <f t="shared" si="155"/>
        <v>118.06990177795976</v>
      </c>
      <c r="GG165" s="64">
        <v>0</v>
      </c>
      <c r="GH165" s="64">
        <f t="shared" si="156"/>
        <v>224.33281337812352</v>
      </c>
      <c r="GI165" s="64"/>
      <c r="GJ165" s="77">
        <f t="shared" si="157"/>
        <v>224.33281337812352</v>
      </c>
      <c r="GK165" s="63">
        <f t="shared" si="158"/>
        <v>118.06990177795976</v>
      </c>
      <c r="GL165" s="64">
        <f t="shared" si="159"/>
        <v>32.821692571676834</v>
      </c>
      <c r="GM165" s="51">
        <f t="shared" si="160"/>
        <v>257.15450594980035</v>
      </c>
      <c r="GN165" s="200">
        <f t="shared" si="161"/>
        <v>176.28852816105689</v>
      </c>
      <c r="GO165" s="74">
        <v>1</v>
      </c>
      <c r="GP165" s="237" t="s">
        <v>48</v>
      </c>
      <c r="GQ165" s="1">
        <v>117</v>
      </c>
      <c r="GR165" s="1" t="s">
        <v>265</v>
      </c>
      <c r="GS165" s="1" t="s">
        <v>266</v>
      </c>
      <c r="GT165" s="50">
        <v>44081</v>
      </c>
      <c r="GU165" s="51"/>
      <c r="GV165" s="64">
        <v>644.16999999999996</v>
      </c>
      <c r="GW165" s="64"/>
      <c r="GX165" s="64"/>
      <c r="GY165" s="64"/>
      <c r="GZ165" s="64"/>
      <c r="HA165" s="72">
        <v>644.16999999999996</v>
      </c>
      <c r="HB165" s="73">
        <f t="shared" si="162"/>
        <v>163.69999999999993</v>
      </c>
      <c r="HC165" s="75">
        <f t="shared" si="163"/>
        <v>-59.250352550970014</v>
      </c>
      <c r="HD165" s="76">
        <f t="shared" si="164"/>
        <v>104.44964744902992</v>
      </c>
      <c r="HE165" s="64">
        <f t="shared" si="165"/>
        <v>104.44964744902992</v>
      </c>
      <c r="HF165" s="64">
        <v>0</v>
      </c>
      <c r="HG165" s="64">
        <f t="shared" si="166"/>
        <v>198.45433015315686</v>
      </c>
      <c r="HH165" s="64"/>
      <c r="HI165" s="77">
        <f t="shared" si="167"/>
        <v>198.45433015315686</v>
      </c>
      <c r="HJ165" s="64">
        <f t="shared" si="168"/>
        <v>0</v>
      </c>
      <c r="HK165" s="64">
        <f t="shared" si="169"/>
        <v>0</v>
      </c>
      <c r="HL165" s="51">
        <f t="shared" si="170"/>
        <v>198.45433015315686</v>
      </c>
      <c r="HM165" s="200">
        <f t="shared" si="171"/>
        <v>374.74285831421378</v>
      </c>
      <c r="HN165" s="1">
        <v>1</v>
      </c>
      <c r="HO165" s="1" t="s">
        <v>48</v>
      </c>
    </row>
    <row r="166" spans="1:223" s="215" customFormat="1" ht="30" customHeight="1" x14ac:dyDescent="0.25">
      <c r="A166" s="209"/>
      <c r="B166" s="209"/>
      <c r="C166" s="209"/>
      <c r="D166" s="210"/>
      <c r="E166" s="211"/>
      <c r="F166" s="211"/>
      <c r="G166" s="211"/>
      <c r="H166" s="211"/>
      <c r="I166" s="211"/>
      <c r="J166" s="211"/>
      <c r="K166" s="211"/>
      <c r="L166" s="211"/>
      <c r="M166" s="211"/>
      <c r="N166" s="211"/>
      <c r="O166" s="211"/>
      <c r="P166" s="211"/>
      <c r="Q166" s="211"/>
      <c r="R166" s="211"/>
      <c r="S166" s="211"/>
      <c r="T166" s="211"/>
      <c r="U166" s="211"/>
      <c r="V166" s="211"/>
      <c r="W166" s="211"/>
      <c r="X166" s="211"/>
      <c r="Y166" s="212"/>
      <c r="Z166" s="211"/>
      <c r="AA166" s="209"/>
      <c r="AB166" s="209"/>
      <c r="AC166" s="209"/>
      <c r="AD166" s="210"/>
      <c r="AE166" s="209"/>
      <c r="AF166" s="209"/>
      <c r="AG166" s="209"/>
      <c r="AH166" s="209"/>
      <c r="AI166" s="209"/>
      <c r="AJ166" s="209"/>
      <c r="AK166" s="209"/>
      <c r="AL166" s="211"/>
      <c r="AM166" s="211"/>
      <c r="AN166" s="211"/>
      <c r="AO166" s="211"/>
      <c r="AP166" s="211"/>
      <c r="AQ166" s="211"/>
      <c r="AR166" s="211"/>
      <c r="AS166" s="211"/>
      <c r="AT166" s="211"/>
      <c r="AU166" s="211"/>
      <c r="AV166" s="211"/>
      <c r="AW166" s="211"/>
      <c r="AX166" s="212"/>
      <c r="AY166" s="211"/>
      <c r="AZ166" s="209"/>
      <c r="BA166" s="209"/>
      <c r="BB166" s="209"/>
      <c r="BC166" s="210"/>
      <c r="BD166" s="211"/>
      <c r="BE166" s="209"/>
      <c r="BF166" s="209"/>
      <c r="BG166" s="209"/>
      <c r="BH166" s="209"/>
      <c r="BI166" s="209"/>
      <c r="BJ166" s="209"/>
      <c r="BK166" s="211"/>
      <c r="BL166" s="211"/>
      <c r="BM166" s="211"/>
      <c r="BN166" s="211"/>
      <c r="BO166" s="211"/>
      <c r="BP166" s="211"/>
      <c r="BQ166" s="211"/>
      <c r="BR166" s="211"/>
      <c r="BS166" s="211"/>
      <c r="BT166" s="211"/>
      <c r="BU166" s="211"/>
      <c r="BV166" s="212"/>
      <c r="BW166" s="211"/>
      <c r="BX166" s="209"/>
      <c r="BY166" s="209"/>
      <c r="BZ166" s="209"/>
      <c r="CA166" s="210"/>
      <c r="CB166" s="211"/>
      <c r="CC166" s="211"/>
      <c r="CD166" s="211"/>
      <c r="CE166" s="211"/>
      <c r="CF166" s="211"/>
      <c r="CG166" s="211"/>
      <c r="CH166" s="211"/>
      <c r="CI166" s="211"/>
      <c r="CJ166" s="211"/>
      <c r="CK166" s="211"/>
      <c r="CL166" s="211"/>
      <c r="CM166" s="211"/>
      <c r="CN166" s="211"/>
      <c r="CO166" s="211"/>
      <c r="CP166" s="211"/>
      <c r="CQ166" s="211"/>
      <c r="CR166" s="211"/>
      <c r="CS166" s="211"/>
      <c r="CT166" s="213"/>
      <c r="CU166" s="209"/>
      <c r="CV166" s="209"/>
      <c r="CW166" s="209"/>
      <c r="CX166" s="209"/>
      <c r="CY166" s="210"/>
      <c r="CZ166" s="211"/>
      <c r="DA166" s="211"/>
      <c r="DB166" s="211"/>
      <c r="DC166" s="211"/>
      <c r="DD166" s="211"/>
      <c r="DE166" s="211"/>
      <c r="DF166" s="211"/>
      <c r="DG166" s="211"/>
      <c r="DH166" s="211"/>
      <c r="DI166" s="211"/>
      <c r="DJ166" s="211"/>
      <c r="DK166" s="211"/>
      <c r="DL166" s="211"/>
      <c r="DM166" s="214"/>
      <c r="DN166" s="214"/>
      <c r="DO166" s="214"/>
      <c r="DP166" s="214"/>
      <c r="DQ166" s="214"/>
      <c r="DR166" s="214"/>
      <c r="DS166" s="214"/>
      <c r="DT166" s="213"/>
      <c r="DU166" s="209"/>
      <c r="DV166" s="209"/>
      <c r="DW166" s="209"/>
      <c r="DX166" s="209"/>
      <c r="DY166" s="210"/>
      <c r="DZ166" s="211"/>
      <c r="EA166" s="209"/>
      <c r="EB166" s="209"/>
      <c r="EC166" s="209"/>
      <c r="ED166" s="209"/>
      <c r="EE166" s="209"/>
      <c r="EF166" s="209"/>
      <c r="EG166" s="211"/>
      <c r="EH166" s="211"/>
      <c r="EI166" s="211"/>
      <c r="EJ166" s="211"/>
      <c r="EK166" s="211"/>
      <c r="EL166" s="211"/>
      <c r="EM166" s="211"/>
      <c r="EN166" s="211"/>
      <c r="EO166" s="211"/>
      <c r="EP166" s="211"/>
      <c r="EQ166" s="211"/>
      <c r="ER166" s="212"/>
      <c r="ES166" s="211"/>
      <c r="ET166" s="209">
        <v>118</v>
      </c>
      <c r="EU166" s="209" t="s">
        <v>352</v>
      </c>
      <c r="EV166" s="209" t="s">
        <v>353</v>
      </c>
      <c r="EW166" s="219"/>
      <c r="EX166" s="210">
        <v>44013</v>
      </c>
      <c r="EY166" s="211">
        <v>31.63</v>
      </c>
      <c r="EZ166" s="211"/>
      <c r="FA166" s="211"/>
      <c r="FB166" s="211"/>
      <c r="FC166" s="211"/>
      <c r="FD166" s="72">
        <f t="shared" si="142"/>
        <v>31.63</v>
      </c>
      <c r="FE166" s="73">
        <f t="shared" si="172"/>
        <v>31.63</v>
      </c>
      <c r="FF166" s="75">
        <f t="shared" si="143"/>
        <v>1.4842612243912914</v>
      </c>
      <c r="FG166" s="56">
        <f t="shared" si="144"/>
        <v>33.114261224391292</v>
      </c>
      <c r="FH166" s="64">
        <f t="shared" si="145"/>
        <v>33.114261224391292</v>
      </c>
      <c r="FI166" s="64">
        <f t="shared" si="146"/>
        <v>0</v>
      </c>
      <c r="FJ166" s="64">
        <f t="shared" si="147"/>
        <v>59.93681281614824</v>
      </c>
      <c r="FK166" s="211"/>
      <c r="FL166" s="77">
        <f t="shared" si="148"/>
        <v>59.93681281614824</v>
      </c>
      <c r="FM166" s="64">
        <f t="shared" si="149"/>
        <v>6.8676197892144533</v>
      </c>
      <c r="FN166" s="199">
        <f t="shared" si="150"/>
        <v>66.804432605362692</v>
      </c>
      <c r="FO166" s="93">
        <f t="shared" si="151"/>
        <v>66.804432605362692</v>
      </c>
      <c r="FP166" s="74">
        <v>1</v>
      </c>
      <c r="FQ166" s="1" t="s">
        <v>48</v>
      </c>
      <c r="FR166" s="209">
        <v>118</v>
      </c>
      <c r="FS166" s="209" t="s">
        <v>352</v>
      </c>
      <c r="FT166" s="209" t="s">
        <v>353</v>
      </c>
      <c r="FU166" s="210">
        <v>44042</v>
      </c>
      <c r="FV166" s="230">
        <v>500</v>
      </c>
      <c r="FW166" s="211">
        <v>89.25</v>
      </c>
      <c r="FX166" s="211"/>
      <c r="FY166" s="211"/>
      <c r="FZ166" s="211"/>
      <c r="GA166" s="211"/>
      <c r="GB166" s="231">
        <f t="shared" si="152"/>
        <v>89.25</v>
      </c>
      <c r="GC166" s="73">
        <f t="shared" si="92"/>
        <v>57.620000000000005</v>
      </c>
      <c r="GD166" s="75">
        <f t="shared" si="153"/>
        <v>17.954180631482313</v>
      </c>
      <c r="GE166" s="76">
        <f t="shared" si="154"/>
        <v>75.574180631482321</v>
      </c>
      <c r="GF166" s="64">
        <f t="shared" si="155"/>
        <v>75.574180631482321</v>
      </c>
      <c r="GG166" s="211">
        <v>0</v>
      </c>
      <c r="GH166" s="64">
        <f t="shared" si="156"/>
        <v>143.59094319981639</v>
      </c>
      <c r="GI166" s="211"/>
      <c r="GJ166" s="77">
        <f t="shared" si="157"/>
        <v>143.59094319981639</v>
      </c>
      <c r="GK166" s="63">
        <f t="shared" si="158"/>
        <v>0</v>
      </c>
      <c r="GL166" s="64">
        <f t="shared" si="159"/>
        <v>0</v>
      </c>
      <c r="GM166" s="51">
        <f t="shared" si="160"/>
        <v>143.59094319981639</v>
      </c>
      <c r="GN166" s="200">
        <f t="shared" si="161"/>
        <v>-289.60462419482087</v>
      </c>
      <c r="GO166" s="213">
        <v>1</v>
      </c>
      <c r="GP166" s="238" t="s">
        <v>48</v>
      </c>
      <c r="GQ166" s="209">
        <v>118</v>
      </c>
      <c r="GR166" s="209" t="s">
        <v>352</v>
      </c>
      <c r="GS166" s="209" t="s">
        <v>353</v>
      </c>
      <c r="GT166" s="210">
        <v>44081</v>
      </c>
      <c r="GU166" s="230"/>
      <c r="GV166" s="211">
        <v>219.79</v>
      </c>
      <c r="GW166" s="211"/>
      <c r="GX166" s="211"/>
      <c r="GY166" s="211"/>
      <c r="GZ166" s="211"/>
      <c r="HA166" s="243">
        <v>219.79</v>
      </c>
      <c r="HB166" s="73">
        <f t="shared" si="162"/>
        <v>130.54</v>
      </c>
      <c r="HC166" s="75">
        <f t="shared" si="163"/>
        <v>-47.24826525353469</v>
      </c>
      <c r="HD166" s="76">
        <f t="shared" si="164"/>
        <v>83.291734746465295</v>
      </c>
      <c r="HE166" s="64">
        <f t="shared" si="165"/>
        <v>83.291734746465295</v>
      </c>
      <c r="HF166" s="211">
        <v>0</v>
      </c>
      <c r="HG166" s="64">
        <f t="shared" si="166"/>
        <v>158.25429601828407</v>
      </c>
      <c r="HH166" s="211"/>
      <c r="HI166" s="77">
        <f t="shared" si="167"/>
        <v>158.25429601828407</v>
      </c>
      <c r="HJ166" s="64">
        <f t="shared" si="168"/>
        <v>0</v>
      </c>
      <c r="HK166" s="64">
        <f t="shared" si="169"/>
        <v>0</v>
      </c>
      <c r="HL166" s="51">
        <f t="shared" si="170"/>
        <v>158.25429601828407</v>
      </c>
      <c r="HM166" s="200">
        <f t="shared" si="171"/>
        <v>-131.35032817653681</v>
      </c>
      <c r="HN166" s="209">
        <v>1</v>
      </c>
      <c r="HO166" s="209" t="s">
        <v>48</v>
      </c>
    </row>
    <row r="167" spans="1:223" s="215" customFormat="1" ht="30" customHeight="1" x14ac:dyDescent="0.25">
      <c r="A167" s="209"/>
      <c r="B167" s="209"/>
      <c r="C167" s="209"/>
      <c r="D167" s="210"/>
      <c r="E167" s="211"/>
      <c r="F167" s="211"/>
      <c r="G167" s="211"/>
      <c r="H167" s="211"/>
      <c r="I167" s="211"/>
      <c r="J167" s="211"/>
      <c r="K167" s="211"/>
      <c r="L167" s="211"/>
      <c r="M167" s="211"/>
      <c r="N167" s="211"/>
      <c r="O167" s="211"/>
      <c r="P167" s="211"/>
      <c r="Q167" s="211"/>
      <c r="R167" s="211"/>
      <c r="S167" s="211"/>
      <c r="T167" s="211"/>
      <c r="U167" s="211"/>
      <c r="V167" s="211"/>
      <c r="W167" s="211"/>
      <c r="X167" s="211"/>
      <c r="Y167" s="212"/>
      <c r="Z167" s="211"/>
      <c r="AA167" s="209"/>
      <c r="AB167" s="209"/>
      <c r="AC167" s="209"/>
      <c r="AD167" s="210"/>
      <c r="AE167" s="209"/>
      <c r="AF167" s="209"/>
      <c r="AG167" s="209"/>
      <c r="AH167" s="209"/>
      <c r="AI167" s="209"/>
      <c r="AJ167" s="209"/>
      <c r="AK167" s="209"/>
      <c r="AL167" s="211"/>
      <c r="AM167" s="211"/>
      <c r="AN167" s="211"/>
      <c r="AO167" s="211"/>
      <c r="AP167" s="211"/>
      <c r="AQ167" s="211"/>
      <c r="AR167" s="211"/>
      <c r="AS167" s="211"/>
      <c r="AT167" s="211"/>
      <c r="AU167" s="211"/>
      <c r="AV167" s="211"/>
      <c r="AW167" s="211"/>
      <c r="AX167" s="212"/>
      <c r="AY167" s="211"/>
      <c r="AZ167" s="209"/>
      <c r="BA167" s="209"/>
      <c r="BB167" s="209"/>
      <c r="BC167" s="210"/>
      <c r="BD167" s="211"/>
      <c r="BE167" s="209"/>
      <c r="BF167" s="209"/>
      <c r="BG167" s="209"/>
      <c r="BH167" s="209"/>
      <c r="BI167" s="209"/>
      <c r="BJ167" s="209"/>
      <c r="BK167" s="211"/>
      <c r="BL167" s="211"/>
      <c r="BM167" s="211"/>
      <c r="BN167" s="211"/>
      <c r="BO167" s="211"/>
      <c r="BP167" s="211"/>
      <c r="BQ167" s="211"/>
      <c r="BR167" s="211"/>
      <c r="BS167" s="211"/>
      <c r="BT167" s="211"/>
      <c r="BU167" s="211"/>
      <c r="BV167" s="212"/>
      <c r="BW167" s="211"/>
      <c r="BX167" s="209"/>
      <c r="BY167" s="209"/>
      <c r="BZ167" s="209"/>
      <c r="CA167" s="210"/>
      <c r="CB167" s="211"/>
      <c r="CC167" s="211"/>
      <c r="CD167" s="211"/>
      <c r="CE167" s="211"/>
      <c r="CF167" s="211"/>
      <c r="CG167" s="211"/>
      <c r="CH167" s="211"/>
      <c r="CI167" s="211"/>
      <c r="CJ167" s="211"/>
      <c r="CK167" s="211"/>
      <c r="CL167" s="211"/>
      <c r="CM167" s="211"/>
      <c r="CN167" s="211"/>
      <c r="CO167" s="211"/>
      <c r="CP167" s="211"/>
      <c r="CQ167" s="211"/>
      <c r="CR167" s="211"/>
      <c r="CS167" s="211"/>
      <c r="CT167" s="213"/>
      <c r="CU167" s="209"/>
      <c r="CV167" s="209"/>
      <c r="CW167" s="209"/>
      <c r="CX167" s="209"/>
      <c r="CY167" s="210"/>
      <c r="CZ167" s="211"/>
      <c r="DA167" s="211"/>
      <c r="DB167" s="211"/>
      <c r="DC167" s="211"/>
      <c r="DD167" s="211"/>
      <c r="DE167" s="211"/>
      <c r="DF167" s="211"/>
      <c r="DG167" s="211"/>
      <c r="DH167" s="211"/>
      <c r="DI167" s="211"/>
      <c r="DJ167" s="211"/>
      <c r="DK167" s="211"/>
      <c r="DL167" s="211"/>
      <c r="DM167" s="214"/>
      <c r="DN167" s="214"/>
      <c r="DO167" s="214"/>
      <c r="DP167" s="214"/>
      <c r="DQ167" s="214"/>
      <c r="DR167" s="214"/>
      <c r="DS167" s="214"/>
      <c r="DT167" s="213"/>
      <c r="DU167" s="209"/>
      <c r="DV167" s="209"/>
      <c r="DW167" s="209"/>
      <c r="DX167" s="209"/>
      <c r="DY167" s="210"/>
      <c r="DZ167" s="211"/>
      <c r="EA167" s="209"/>
      <c r="EB167" s="209"/>
      <c r="EC167" s="209"/>
      <c r="ED167" s="209"/>
      <c r="EE167" s="209"/>
      <c r="EF167" s="209"/>
      <c r="EG167" s="211"/>
      <c r="EH167" s="211"/>
      <c r="EI167" s="211"/>
      <c r="EJ167" s="211"/>
      <c r="EK167" s="211"/>
      <c r="EL167" s="211"/>
      <c r="EM167" s="211"/>
      <c r="EN167" s="211"/>
      <c r="EO167" s="211"/>
      <c r="EP167" s="211"/>
      <c r="EQ167" s="211"/>
      <c r="ER167" s="212"/>
      <c r="ES167" s="211"/>
      <c r="ET167" s="209">
        <v>119</v>
      </c>
      <c r="EU167" s="209" t="s">
        <v>354</v>
      </c>
      <c r="EV167" s="209" t="s">
        <v>355</v>
      </c>
      <c r="EW167" s="219"/>
      <c r="EX167" s="210">
        <v>44013</v>
      </c>
      <c r="EY167" s="211">
        <v>1.99</v>
      </c>
      <c r="EZ167" s="211"/>
      <c r="FA167" s="211"/>
      <c r="FB167" s="211"/>
      <c r="FC167" s="211"/>
      <c r="FD167" s="72">
        <f t="shared" si="142"/>
        <v>1.99</v>
      </c>
      <c r="FE167" s="73">
        <f t="shared" si="172"/>
        <v>1.99</v>
      </c>
      <c r="FF167" s="75">
        <f t="shared" si="143"/>
        <v>9.3382226890251982E-2</v>
      </c>
      <c r="FG167" s="56">
        <f t="shared" si="144"/>
        <v>2.0833822268902518</v>
      </c>
      <c r="FH167" s="64">
        <f t="shared" si="145"/>
        <v>2.0833822268902518</v>
      </c>
      <c r="FI167" s="64">
        <f t="shared" si="146"/>
        <v>0</v>
      </c>
      <c r="FJ167" s="64">
        <f t="shared" si="147"/>
        <v>3.7709218306713557</v>
      </c>
      <c r="FK167" s="211"/>
      <c r="FL167" s="77">
        <f t="shared" si="148"/>
        <v>3.7709218306713557</v>
      </c>
      <c r="FM167" s="64">
        <f t="shared" si="149"/>
        <v>0.43207598420919252</v>
      </c>
      <c r="FN167" s="199">
        <f t="shared" si="150"/>
        <v>4.2029978148805478</v>
      </c>
      <c r="FO167" s="93">
        <f t="shared" si="151"/>
        <v>4.2029978148805478</v>
      </c>
      <c r="FP167" s="74">
        <v>1</v>
      </c>
      <c r="FQ167" s="1" t="s">
        <v>48</v>
      </c>
      <c r="FR167" s="209">
        <v>119</v>
      </c>
      <c r="FS167" s="209" t="s">
        <v>354</v>
      </c>
      <c r="FT167" s="209" t="s">
        <v>355</v>
      </c>
      <c r="FU167" s="210">
        <v>44042</v>
      </c>
      <c r="FV167" s="230"/>
      <c r="FW167" s="211">
        <v>20.6</v>
      </c>
      <c r="FX167" s="211"/>
      <c r="FY167" s="211"/>
      <c r="FZ167" s="211"/>
      <c r="GA167" s="211"/>
      <c r="GB167" s="231">
        <f t="shared" si="152"/>
        <v>20.6</v>
      </c>
      <c r="GC167" s="73">
        <f t="shared" si="92"/>
        <v>18.610000000000003</v>
      </c>
      <c r="GD167" s="75">
        <f t="shared" si="153"/>
        <v>5.7988077325908689</v>
      </c>
      <c r="GE167" s="76">
        <f t="shared" si="154"/>
        <v>24.408807732590873</v>
      </c>
      <c r="GF167" s="64">
        <f t="shared" si="155"/>
        <v>24.408807732590873</v>
      </c>
      <c r="GG167" s="211">
        <v>0</v>
      </c>
      <c r="GH167" s="64">
        <f t="shared" si="156"/>
        <v>46.376734691922657</v>
      </c>
      <c r="GI167" s="211"/>
      <c r="GJ167" s="77">
        <f t="shared" si="157"/>
        <v>46.376734691922657</v>
      </c>
      <c r="GK167" s="63">
        <f t="shared" si="158"/>
        <v>0</v>
      </c>
      <c r="GL167" s="64">
        <f t="shared" si="159"/>
        <v>0</v>
      </c>
      <c r="GM167" s="51">
        <f t="shared" si="160"/>
        <v>46.376734691922657</v>
      </c>
      <c r="GN167" s="200">
        <f t="shared" si="161"/>
        <v>50.579732506803204</v>
      </c>
      <c r="GO167" s="213">
        <v>1</v>
      </c>
      <c r="GP167" s="238" t="s">
        <v>48</v>
      </c>
      <c r="GQ167" s="209">
        <v>119</v>
      </c>
      <c r="GR167" s="209" t="s">
        <v>354</v>
      </c>
      <c r="GS167" s="209" t="s">
        <v>355</v>
      </c>
      <c r="GT167" s="210">
        <v>44081</v>
      </c>
      <c r="GU167" s="230">
        <v>1000</v>
      </c>
      <c r="GV167" s="211">
        <v>38.79</v>
      </c>
      <c r="GW167" s="211"/>
      <c r="GX167" s="211"/>
      <c r="GY167" s="211"/>
      <c r="GZ167" s="211"/>
      <c r="HA167" s="243">
        <v>38.79</v>
      </c>
      <c r="HB167" s="73">
        <f t="shared" si="162"/>
        <v>18.189999999999998</v>
      </c>
      <c r="HC167" s="75">
        <f t="shared" si="163"/>
        <v>-6.5837746664761445</v>
      </c>
      <c r="HD167" s="76">
        <f t="shared" si="164"/>
        <v>11.606225333523852</v>
      </c>
      <c r="HE167" s="64">
        <f t="shared" si="165"/>
        <v>11.606225333523852</v>
      </c>
      <c r="HF167" s="211">
        <v>0</v>
      </c>
      <c r="HG167" s="64">
        <f t="shared" si="166"/>
        <v>22.05182813369532</v>
      </c>
      <c r="HH167" s="211"/>
      <c r="HI167" s="77">
        <f t="shared" si="167"/>
        <v>22.05182813369532</v>
      </c>
      <c r="HJ167" s="64">
        <f t="shared" si="168"/>
        <v>0</v>
      </c>
      <c r="HK167" s="64">
        <f t="shared" si="169"/>
        <v>0</v>
      </c>
      <c r="HL167" s="51">
        <f t="shared" si="170"/>
        <v>22.05182813369532</v>
      </c>
      <c r="HM167" s="200">
        <f t="shared" si="171"/>
        <v>-927.36843935950151</v>
      </c>
      <c r="HN167" s="209">
        <v>1</v>
      </c>
      <c r="HO167" s="209" t="s">
        <v>48</v>
      </c>
    </row>
    <row r="168" spans="1:223" s="10" customFormat="1" ht="30" customHeight="1" x14ac:dyDescent="0.25">
      <c r="A168" s="19"/>
      <c r="B168" s="19"/>
      <c r="C168" s="19"/>
      <c r="D168" s="52"/>
      <c r="E168" s="84"/>
      <c r="F168" s="23"/>
      <c r="G168" s="23"/>
      <c r="H168" s="23"/>
      <c r="I168" s="23"/>
      <c r="J168" s="23"/>
      <c r="K168" s="25"/>
      <c r="L168" s="20"/>
      <c r="M168" s="21"/>
      <c r="N168" s="87"/>
      <c r="O168" s="23"/>
      <c r="P168" s="23"/>
      <c r="Q168" s="23"/>
      <c r="R168" s="23"/>
      <c r="S168" s="89"/>
      <c r="T168" s="23"/>
      <c r="U168" s="23"/>
      <c r="V168" s="23"/>
      <c r="W168" s="222"/>
      <c r="X168" s="88"/>
      <c r="Y168" s="223"/>
      <c r="Z168" s="23"/>
      <c r="AA168" s="19"/>
      <c r="AB168" s="19"/>
      <c r="AC168" s="19"/>
      <c r="AD168" s="52"/>
      <c r="AE168" s="224"/>
      <c r="AF168" s="19"/>
      <c r="AG168" s="19"/>
      <c r="AH168" s="19"/>
      <c r="AI168" s="19"/>
      <c r="AJ168" s="19"/>
      <c r="AK168" s="59"/>
      <c r="AL168" s="20"/>
      <c r="AM168" s="21"/>
      <c r="AN168" s="87"/>
      <c r="AO168" s="23"/>
      <c r="AP168" s="23"/>
      <c r="AQ168" s="23"/>
      <c r="AR168" s="23"/>
      <c r="AS168" s="89"/>
      <c r="AT168" s="23"/>
      <c r="AU168" s="23"/>
      <c r="AV168" s="222"/>
      <c r="AW168" s="88"/>
      <c r="AX168" s="223"/>
      <c r="AY168" s="23"/>
      <c r="AZ168" s="19"/>
      <c r="BA168" s="19"/>
      <c r="BB168" s="19"/>
      <c r="BC168" s="52"/>
      <c r="BD168" s="84"/>
      <c r="BE168" s="19"/>
      <c r="BF168" s="19"/>
      <c r="BG168" s="19"/>
      <c r="BH168" s="19"/>
      <c r="BI168" s="19"/>
      <c r="BJ168" s="59"/>
      <c r="BK168" s="20"/>
      <c r="BL168" s="21"/>
      <c r="BM168" s="87"/>
      <c r="BN168" s="23"/>
      <c r="BO168" s="23"/>
      <c r="BP168" s="23"/>
      <c r="BQ168" s="225"/>
      <c r="BR168" s="89"/>
      <c r="BS168" s="23"/>
      <c r="BT168" s="222"/>
      <c r="BU168" s="88"/>
      <c r="BV168" s="223"/>
      <c r="BW168" s="23"/>
      <c r="BX168" s="19"/>
      <c r="BY168" s="19"/>
      <c r="BZ168" s="19"/>
      <c r="CA168" s="52"/>
      <c r="CB168" s="84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89"/>
      <c r="CQ168" s="23"/>
      <c r="CR168" s="222"/>
      <c r="CS168" s="88"/>
      <c r="CT168" s="24"/>
      <c r="CU168" s="19"/>
      <c r="CV168" s="19"/>
      <c r="CW168" s="19"/>
      <c r="CX168" s="19"/>
      <c r="CY168" s="52"/>
      <c r="CZ168" s="84"/>
      <c r="DA168" s="23"/>
      <c r="DB168" s="23"/>
      <c r="DC168" s="23"/>
      <c r="DD168" s="23"/>
      <c r="DE168" s="23"/>
      <c r="DF168" s="25"/>
      <c r="DG168" s="20"/>
      <c r="DH168" s="21"/>
      <c r="DI168" s="22"/>
      <c r="DJ168" s="23"/>
      <c r="DK168" s="23"/>
      <c r="DL168" s="23"/>
      <c r="DM168" s="184"/>
      <c r="DN168" s="185"/>
      <c r="DO168" s="186"/>
      <c r="DP168" s="186"/>
      <c r="DQ168" s="187"/>
      <c r="DR168" s="29"/>
      <c r="DS168" s="188"/>
      <c r="DT168" s="24"/>
      <c r="DU168" s="19"/>
      <c r="DV168" s="19"/>
      <c r="DW168" s="19"/>
      <c r="DX168" s="19"/>
      <c r="DY168" s="52"/>
      <c r="DZ168" s="53"/>
      <c r="EA168" s="19"/>
      <c r="EB168" s="19"/>
      <c r="EC168" s="19"/>
      <c r="ED168" s="19"/>
      <c r="EE168" s="19"/>
      <c r="EF168" s="59"/>
      <c r="EG168" s="20"/>
      <c r="EH168" s="21"/>
      <c r="EI168" s="87"/>
      <c r="EJ168" s="23"/>
      <c r="EK168" s="23"/>
      <c r="EL168" s="23"/>
      <c r="EM168" s="225"/>
      <c r="EN168" s="89"/>
      <c r="EO168" s="23"/>
      <c r="EP168" s="226"/>
      <c r="EQ168" s="227"/>
      <c r="ER168" s="223"/>
      <c r="ES168" s="23"/>
      <c r="ET168" s="19">
        <v>120</v>
      </c>
      <c r="EU168" s="19" t="s">
        <v>356</v>
      </c>
      <c r="EV168" s="19" t="s">
        <v>357</v>
      </c>
      <c r="EW168" s="228"/>
      <c r="EX168" s="52">
        <v>44013</v>
      </c>
      <c r="EY168" s="23">
        <v>0.65</v>
      </c>
      <c r="EZ168" s="23"/>
      <c r="FA168" s="23"/>
      <c r="FB168" s="23"/>
      <c r="FC168" s="23"/>
      <c r="FD168" s="25">
        <f t="shared" si="142"/>
        <v>0.65</v>
      </c>
      <c r="FE168" s="20">
        <f t="shared" si="172"/>
        <v>0.65</v>
      </c>
      <c r="FF168" s="21">
        <f t="shared" si="143"/>
        <v>3.0501732401338588E-2</v>
      </c>
      <c r="FG168" s="87">
        <f t="shared" si="144"/>
        <v>0.6805017324013386</v>
      </c>
      <c r="FH168" s="23">
        <f t="shared" si="145"/>
        <v>0.6805017324013386</v>
      </c>
      <c r="FI168" s="23">
        <f t="shared" si="146"/>
        <v>0</v>
      </c>
      <c r="FJ168" s="23">
        <f t="shared" si="147"/>
        <v>1.231708135646423</v>
      </c>
      <c r="FK168" s="23"/>
      <c r="FL168" s="89">
        <f t="shared" si="148"/>
        <v>1.231708135646423</v>
      </c>
      <c r="FM168" s="23">
        <f t="shared" si="149"/>
        <v>0.14113034660099258</v>
      </c>
      <c r="FN168" s="226">
        <f t="shared" si="150"/>
        <v>1.3728384822474156</v>
      </c>
      <c r="FO168" s="229">
        <f t="shared" si="151"/>
        <v>1.3728384822474156</v>
      </c>
      <c r="FP168" s="24">
        <v>1</v>
      </c>
      <c r="FQ168" s="19" t="s">
        <v>48</v>
      </c>
      <c r="FR168" s="19">
        <v>120</v>
      </c>
      <c r="FS168" s="19" t="s">
        <v>356</v>
      </c>
      <c r="FT168" s="19" t="s">
        <v>357</v>
      </c>
      <c r="FU168" s="52">
        <v>44042</v>
      </c>
      <c r="FV168" s="53"/>
      <c r="FW168" s="23">
        <v>0.65</v>
      </c>
      <c r="FX168" s="23"/>
      <c r="FY168" s="23"/>
      <c r="FZ168" s="23"/>
      <c r="GA168" s="23"/>
      <c r="GB168" s="231">
        <f t="shared" si="152"/>
        <v>0.65</v>
      </c>
      <c r="GC168" s="73">
        <f t="shared" si="92"/>
        <v>0</v>
      </c>
      <c r="GD168" s="75">
        <f t="shared" si="153"/>
        <v>0</v>
      </c>
      <c r="GE168" s="76">
        <f t="shared" si="154"/>
        <v>0</v>
      </c>
      <c r="GF168" s="64">
        <f t="shared" si="155"/>
        <v>0</v>
      </c>
      <c r="GG168" s="23">
        <v>0</v>
      </c>
      <c r="GH168" s="64">
        <f t="shared" si="156"/>
        <v>0</v>
      </c>
      <c r="GI168" s="23"/>
      <c r="GJ168" s="77">
        <f t="shared" si="157"/>
        <v>0</v>
      </c>
      <c r="GK168" s="63">
        <f t="shared" si="158"/>
        <v>0</v>
      </c>
      <c r="GL168" s="64">
        <f t="shared" si="159"/>
        <v>0</v>
      </c>
      <c r="GM168" s="51">
        <f t="shared" si="160"/>
        <v>0</v>
      </c>
      <c r="GN168" s="200">
        <f t="shared" si="161"/>
        <v>1.3728384822474156</v>
      </c>
      <c r="GO168" s="24">
        <v>1</v>
      </c>
      <c r="GP168" s="239" t="s">
        <v>48</v>
      </c>
      <c r="GQ168" s="19">
        <v>120</v>
      </c>
      <c r="GR168" s="19" t="s">
        <v>356</v>
      </c>
      <c r="GS168" s="19" t="s">
        <v>357</v>
      </c>
      <c r="GT168" s="52">
        <v>44081</v>
      </c>
      <c r="GU168" s="53"/>
      <c r="GV168" s="23">
        <v>8.56</v>
      </c>
      <c r="GW168" s="23"/>
      <c r="GX168" s="23"/>
      <c r="GY168" s="23"/>
      <c r="GZ168" s="23"/>
      <c r="HA168" s="25">
        <v>8.56</v>
      </c>
      <c r="HB168" s="73">
        <f t="shared" si="162"/>
        <v>7.91</v>
      </c>
      <c r="HC168" s="75">
        <f t="shared" si="163"/>
        <v>-2.8629828263785768</v>
      </c>
      <c r="HD168" s="76">
        <f t="shared" si="164"/>
        <v>5.0470171736214233</v>
      </c>
      <c r="HE168" s="64">
        <f t="shared" si="165"/>
        <v>5.0470171736214233</v>
      </c>
      <c r="HF168" s="23">
        <v>0</v>
      </c>
      <c r="HG168" s="64">
        <f t="shared" si="166"/>
        <v>9.5893326298807047</v>
      </c>
      <c r="HH168" s="23"/>
      <c r="HI168" s="77">
        <f t="shared" si="167"/>
        <v>9.5893326298807047</v>
      </c>
      <c r="HJ168" s="64">
        <f t="shared" si="168"/>
        <v>0</v>
      </c>
      <c r="HK168" s="64">
        <f t="shared" si="169"/>
        <v>0</v>
      </c>
      <c r="HL168" s="51">
        <f t="shared" si="170"/>
        <v>9.5893326298807047</v>
      </c>
      <c r="HM168" s="200">
        <f t="shared" si="171"/>
        <v>10.96217111212812</v>
      </c>
      <c r="HN168" s="19">
        <v>1</v>
      </c>
      <c r="HO168" s="19" t="s">
        <v>48</v>
      </c>
    </row>
    <row r="169" spans="1:223" ht="30" customHeight="1" x14ac:dyDescent="0.25">
      <c r="A169" s="1"/>
      <c r="B169" s="1"/>
      <c r="C169" s="1"/>
      <c r="D169" s="50"/>
      <c r="E169" s="83"/>
      <c r="F169" s="64"/>
      <c r="G169" s="64"/>
      <c r="H169" s="64"/>
      <c r="I169" s="64"/>
      <c r="J169" s="64"/>
      <c r="K169" s="72"/>
      <c r="L169" s="73"/>
      <c r="M169" s="75"/>
      <c r="N169" s="56"/>
      <c r="O169" s="64"/>
      <c r="P169" s="64"/>
      <c r="Q169" s="64"/>
      <c r="R169" s="64"/>
      <c r="S169" s="77"/>
      <c r="T169" s="64"/>
      <c r="U169" s="64"/>
      <c r="V169" s="64"/>
      <c r="W169" s="90"/>
      <c r="X169" s="78"/>
      <c r="Y169" s="111"/>
      <c r="Z169" s="64"/>
      <c r="AA169" s="1"/>
      <c r="AB169" s="1"/>
      <c r="AC169" s="1"/>
      <c r="AD169" s="50"/>
      <c r="AE169" s="110"/>
      <c r="AF169" s="1"/>
      <c r="AG169" s="1"/>
      <c r="AH169" s="1"/>
      <c r="AI169" s="1"/>
      <c r="AJ169" s="1"/>
      <c r="AK169" s="58"/>
      <c r="AL169" s="73"/>
      <c r="AM169" s="75"/>
      <c r="AN169" s="56"/>
      <c r="AO169" s="64"/>
      <c r="AP169" s="64"/>
      <c r="AQ169" s="64"/>
      <c r="AR169" s="64"/>
      <c r="AS169" s="77"/>
      <c r="AT169" s="64"/>
      <c r="AU169" s="64"/>
      <c r="AV169" s="90"/>
      <c r="AW169" s="78"/>
      <c r="AX169" s="111"/>
      <c r="AY169" s="64"/>
      <c r="AZ169" s="1"/>
      <c r="BA169" s="1"/>
      <c r="BB169" s="1"/>
      <c r="BC169" s="50"/>
      <c r="BD169" s="83"/>
      <c r="BE169" s="1"/>
      <c r="BF169" s="1"/>
      <c r="BG169" s="1"/>
      <c r="BH169" s="1"/>
      <c r="BI169" s="1"/>
      <c r="BJ169" s="58"/>
      <c r="BK169" s="73"/>
      <c r="BL169" s="75"/>
      <c r="BM169" s="56"/>
      <c r="BN169" s="64"/>
      <c r="BO169" s="64"/>
      <c r="BP169" s="64"/>
      <c r="BQ169" s="174"/>
      <c r="BR169" s="77"/>
      <c r="BS169" s="64"/>
      <c r="BT169" s="90"/>
      <c r="BU169" s="78"/>
      <c r="BV169" s="111"/>
      <c r="BW169" s="64"/>
      <c r="BX169" s="1"/>
      <c r="BY169" s="1"/>
      <c r="BZ169" s="1"/>
      <c r="CA169" s="50"/>
      <c r="CB169" s="83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7"/>
      <c r="CQ169" s="64"/>
      <c r="CR169" s="90"/>
      <c r="CS169" s="78"/>
      <c r="CT169" s="74"/>
      <c r="CU169" s="1"/>
      <c r="CV169" s="1"/>
      <c r="CW169" s="1"/>
      <c r="CX169" s="1"/>
      <c r="CY169" s="50"/>
      <c r="CZ169" s="83"/>
      <c r="DA169" s="64"/>
      <c r="DB169" s="64"/>
      <c r="DC169" s="64"/>
      <c r="DD169" s="64"/>
      <c r="DE169" s="64"/>
      <c r="DF169" s="72"/>
      <c r="DG169" s="73"/>
      <c r="DH169" s="75"/>
      <c r="DI169" s="76"/>
      <c r="DJ169" s="64"/>
      <c r="DK169" s="64"/>
      <c r="DL169" s="64"/>
      <c r="DM169" s="184"/>
      <c r="DN169" s="185"/>
      <c r="DO169" s="186"/>
      <c r="DP169" s="186"/>
      <c r="DQ169" s="187"/>
      <c r="DR169" s="29"/>
      <c r="DS169" s="188"/>
      <c r="DT169" s="74"/>
      <c r="DU169" s="1"/>
      <c r="DV169" s="1"/>
      <c r="DW169" s="1"/>
      <c r="DX169" s="1"/>
      <c r="DY169" s="50"/>
      <c r="DZ169" s="51"/>
      <c r="EA169" s="1"/>
      <c r="EB169" s="1"/>
      <c r="EC169" s="1"/>
      <c r="ED169" s="1"/>
      <c r="EE169" s="1"/>
      <c r="EF169" s="58"/>
      <c r="EG169" s="73"/>
      <c r="EH169" s="75"/>
      <c r="EI169" s="56"/>
      <c r="EJ169" s="64"/>
      <c r="EK169" s="64"/>
      <c r="EL169" s="64"/>
      <c r="EM169" s="174"/>
      <c r="EN169" s="77"/>
      <c r="EO169" s="64"/>
      <c r="EP169" s="199"/>
      <c r="EQ169" s="200"/>
      <c r="ER169" s="111"/>
      <c r="ES169" s="64"/>
      <c r="ET169" s="1">
        <v>121</v>
      </c>
      <c r="EU169" s="1" t="s">
        <v>358</v>
      </c>
      <c r="EV169" s="1" t="s">
        <v>359</v>
      </c>
      <c r="EW169" s="218"/>
      <c r="EX169" s="50">
        <v>44013</v>
      </c>
      <c r="EY169" s="64">
        <v>7.29</v>
      </c>
      <c r="EZ169" s="64"/>
      <c r="FA169" s="64"/>
      <c r="FB169" s="64"/>
      <c r="FC169" s="64"/>
      <c r="FD169" s="72">
        <f t="shared" si="142"/>
        <v>7.29</v>
      </c>
      <c r="FE169" s="73">
        <f t="shared" si="172"/>
        <v>7.29</v>
      </c>
      <c r="FF169" s="75">
        <f t="shared" si="143"/>
        <v>0.34208866031655122</v>
      </c>
      <c r="FG169" s="56">
        <f t="shared" si="144"/>
        <v>7.6320886603165512</v>
      </c>
      <c r="FH169" s="64">
        <f t="shared" si="145"/>
        <v>7.6320886603165512</v>
      </c>
      <c r="FI169" s="64">
        <f t="shared" si="146"/>
        <v>0</v>
      </c>
      <c r="FJ169" s="64">
        <f t="shared" si="147"/>
        <v>13.814080475172958</v>
      </c>
      <c r="FK169" s="64"/>
      <c r="FL169" s="77">
        <f t="shared" si="148"/>
        <v>13.814080475172958</v>
      </c>
      <c r="FM169" s="64">
        <f t="shared" si="149"/>
        <v>1.5828311180326702</v>
      </c>
      <c r="FN169" s="199">
        <f t="shared" si="150"/>
        <v>15.396911593205628</v>
      </c>
      <c r="FO169" s="93">
        <f t="shared" si="151"/>
        <v>15.396911593205628</v>
      </c>
      <c r="FP169" s="74">
        <v>1</v>
      </c>
      <c r="FQ169" s="1" t="s">
        <v>48</v>
      </c>
      <c r="FR169" s="1">
        <v>121</v>
      </c>
      <c r="FS169" s="1" t="s">
        <v>358</v>
      </c>
      <c r="FT169" s="1" t="s">
        <v>359</v>
      </c>
      <c r="FU169" s="50">
        <v>44042</v>
      </c>
      <c r="FV169" s="51"/>
      <c r="FW169" s="64">
        <v>31.77</v>
      </c>
      <c r="FX169" s="64"/>
      <c r="FY169" s="64"/>
      <c r="FZ169" s="64"/>
      <c r="GA169" s="64"/>
      <c r="GB169" s="231">
        <f t="shared" si="152"/>
        <v>31.77</v>
      </c>
      <c r="GC169" s="73">
        <f t="shared" si="92"/>
        <v>24.48</v>
      </c>
      <c r="GD169" s="75">
        <f t="shared" si="153"/>
        <v>7.6278781995606915</v>
      </c>
      <c r="GE169" s="76">
        <f t="shared" si="154"/>
        <v>32.107878199560695</v>
      </c>
      <c r="GF169" s="64">
        <f t="shared" si="155"/>
        <v>32.107878199560695</v>
      </c>
      <c r="GG169" s="64">
        <v>0</v>
      </c>
      <c r="GH169" s="64">
        <f t="shared" si="156"/>
        <v>61.004968579165315</v>
      </c>
      <c r="GI169" s="64"/>
      <c r="GJ169" s="77">
        <f t="shared" si="157"/>
        <v>61.004968579165315</v>
      </c>
      <c r="GK169" s="63">
        <f t="shared" si="158"/>
        <v>0</v>
      </c>
      <c r="GL169" s="64">
        <f t="shared" si="159"/>
        <v>0</v>
      </c>
      <c r="GM169" s="51">
        <f t="shared" si="160"/>
        <v>61.004968579165315</v>
      </c>
      <c r="GN169" s="200">
        <f t="shared" si="161"/>
        <v>76.401880172370937</v>
      </c>
      <c r="GO169" s="74">
        <v>1</v>
      </c>
      <c r="GP169" s="237" t="s">
        <v>48</v>
      </c>
      <c r="GQ169" s="1">
        <v>121</v>
      </c>
      <c r="GR169" s="1" t="s">
        <v>358</v>
      </c>
      <c r="GS169" s="1" t="s">
        <v>359</v>
      </c>
      <c r="GT169" s="50">
        <v>44081</v>
      </c>
      <c r="GU169" s="51"/>
      <c r="GV169" s="64">
        <v>87.39</v>
      </c>
      <c r="GW169" s="64"/>
      <c r="GX169" s="64"/>
      <c r="GY169" s="64"/>
      <c r="GZ169" s="64"/>
      <c r="HA169" s="72">
        <v>87.39</v>
      </c>
      <c r="HB169" s="73">
        <f t="shared" si="162"/>
        <v>55.620000000000005</v>
      </c>
      <c r="HC169" s="75">
        <f t="shared" si="163"/>
        <v>-20.131365967531789</v>
      </c>
      <c r="HD169" s="76">
        <f t="shared" si="164"/>
        <v>35.488634032468212</v>
      </c>
      <c r="HE169" s="64">
        <f t="shared" si="165"/>
        <v>35.488634032468212</v>
      </c>
      <c r="HF169" s="64">
        <v>0</v>
      </c>
      <c r="HG169" s="64">
        <f t="shared" si="166"/>
        <v>67.428404661689598</v>
      </c>
      <c r="HH169" s="64"/>
      <c r="HI169" s="77">
        <f t="shared" si="167"/>
        <v>67.428404661689598</v>
      </c>
      <c r="HJ169" s="64">
        <f t="shared" si="168"/>
        <v>0</v>
      </c>
      <c r="HK169" s="64">
        <f t="shared" si="169"/>
        <v>0</v>
      </c>
      <c r="HL169" s="51">
        <f t="shared" si="170"/>
        <v>67.428404661689598</v>
      </c>
      <c r="HM169" s="200">
        <f t="shared" si="171"/>
        <v>143.83028483406054</v>
      </c>
      <c r="HN169" s="1">
        <v>1</v>
      </c>
      <c r="HO169" s="1" t="s">
        <v>48</v>
      </c>
    </row>
    <row r="170" spans="1:223" ht="30" customHeight="1" x14ac:dyDescent="0.25">
      <c r="A170" s="1"/>
      <c r="B170" s="1"/>
      <c r="C170" s="1"/>
      <c r="D170" s="50"/>
      <c r="E170" s="83"/>
      <c r="F170" s="64"/>
      <c r="G170" s="64"/>
      <c r="H170" s="64"/>
      <c r="I170" s="64"/>
      <c r="J170" s="64"/>
      <c r="K170" s="72"/>
      <c r="L170" s="73"/>
      <c r="M170" s="75"/>
      <c r="N170" s="56"/>
      <c r="O170" s="64"/>
      <c r="P170" s="64"/>
      <c r="Q170" s="64"/>
      <c r="R170" s="64"/>
      <c r="S170" s="77"/>
      <c r="T170" s="64"/>
      <c r="U170" s="64"/>
      <c r="V170" s="64"/>
      <c r="W170" s="90"/>
      <c r="X170" s="78"/>
      <c r="Y170" s="111"/>
      <c r="Z170" s="64"/>
      <c r="AA170" s="1"/>
      <c r="AB170" s="1"/>
      <c r="AC170" s="1"/>
      <c r="AD170" s="50"/>
      <c r="AE170" s="110"/>
      <c r="AF170" s="1"/>
      <c r="AG170" s="1"/>
      <c r="AH170" s="1"/>
      <c r="AI170" s="1"/>
      <c r="AJ170" s="1"/>
      <c r="AK170" s="58"/>
      <c r="AL170" s="73"/>
      <c r="AM170" s="75"/>
      <c r="AN170" s="56"/>
      <c r="AO170" s="64"/>
      <c r="AP170" s="64"/>
      <c r="AQ170" s="64"/>
      <c r="AR170" s="64"/>
      <c r="AS170" s="77"/>
      <c r="AT170" s="64"/>
      <c r="AU170" s="64"/>
      <c r="AV170" s="90"/>
      <c r="AW170" s="78"/>
      <c r="AX170" s="111"/>
      <c r="AY170" s="64"/>
      <c r="AZ170" s="1"/>
      <c r="BA170" s="1"/>
      <c r="BB170" s="1"/>
      <c r="BC170" s="50"/>
      <c r="BD170" s="83"/>
      <c r="BE170" s="1"/>
      <c r="BF170" s="1"/>
      <c r="BG170" s="1"/>
      <c r="BH170" s="1"/>
      <c r="BI170" s="1"/>
      <c r="BJ170" s="58"/>
      <c r="BK170" s="73"/>
      <c r="BL170" s="75"/>
      <c r="BM170" s="56"/>
      <c r="BN170" s="64"/>
      <c r="BO170" s="64"/>
      <c r="BP170" s="64"/>
      <c r="BQ170" s="174"/>
      <c r="BR170" s="77"/>
      <c r="BS170" s="64"/>
      <c r="BT170" s="90"/>
      <c r="BU170" s="78"/>
      <c r="BV170" s="111"/>
      <c r="BW170" s="64"/>
      <c r="BX170" s="1"/>
      <c r="BY170" s="1"/>
      <c r="BZ170" s="1"/>
      <c r="CA170" s="50"/>
      <c r="CB170" s="83"/>
      <c r="CC170" s="72"/>
      <c r="CD170" s="72"/>
      <c r="CE170" s="72"/>
      <c r="CF170" s="72"/>
      <c r="CG170" s="72"/>
      <c r="CH170" s="72"/>
      <c r="CI170" s="72"/>
      <c r="CJ170" s="72"/>
      <c r="CK170" s="72"/>
      <c r="CL170" s="72"/>
      <c r="CM170" s="72"/>
      <c r="CN170" s="72"/>
      <c r="CO170" s="72"/>
      <c r="CP170" s="77"/>
      <c r="CQ170" s="64"/>
      <c r="CR170" s="90"/>
      <c r="CS170" s="78"/>
      <c r="CT170" s="74"/>
      <c r="CU170" s="1"/>
      <c r="CV170" s="1"/>
      <c r="CW170" s="1"/>
      <c r="CX170" s="1"/>
      <c r="CY170" s="50"/>
      <c r="CZ170" s="83"/>
      <c r="DA170" s="64"/>
      <c r="DB170" s="64"/>
      <c r="DC170" s="64"/>
      <c r="DD170" s="64"/>
      <c r="DE170" s="64"/>
      <c r="DF170" s="72"/>
      <c r="DG170" s="73"/>
      <c r="DH170" s="75"/>
      <c r="DI170" s="76"/>
      <c r="DJ170" s="64"/>
      <c r="DK170" s="64"/>
      <c r="DL170" s="64"/>
      <c r="DM170" s="184"/>
      <c r="DN170" s="185"/>
      <c r="DO170" s="186"/>
      <c r="DP170" s="186"/>
      <c r="DQ170" s="187"/>
      <c r="DR170" s="29"/>
      <c r="DS170" s="188"/>
      <c r="DT170" s="74"/>
      <c r="DU170" s="1"/>
      <c r="DV170" s="1"/>
      <c r="DW170" s="1"/>
      <c r="DX170" s="1"/>
      <c r="DY170" s="50"/>
      <c r="DZ170" s="51"/>
      <c r="EA170" s="1"/>
      <c r="EB170" s="1"/>
      <c r="EC170" s="1"/>
      <c r="ED170" s="1"/>
      <c r="EE170" s="1"/>
      <c r="EF170" s="58"/>
      <c r="EG170" s="73"/>
      <c r="EH170" s="75"/>
      <c r="EI170" s="56"/>
      <c r="EJ170" s="64"/>
      <c r="EK170" s="64"/>
      <c r="EL170" s="64"/>
      <c r="EM170" s="174"/>
      <c r="EN170" s="77"/>
      <c r="EO170" s="64"/>
      <c r="EP170" s="199"/>
      <c r="EQ170" s="200"/>
      <c r="ER170" s="111"/>
      <c r="ES170" s="64"/>
      <c r="ET170" s="1">
        <v>122</v>
      </c>
      <c r="EU170" s="1" t="s">
        <v>360</v>
      </c>
      <c r="EV170" s="1" t="s">
        <v>361</v>
      </c>
      <c r="EW170" s="218"/>
      <c r="EX170" s="50">
        <v>44013</v>
      </c>
      <c r="EY170" s="64">
        <v>2.09</v>
      </c>
      <c r="EZ170" s="64"/>
      <c r="FA170" s="64"/>
      <c r="FB170" s="64"/>
      <c r="FC170" s="64"/>
      <c r="FD170" s="72">
        <f t="shared" si="142"/>
        <v>2.09</v>
      </c>
      <c r="FE170" s="73">
        <f t="shared" si="172"/>
        <v>2.09</v>
      </c>
      <c r="FF170" s="75">
        <f t="shared" si="143"/>
        <v>9.8074801105842518E-2</v>
      </c>
      <c r="FG170" s="56">
        <f t="shared" si="144"/>
        <v>2.1880748011058424</v>
      </c>
      <c r="FH170" s="64">
        <f t="shared" si="145"/>
        <v>2.1880748011058424</v>
      </c>
      <c r="FI170" s="64">
        <f t="shared" si="146"/>
        <v>0</v>
      </c>
      <c r="FJ170" s="64">
        <f t="shared" si="147"/>
        <v>3.9604153900015748</v>
      </c>
      <c r="FK170" s="64"/>
      <c r="FL170" s="77">
        <f t="shared" si="148"/>
        <v>3.9604153900015748</v>
      </c>
      <c r="FM170" s="64">
        <f t="shared" si="149"/>
        <v>0.45378834522472988</v>
      </c>
      <c r="FN170" s="199">
        <f t="shared" si="150"/>
        <v>4.4142037352263044</v>
      </c>
      <c r="FO170" s="93">
        <f t="shared" si="151"/>
        <v>4.4142037352263044</v>
      </c>
      <c r="FP170" s="74">
        <v>1</v>
      </c>
      <c r="FQ170" s="1" t="s">
        <v>48</v>
      </c>
      <c r="FR170" s="1">
        <v>122</v>
      </c>
      <c r="FS170" s="1" t="s">
        <v>360</v>
      </c>
      <c r="FT170" s="1" t="s">
        <v>361</v>
      </c>
      <c r="FU170" s="50">
        <v>44042</v>
      </c>
      <c r="FV170" s="51"/>
      <c r="FW170" s="64">
        <v>4.17</v>
      </c>
      <c r="FX170" s="64"/>
      <c r="FY170" s="64"/>
      <c r="FZ170" s="64"/>
      <c r="GA170" s="64"/>
      <c r="GB170" s="231">
        <f t="shared" si="152"/>
        <v>4.17</v>
      </c>
      <c r="GC170" s="73">
        <f t="shared" si="92"/>
        <v>2.08</v>
      </c>
      <c r="GD170" s="75">
        <f t="shared" si="153"/>
        <v>0.64812036989731359</v>
      </c>
      <c r="GE170" s="76">
        <f t="shared" si="154"/>
        <v>2.7281203698973138</v>
      </c>
      <c r="GF170" s="64">
        <f t="shared" si="155"/>
        <v>2.7281203698973138</v>
      </c>
      <c r="GG170" s="64">
        <v>0</v>
      </c>
      <c r="GH170" s="64">
        <f t="shared" si="156"/>
        <v>5.1834287028048962</v>
      </c>
      <c r="GI170" s="64"/>
      <c r="GJ170" s="77">
        <f t="shared" si="157"/>
        <v>5.1834287028048962</v>
      </c>
      <c r="GK170" s="63">
        <f t="shared" si="158"/>
        <v>0</v>
      </c>
      <c r="GL170" s="64">
        <f t="shared" si="159"/>
        <v>0</v>
      </c>
      <c r="GM170" s="51">
        <f t="shared" si="160"/>
        <v>5.1834287028048962</v>
      </c>
      <c r="GN170" s="200">
        <f t="shared" si="161"/>
        <v>9.5976324380312015</v>
      </c>
      <c r="GO170" s="74">
        <v>1</v>
      </c>
      <c r="GP170" s="237" t="s">
        <v>48</v>
      </c>
      <c r="GQ170" s="1">
        <v>122</v>
      </c>
      <c r="GR170" s="1" t="s">
        <v>360</v>
      </c>
      <c r="GS170" s="1" t="s">
        <v>361</v>
      </c>
      <c r="GT170" s="50">
        <v>44081</v>
      </c>
      <c r="GU170" s="51"/>
      <c r="GV170" s="64">
        <v>11.93</v>
      </c>
      <c r="GW170" s="64"/>
      <c r="GX170" s="64"/>
      <c r="GY170" s="64"/>
      <c r="GZ170" s="64"/>
      <c r="HA170" s="72">
        <v>11.93</v>
      </c>
      <c r="HB170" s="73">
        <f t="shared" si="162"/>
        <v>7.76</v>
      </c>
      <c r="HC170" s="75">
        <f t="shared" si="163"/>
        <v>-2.8086911166495265</v>
      </c>
      <c r="HD170" s="76">
        <f t="shared" si="164"/>
        <v>4.9513088833504728</v>
      </c>
      <c r="HE170" s="64">
        <f t="shared" si="165"/>
        <v>4.9513088833504728</v>
      </c>
      <c r="HF170" s="64">
        <v>0</v>
      </c>
      <c r="HG170" s="64">
        <f t="shared" si="166"/>
        <v>9.4074868783658978</v>
      </c>
      <c r="HH170" s="64"/>
      <c r="HI170" s="77">
        <f t="shared" si="167"/>
        <v>9.4074868783658978</v>
      </c>
      <c r="HJ170" s="64">
        <f t="shared" si="168"/>
        <v>0</v>
      </c>
      <c r="HK170" s="64">
        <f t="shared" si="169"/>
        <v>0</v>
      </c>
      <c r="HL170" s="51">
        <f t="shared" si="170"/>
        <v>9.4074868783658978</v>
      </c>
      <c r="HM170" s="200">
        <f t="shared" si="171"/>
        <v>19.005119316397099</v>
      </c>
      <c r="HN170" s="1">
        <v>1</v>
      </c>
      <c r="HO170" s="1" t="s">
        <v>48</v>
      </c>
    </row>
    <row r="171" spans="1:223" ht="30" customHeight="1" x14ac:dyDescent="0.25">
      <c r="A171" s="1"/>
      <c r="B171" s="1"/>
      <c r="C171" s="1"/>
      <c r="D171" s="50"/>
      <c r="E171" s="83"/>
      <c r="F171" s="64"/>
      <c r="G171" s="64"/>
      <c r="H171" s="64"/>
      <c r="I171" s="64"/>
      <c r="J171" s="64"/>
      <c r="K171" s="72"/>
      <c r="L171" s="73"/>
      <c r="M171" s="75"/>
      <c r="N171" s="56"/>
      <c r="O171" s="64"/>
      <c r="P171" s="64"/>
      <c r="Q171" s="64"/>
      <c r="R171" s="64"/>
      <c r="S171" s="77"/>
      <c r="T171" s="64"/>
      <c r="U171" s="64"/>
      <c r="V171" s="64"/>
      <c r="W171" s="90"/>
      <c r="X171" s="78"/>
      <c r="Y171" s="111"/>
      <c r="Z171" s="64"/>
      <c r="AA171" s="1"/>
      <c r="AB171" s="1"/>
      <c r="AC171" s="1"/>
      <c r="AD171" s="50"/>
      <c r="AE171" s="110"/>
      <c r="AF171" s="1"/>
      <c r="AG171" s="1"/>
      <c r="AH171" s="1"/>
      <c r="AI171" s="1"/>
      <c r="AJ171" s="1"/>
      <c r="AK171" s="58"/>
      <c r="AL171" s="73"/>
      <c r="AM171" s="75"/>
      <c r="AN171" s="56"/>
      <c r="AO171" s="64"/>
      <c r="AP171" s="64"/>
      <c r="AQ171" s="64"/>
      <c r="AR171" s="64"/>
      <c r="AS171" s="77"/>
      <c r="AT171" s="64"/>
      <c r="AU171" s="64"/>
      <c r="AV171" s="90"/>
      <c r="AW171" s="78"/>
      <c r="AX171" s="111"/>
      <c r="AY171" s="64"/>
      <c r="AZ171" s="1"/>
      <c r="BA171" s="1"/>
      <c r="BB171" s="1"/>
      <c r="BC171" s="50"/>
      <c r="BD171" s="83"/>
      <c r="BE171" s="1"/>
      <c r="BF171" s="1"/>
      <c r="BG171" s="1"/>
      <c r="BH171" s="1"/>
      <c r="BI171" s="1"/>
      <c r="BJ171" s="58"/>
      <c r="BK171" s="73"/>
      <c r="BL171" s="75"/>
      <c r="BM171" s="56"/>
      <c r="BN171" s="64"/>
      <c r="BO171" s="64"/>
      <c r="BP171" s="64"/>
      <c r="BQ171" s="174"/>
      <c r="BR171" s="77"/>
      <c r="BS171" s="64"/>
      <c r="BT171" s="90"/>
      <c r="BU171" s="78"/>
      <c r="BV171" s="111"/>
      <c r="BW171" s="64"/>
      <c r="BX171" s="1"/>
      <c r="BY171" s="1"/>
      <c r="BZ171" s="1"/>
      <c r="CA171" s="50"/>
      <c r="CB171" s="83"/>
      <c r="CC171" s="72"/>
      <c r="CD171" s="72"/>
      <c r="CE171" s="72"/>
      <c r="CF171" s="72"/>
      <c r="CG171" s="72"/>
      <c r="CH171" s="72"/>
      <c r="CI171" s="72"/>
      <c r="CJ171" s="72"/>
      <c r="CK171" s="72"/>
      <c r="CL171" s="72"/>
      <c r="CM171" s="72"/>
      <c r="CN171" s="72"/>
      <c r="CO171" s="72"/>
      <c r="CP171" s="77"/>
      <c r="CQ171" s="64"/>
      <c r="CR171" s="90"/>
      <c r="CS171" s="78"/>
      <c r="CT171" s="74"/>
      <c r="CU171" s="1"/>
      <c r="CV171" s="1"/>
      <c r="CW171" s="1"/>
      <c r="CX171" s="1"/>
      <c r="CY171" s="50"/>
      <c r="CZ171" s="83"/>
      <c r="DA171" s="64"/>
      <c r="DB171" s="64"/>
      <c r="DC171" s="64"/>
      <c r="DD171" s="64"/>
      <c r="DE171" s="64"/>
      <c r="DF171" s="72"/>
      <c r="DG171" s="73"/>
      <c r="DH171" s="75"/>
      <c r="DI171" s="76"/>
      <c r="DJ171" s="64"/>
      <c r="DK171" s="64"/>
      <c r="DL171" s="64"/>
      <c r="DM171" s="184"/>
      <c r="DN171" s="185"/>
      <c r="DO171" s="186"/>
      <c r="DP171" s="186"/>
      <c r="DQ171" s="187"/>
      <c r="DR171" s="29"/>
      <c r="DS171" s="188"/>
      <c r="DT171" s="74"/>
      <c r="DU171" s="1"/>
      <c r="DV171" s="1"/>
      <c r="DW171" s="1"/>
      <c r="DX171" s="1"/>
      <c r="DY171" s="50"/>
      <c r="DZ171" s="51"/>
      <c r="EA171" s="1"/>
      <c r="EB171" s="1"/>
      <c r="EC171" s="1"/>
      <c r="ED171" s="1"/>
      <c r="EE171" s="1"/>
      <c r="EF171" s="58"/>
      <c r="EG171" s="73"/>
      <c r="EH171" s="75"/>
      <c r="EI171" s="56"/>
      <c r="EJ171" s="64"/>
      <c r="EK171" s="64"/>
      <c r="EL171" s="64"/>
      <c r="EM171" s="174"/>
      <c r="EN171" s="77"/>
      <c r="EO171" s="64"/>
      <c r="EP171" s="199"/>
      <c r="EQ171" s="200"/>
      <c r="ER171" s="111"/>
      <c r="ES171" s="64"/>
      <c r="ET171" s="1">
        <v>123</v>
      </c>
      <c r="EU171" s="1" t="s">
        <v>362</v>
      </c>
      <c r="EV171" s="1" t="s">
        <v>363</v>
      </c>
      <c r="EW171" s="218"/>
      <c r="EX171" s="50">
        <v>44013</v>
      </c>
      <c r="EY171" s="64">
        <v>0.33</v>
      </c>
      <c r="EZ171" s="64"/>
      <c r="FA171" s="64"/>
      <c r="FB171" s="64"/>
      <c r="FC171" s="64"/>
      <c r="FD171" s="72">
        <f t="shared" si="142"/>
        <v>0.33</v>
      </c>
      <c r="FE171" s="73">
        <f t="shared" si="172"/>
        <v>0.33</v>
      </c>
      <c r="FF171" s="75">
        <f t="shared" si="143"/>
        <v>1.5485494911448822E-2</v>
      </c>
      <c r="FG171" s="56">
        <f t="shared" si="144"/>
        <v>0.34548549491144886</v>
      </c>
      <c r="FH171" s="64">
        <f t="shared" si="145"/>
        <v>0.34548549491144886</v>
      </c>
      <c r="FI171" s="64">
        <f t="shared" si="146"/>
        <v>0</v>
      </c>
      <c r="FJ171" s="64">
        <f t="shared" si="147"/>
        <v>0.62532874578972242</v>
      </c>
      <c r="FK171" s="64"/>
      <c r="FL171" s="77">
        <f t="shared" si="148"/>
        <v>0.62532874578972242</v>
      </c>
      <c r="FM171" s="64">
        <f t="shared" si="149"/>
        <v>7.1650791351273141E-2</v>
      </c>
      <c r="FN171" s="199">
        <f t="shared" si="150"/>
        <v>0.69697953714099559</v>
      </c>
      <c r="FO171" s="93">
        <f t="shared" si="151"/>
        <v>0.69697953714099559</v>
      </c>
      <c r="FP171" s="74">
        <v>1</v>
      </c>
      <c r="FQ171" s="1" t="s">
        <v>48</v>
      </c>
      <c r="FR171" s="1">
        <v>123</v>
      </c>
      <c r="FS171" s="1" t="s">
        <v>362</v>
      </c>
      <c r="FT171" s="1" t="s">
        <v>363</v>
      </c>
      <c r="FU171" s="50">
        <v>44042</v>
      </c>
      <c r="FV171" s="51"/>
      <c r="FW171" s="64">
        <v>1.05</v>
      </c>
      <c r="FX171" s="64"/>
      <c r="FY171" s="64"/>
      <c r="FZ171" s="64"/>
      <c r="GA171" s="64"/>
      <c r="GB171" s="231">
        <f t="shared" si="152"/>
        <v>1.05</v>
      </c>
      <c r="GC171" s="73">
        <f t="shared" si="92"/>
        <v>0.72</v>
      </c>
      <c r="GD171" s="75">
        <f t="shared" si="153"/>
        <v>0.22434935881060855</v>
      </c>
      <c r="GE171" s="76">
        <f t="shared" si="154"/>
        <v>0.94434935881060855</v>
      </c>
      <c r="GF171" s="64">
        <f t="shared" si="155"/>
        <v>0.94434935881060855</v>
      </c>
      <c r="GG171" s="64">
        <v>0</v>
      </c>
      <c r="GH171" s="64">
        <f t="shared" si="156"/>
        <v>1.7942637817401561</v>
      </c>
      <c r="GI171" s="64"/>
      <c r="GJ171" s="77">
        <f t="shared" si="157"/>
        <v>1.7942637817401561</v>
      </c>
      <c r="GK171" s="63">
        <f t="shared" si="158"/>
        <v>0</v>
      </c>
      <c r="GL171" s="64">
        <f t="shared" si="159"/>
        <v>0</v>
      </c>
      <c r="GM171" s="51">
        <f t="shared" si="160"/>
        <v>1.7942637817401561</v>
      </c>
      <c r="GN171" s="200">
        <f t="shared" si="161"/>
        <v>2.4912433188811516</v>
      </c>
      <c r="GO171" s="74">
        <v>1</v>
      </c>
      <c r="GP171" s="237" t="s">
        <v>48</v>
      </c>
      <c r="GQ171" s="1">
        <v>123</v>
      </c>
      <c r="GR171" s="1" t="s">
        <v>362</v>
      </c>
      <c r="GS171" s="1" t="s">
        <v>363</v>
      </c>
      <c r="GT171" s="50">
        <v>44081</v>
      </c>
      <c r="GU171" s="51"/>
      <c r="GV171" s="64">
        <v>6.6000000000000005</v>
      </c>
      <c r="GW171" s="64"/>
      <c r="GX171" s="64"/>
      <c r="GY171" s="64"/>
      <c r="GZ171" s="64"/>
      <c r="HA171" s="72">
        <v>6.6000000000000005</v>
      </c>
      <c r="HB171" s="73">
        <f t="shared" si="162"/>
        <v>5.5500000000000007</v>
      </c>
      <c r="HC171" s="75">
        <f t="shared" si="163"/>
        <v>-2.0087932599748548</v>
      </c>
      <c r="HD171" s="76">
        <f t="shared" si="164"/>
        <v>3.5412067400251459</v>
      </c>
      <c r="HE171" s="64">
        <f t="shared" si="165"/>
        <v>3.5412067400251459</v>
      </c>
      <c r="HF171" s="64">
        <v>0</v>
      </c>
      <c r="HG171" s="64">
        <f t="shared" si="166"/>
        <v>6.7282928060477767</v>
      </c>
      <c r="HH171" s="64"/>
      <c r="HI171" s="77">
        <f t="shared" si="167"/>
        <v>6.7282928060477767</v>
      </c>
      <c r="HJ171" s="64">
        <f t="shared" si="168"/>
        <v>0</v>
      </c>
      <c r="HK171" s="64">
        <f t="shared" si="169"/>
        <v>0</v>
      </c>
      <c r="HL171" s="51">
        <f t="shared" si="170"/>
        <v>6.7282928060477767</v>
      </c>
      <c r="HM171" s="200">
        <f t="shared" si="171"/>
        <v>9.2195361249289292</v>
      </c>
      <c r="HN171" s="1">
        <v>1</v>
      </c>
      <c r="HO171" s="1" t="s">
        <v>48</v>
      </c>
    </row>
    <row r="172" spans="1:223" ht="30" customHeight="1" x14ac:dyDescent="0.25">
      <c r="A172" s="1"/>
      <c r="B172" s="1"/>
      <c r="C172" s="1"/>
      <c r="D172" s="50"/>
      <c r="E172" s="83"/>
      <c r="F172" s="64"/>
      <c r="G172" s="64"/>
      <c r="H172" s="64"/>
      <c r="I172" s="64"/>
      <c r="J172" s="64"/>
      <c r="K172" s="72"/>
      <c r="L172" s="73"/>
      <c r="M172" s="75"/>
      <c r="N172" s="56"/>
      <c r="O172" s="64"/>
      <c r="P172" s="64"/>
      <c r="Q172" s="64"/>
      <c r="R172" s="64"/>
      <c r="S172" s="77"/>
      <c r="T172" s="64"/>
      <c r="U172" s="64"/>
      <c r="V172" s="64"/>
      <c r="W172" s="90"/>
      <c r="X172" s="78"/>
      <c r="Y172" s="111"/>
      <c r="Z172" s="64"/>
      <c r="AA172" s="1"/>
      <c r="AB172" s="1"/>
      <c r="AC172" s="1"/>
      <c r="AD172" s="50"/>
      <c r="AE172" s="110"/>
      <c r="AF172" s="1"/>
      <c r="AG172" s="1"/>
      <c r="AH172" s="1"/>
      <c r="AI172" s="1"/>
      <c r="AJ172" s="1"/>
      <c r="AK172" s="58"/>
      <c r="AL172" s="73"/>
      <c r="AM172" s="75"/>
      <c r="AN172" s="56"/>
      <c r="AO172" s="64"/>
      <c r="AP172" s="64"/>
      <c r="AQ172" s="64"/>
      <c r="AR172" s="64"/>
      <c r="AS172" s="77"/>
      <c r="AT172" s="64"/>
      <c r="AU172" s="64"/>
      <c r="AV172" s="90"/>
      <c r="AW172" s="78"/>
      <c r="AX172" s="111"/>
      <c r="AY172" s="64"/>
      <c r="AZ172" s="1"/>
      <c r="BA172" s="1"/>
      <c r="BB172" s="1"/>
      <c r="BC172" s="50"/>
      <c r="BD172" s="83"/>
      <c r="BE172" s="1"/>
      <c r="BF172" s="1"/>
      <c r="BG172" s="1"/>
      <c r="BH172" s="1"/>
      <c r="BI172" s="1"/>
      <c r="BJ172" s="58"/>
      <c r="BK172" s="73"/>
      <c r="BL172" s="75"/>
      <c r="BM172" s="56"/>
      <c r="BN172" s="64"/>
      <c r="BO172" s="64"/>
      <c r="BP172" s="64"/>
      <c r="BQ172" s="174"/>
      <c r="BR172" s="77"/>
      <c r="BS172" s="64"/>
      <c r="BT172" s="90"/>
      <c r="BU172" s="78"/>
      <c r="BV172" s="111"/>
      <c r="BW172" s="64"/>
      <c r="BX172" s="1"/>
      <c r="BY172" s="1"/>
      <c r="BZ172" s="1"/>
      <c r="CA172" s="50"/>
      <c r="CB172" s="83"/>
      <c r="CC172" s="72"/>
      <c r="CD172" s="72"/>
      <c r="CE172" s="72"/>
      <c r="CF172" s="72"/>
      <c r="CG172" s="72"/>
      <c r="CH172" s="72"/>
      <c r="CI172" s="72"/>
      <c r="CJ172" s="72"/>
      <c r="CK172" s="72"/>
      <c r="CL172" s="72"/>
      <c r="CM172" s="72"/>
      <c r="CN172" s="72"/>
      <c r="CO172" s="72"/>
      <c r="CP172" s="77"/>
      <c r="CQ172" s="64"/>
      <c r="CR172" s="90"/>
      <c r="CS172" s="78"/>
      <c r="CT172" s="74"/>
      <c r="CU172" s="1"/>
      <c r="CV172" s="1"/>
      <c r="CW172" s="1"/>
      <c r="CX172" s="1"/>
      <c r="CY172" s="50"/>
      <c r="CZ172" s="83"/>
      <c r="DA172" s="64"/>
      <c r="DB172" s="64"/>
      <c r="DC172" s="64"/>
      <c r="DD172" s="64"/>
      <c r="DE172" s="64"/>
      <c r="DF172" s="72"/>
      <c r="DG172" s="73"/>
      <c r="DH172" s="75"/>
      <c r="DI172" s="76"/>
      <c r="DJ172" s="64"/>
      <c r="DK172" s="64"/>
      <c r="DL172" s="64"/>
      <c r="DM172" s="184"/>
      <c r="DN172" s="185"/>
      <c r="DO172" s="186"/>
      <c r="DP172" s="186"/>
      <c r="DQ172" s="187"/>
      <c r="DR172" s="29"/>
      <c r="DS172" s="188"/>
      <c r="DT172" s="74"/>
      <c r="DU172" s="1"/>
      <c r="DV172" s="1"/>
      <c r="DW172" s="1"/>
      <c r="DX172" s="1"/>
      <c r="DY172" s="50"/>
      <c r="DZ172" s="51"/>
      <c r="EA172" s="1"/>
      <c r="EB172" s="1"/>
      <c r="EC172" s="1"/>
      <c r="ED172" s="1"/>
      <c r="EE172" s="1"/>
      <c r="EF172" s="58"/>
      <c r="EG172" s="73"/>
      <c r="EH172" s="75"/>
      <c r="EI172" s="56"/>
      <c r="EJ172" s="64"/>
      <c r="EK172" s="64"/>
      <c r="EL172" s="64"/>
      <c r="EM172" s="174"/>
      <c r="EN172" s="77"/>
      <c r="EO172" s="64"/>
      <c r="EP172" s="199"/>
      <c r="EQ172" s="200"/>
      <c r="ER172" s="111"/>
      <c r="ES172" s="64"/>
      <c r="ET172" s="1">
        <v>124</v>
      </c>
      <c r="EU172" s="1" t="s">
        <v>364</v>
      </c>
      <c r="EV172" s="1" t="s">
        <v>365</v>
      </c>
      <c r="EW172" s="218"/>
      <c r="EX172" s="50">
        <v>44013</v>
      </c>
      <c r="EY172" s="64">
        <v>0.32</v>
      </c>
      <c r="EZ172" s="64"/>
      <c r="FA172" s="64"/>
      <c r="FB172" s="64"/>
      <c r="FC172" s="64"/>
      <c r="FD172" s="72">
        <f t="shared" si="142"/>
        <v>0.32</v>
      </c>
      <c r="FE172" s="73">
        <f t="shared" si="172"/>
        <v>0.32</v>
      </c>
      <c r="FF172" s="75">
        <f t="shared" si="143"/>
        <v>1.5016237489889766E-2</v>
      </c>
      <c r="FG172" s="56">
        <f t="shared" si="144"/>
        <v>0.33501623748988979</v>
      </c>
      <c r="FH172" s="64">
        <f t="shared" si="145"/>
        <v>0.33501623748988979</v>
      </c>
      <c r="FI172" s="64">
        <f t="shared" si="146"/>
        <v>0</v>
      </c>
      <c r="FJ172" s="64">
        <f t="shared" si="147"/>
        <v>0.60637938985670059</v>
      </c>
      <c r="FK172" s="64"/>
      <c r="FL172" s="77">
        <f t="shared" si="148"/>
        <v>0.60637938985670059</v>
      </c>
      <c r="FM172" s="64">
        <f t="shared" si="149"/>
        <v>6.9479555249719424E-2</v>
      </c>
      <c r="FN172" s="199">
        <f t="shared" si="150"/>
        <v>0.67585894510641997</v>
      </c>
      <c r="FO172" s="93">
        <f t="shared" si="151"/>
        <v>0.67585894510641997</v>
      </c>
      <c r="FP172" s="74">
        <v>1</v>
      </c>
      <c r="FQ172" s="1" t="s">
        <v>48</v>
      </c>
      <c r="FR172" s="1">
        <v>124</v>
      </c>
      <c r="FS172" s="1" t="s">
        <v>364</v>
      </c>
      <c r="FT172" s="1" t="s">
        <v>365</v>
      </c>
      <c r="FU172" s="50">
        <v>44042</v>
      </c>
      <c r="FV172" s="51"/>
      <c r="FW172" s="64">
        <v>0.32</v>
      </c>
      <c r="FX172" s="64"/>
      <c r="FY172" s="64"/>
      <c r="FZ172" s="64"/>
      <c r="GA172" s="64"/>
      <c r="GB172" s="231">
        <f t="shared" si="152"/>
        <v>0.32</v>
      </c>
      <c r="GC172" s="73">
        <f t="shared" si="92"/>
        <v>0</v>
      </c>
      <c r="GD172" s="75">
        <f t="shared" si="153"/>
        <v>0</v>
      </c>
      <c r="GE172" s="76">
        <f t="shared" si="154"/>
        <v>0</v>
      </c>
      <c r="GF172" s="64">
        <f t="shared" si="155"/>
        <v>0</v>
      </c>
      <c r="GG172" s="64">
        <v>0</v>
      </c>
      <c r="GH172" s="64">
        <f t="shared" si="156"/>
        <v>0</v>
      </c>
      <c r="GI172" s="64"/>
      <c r="GJ172" s="77">
        <f t="shared" si="157"/>
        <v>0</v>
      </c>
      <c r="GK172" s="63">
        <f t="shared" si="158"/>
        <v>0</v>
      </c>
      <c r="GL172" s="64">
        <f t="shared" si="159"/>
        <v>0</v>
      </c>
      <c r="GM172" s="51">
        <f t="shared" si="160"/>
        <v>0</v>
      </c>
      <c r="GN172" s="200">
        <f t="shared" si="161"/>
        <v>0.67585894510641997</v>
      </c>
      <c r="GO172" s="74">
        <v>1</v>
      </c>
      <c r="GP172" s="237" t="s">
        <v>48</v>
      </c>
      <c r="GQ172" s="1">
        <v>124</v>
      </c>
      <c r="GR172" s="1" t="s">
        <v>364</v>
      </c>
      <c r="GS172" s="1" t="s">
        <v>365</v>
      </c>
      <c r="GT172" s="50">
        <v>44081</v>
      </c>
      <c r="GU172" s="51"/>
      <c r="GV172" s="64">
        <v>0.32</v>
      </c>
      <c r="GW172" s="64"/>
      <c r="GX172" s="64"/>
      <c r="GY172" s="64"/>
      <c r="GZ172" s="64"/>
      <c r="HA172" s="72">
        <v>0.32</v>
      </c>
      <c r="HB172" s="73">
        <f t="shared" si="162"/>
        <v>0</v>
      </c>
      <c r="HC172" s="75">
        <f t="shared" si="163"/>
        <v>0</v>
      </c>
      <c r="HD172" s="76">
        <f t="shared" si="164"/>
        <v>0</v>
      </c>
      <c r="HE172" s="64">
        <f t="shared" si="165"/>
        <v>0</v>
      </c>
      <c r="HF172" s="64">
        <v>0</v>
      </c>
      <c r="HG172" s="64">
        <f t="shared" si="166"/>
        <v>0</v>
      </c>
      <c r="HH172" s="64"/>
      <c r="HI172" s="77">
        <f t="shared" si="167"/>
        <v>0</v>
      </c>
      <c r="HJ172" s="64">
        <f t="shared" si="168"/>
        <v>0</v>
      </c>
      <c r="HK172" s="64">
        <f t="shared" si="169"/>
        <v>0</v>
      </c>
      <c r="HL172" s="51">
        <f t="shared" si="170"/>
        <v>0</v>
      </c>
      <c r="HM172" s="200">
        <f t="shared" si="171"/>
        <v>0.67585894510641997</v>
      </c>
      <c r="HN172" s="1">
        <v>1</v>
      </c>
      <c r="HO172" s="1" t="s">
        <v>48</v>
      </c>
    </row>
    <row r="173" spans="1:223" ht="30" customHeight="1" x14ac:dyDescent="0.25">
      <c r="A173" s="1"/>
      <c r="B173" s="1"/>
      <c r="C173" s="1"/>
      <c r="D173" s="50"/>
      <c r="E173" s="83"/>
      <c r="F173" s="64"/>
      <c r="G173" s="64"/>
      <c r="H173" s="64"/>
      <c r="I173" s="64"/>
      <c r="J173" s="64"/>
      <c r="K173" s="72"/>
      <c r="L173" s="73"/>
      <c r="M173" s="75"/>
      <c r="N173" s="56"/>
      <c r="O173" s="64"/>
      <c r="P173" s="64"/>
      <c r="Q173" s="64"/>
      <c r="R173" s="64"/>
      <c r="S173" s="77"/>
      <c r="T173" s="64"/>
      <c r="U173" s="64"/>
      <c r="V173" s="64"/>
      <c r="W173" s="90"/>
      <c r="X173" s="78"/>
      <c r="Y173" s="111"/>
      <c r="Z173" s="64"/>
      <c r="AA173" s="1"/>
      <c r="AB173" s="1"/>
      <c r="AC173" s="1"/>
      <c r="AD173" s="50"/>
      <c r="AE173" s="110"/>
      <c r="AF173" s="1"/>
      <c r="AG173" s="1"/>
      <c r="AH173" s="1"/>
      <c r="AI173" s="1"/>
      <c r="AJ173" s="1"/>
      <c r="AK173" s="58"/>
      <c r="AL173" s="73"/>
      <c r="AM173" s="75"/>
      <c r="AN173" s="56"/>
      <c r="AO173" s="64"/>
      <c r="AP173" s="64"/>
      <c r="AQ173" s="64"/>
      <c r="AR173" s="64"/>
      <c r="AS173" s="77"/>
      <c r="AT173" s="64"/>
      <c r="AU173" s="64"/>
      <c r="AV173" s="90"/>
      <c r="AW173" s="78"/>
      <c r="AX173" s="111"/>
      <c r="AY173" s="64"/>
      <c r="AZ173" s="1"/>
      <c r="BA173" s="1"/>
      <c r="BB173" s="1"/>
      <c r="BC173" s="50"/>
      <c r="BD173" s="83"/>
      <c r="BE173" s="1"/>
      <c r="BF173" s="1"/>
      <c r="BG173" s="1"/>
      <c r="BH173" s="1"/>
      <c r="BI173" s="1"/>
      <c r="BJ173" s="58"/>
      <c r="BK173" s="73"/>
      <c r="BL173" s="75"/>
      <c r="BM173" s="56"/>
      <c r="BN173" s="64"/>
      <c r="BO173" s="64"/>
      <c r="BP173" s="64"/>
      <c r="BQ173" s="174"/>
      <c r="BR173" s="77"/>
      <c r="BS173" s="64"/>
      <c r="BT173" s="90"/>
      <c r="BU173" s="78"/>
      <c r="BV173" s="111"/>
      <c r="BW173" s="64"/>
      <c r="BX173" s="1"/>
      <c r="BY173" s="1"/>
      <c r="BZ173" s="1"/>
      <c r="CA173" s="50"/>
      <c r="CB173" s="83"/>
      <c r="CC173" s="72"/>
      <c r="CD173" s="72"/>
      <c r="CE173" s="72"/>
      <c r="CF173" s="72"/>
      <c r="CG173" s="72"/>
      <c r="CH173" s="72"/>
      <c r="CI173" s="72"/>
      <c r="CJ173" s="72"/>
      <c r="CK173" s="72"/>
      <c r="CL173" s="72"/>
      <c r="CM173" s="72"/>
      <c r="CN173" s="72"/>
      <c r="CO173" s="72"/>
      <c r="CP173" s="77"/>
      <c r="CQ173" s="64"/>
      <c r="CR173" s="90"/>
      <c r="CS173" s="78"/>
      <c r="CT173" s="74"/>
      <c r="CU173" s="1"/>
      <c r="CV173" s="1"/>
      <c r="CW173" s="1"/>
      <c r="CX173" s="1"/>
      <c r="CY173" s="50"/>
      <c r="CZ173" s="83"/>
      <c r="DA173" s="64"/>
      <c r="DB173" s="64"/>
      <c r="DC173" s="64"/>
      <c r="DD173" s="64"/>
      <c r="DE173" s="64"/>
      <c r="DF173" s="72"/>
      <c r="DG173" s="73"/>
      <c r="DH173" s="75"/>
      <c r="DI173" s="76"/>
      <c r="DJ173" s="64"/>
      <c r="DK173" s="64"/>
      <c r="DL173" s="64"/>
      <c r="DM173" s="184"/>
      <c r="DN173" s="185"/>
      <c r="DO173" s="186"/>
      <c r="DP173" s="186"/>
      <c r="DQ173" s="187"/>
      <c r="DR173" s="29"/>
      <c r="DS173" s="188"/>
      <c r="DT173" s="74"/>
      <c r="DU173" s="1"/>
      <c r="DV173" s="1"/>
      <c r="DW173" s="1"/>
      <c r="DX173" s="1"/>
      <c r="DY173" s="50"/>
      <c r="DZ173" s="51"/>
      <c r="EA173" s="1"/>
      <c r="EB173" s="1"/>
      <c r="EC173" s="1"/>
      <c r="ED173" s="1"/>
      <c r="EE173" s="1"/>
      <c r="EF173" s="58"/>
      <c r="EG173" s="73"/>
      <c r="EH173" s="75"/>
      <c r="EI173" s="56"/>
      <c r="EJ173" s="64"/>
      <c r="EK173" s="64"/>
      <c r="EL173" s="64"/>
      <c r="EM173" s="174"/>
      <c r="EN173" s="77"/>
      <c r="EO173" s="64"/>
      <c r="EP173" s="199"/>
      <c r="EQ173" s="200"/>
      <c r="ER173" s="111"/>
      <c r="ES173" s="64"/>
      <c r="ET173" s="1">
        <v>125</v>
      </c>
      <c r="EU173" s="1" t="s">
        <v>366</v>
      </c>
      <c r="EV173" s="1" t="s">
        <v>367</v>
      </c>
      <c r="EW173" s="218"/>
      <c r="EX173" s="50">
        <v>44013</v>
      </c>
      <c r="EY173" s="64">
        <v>2.42</v>
      </c>
      <c r="EZ173" s="64"/>
      <c r="FA173" s="64"/>
      <c r="FB173" s="64"/>
      <c r="FC173" s="64"/>
      <c r="FD173" s="72">
        <f t="shared" si="142"/>
        <v>2.42</v>
      </c>
      <c r="FE173" s="73">
        <f t="shared" si="172"/>
        <v>2.42</v>
      </c>
      <c r="FF173" s="75">
        <f t="shared" si="143"/>
        <v>0.11356029601729135</v>
      </c>
      <c r="FG173" s="56">
        <f t="shared" si="144"/>
        <v>2.5335602960172912</v>
      </c>
      <c r="FH173" s="64">
        <f t="shared" si="145"/>
        <v>2.5335602960172912</v>
      </c>
      <c r="FI173" s="64">
        <f t="shared" si="146"/>
        <v>0</v>
      </c>
      <c r="FJ173" s="64">
        <f t="shared" si="147"/>
        <v>4.5857441357912974</v>
      </c>
      <c r="FK173" s="64"/>
      <c r="FL173" s="77">
        <f t="shared" si="148"/>
        <v>4.5857441357912974</v>
      </c>
      <c r="FM173" s="64">
        <f t="shared" si="149"/>
        <v>0.52543913657600305</v>
      </c>
      <c r="FN173" s="199">
        <f t="shared" si="150"/>
        <v>5.1111832723673007</v>
      </c>
      <c r="FO173" s="93">
        <f t="shared" si="151"/>
        <v>5.1111832723673007</v>
      </c>
      <c r="FP173" s="74">
        <v>1</v>
      </c>
      <c r="FQ173" s="1" t="s">
        <v>48</v>
      </c>
      <c r="FR173" s="1">
        <v>125</v>
      </c>
      <c r="FS173" s="1" t="s">
        <v>366</v>
      </c>
      <c r="FT173" s="1" t="s">
        <v>367</v>
      </c>
      <c r="FU173" s="50">
        <v>44042</v>
      </c>
      <c r="FV173" s="51"/>
      <c r="FW173" s="64">
        <v>48.38</v>
      </c>
      <c r="FX173" s="64"/>
      <c r="FY173" s="64"/>
      <c r="FZ173" s="64"/>
      <c r="GA173" s="64"/>
      <c r="GB173" s="231">
        <f t="shared" si="152"/>
        <v>48.38</v>
      </c>
      <c r="GC173" s="73">
        <f t="shared" si="92"/>
        <v>45.96</v>
      </c>
      <c r="GD173" s="75">
        <f t="shared" si="153"/>
        <v>14.32096740407718</v>
      </c>
      <c r="GE173" s="76">
        <f t="shared" si="154"/>
        <v>60.280967404077181</v>
      </c>
      <c r="GF173" s="64">
        <f t="shared" si="155"/>
        <v>60.280967404077181</v>
      </c>
      <c r="GG173" s="64">
        <v>0</v>
      </c>
      <c r="GH173" s="64">
        <f t="shared" si="156"/>
        <v>114.53383806774664</v>
      </c>
      <c r="GI173" s="64"/>
      <c r="GJ173" s="77">
        <f t="shared" si="157"/>
        <v>114.53383806774664</v>
      </c>
      <c r="GK173" s="63">
        <f t="shared" si="158"/>
        <v>0</v>
      </c>
      <c r="GL173" s="64">
        <f t="shared" si="159"/>
        <v>0</v>
      </c>
      <c r="GM173" s="51">
        <f t="shared" si="160"/>
        <v>114.53383806774664</v>
      </c>
      <c r="GN173" s="200">
        <f t="shared" si="161"/>
        <v>119.64502134011394</v>
      </c>
      <c r="GO173" s="74">
        <v>1</v>
      </c>
      <c r="GP173" s="237" t="s">
        <v>48</v>
      </c>
      <c r="GQ173" s="1">
        <v>125</v>
      </c>
      <c r="GR173" s="1" t="s">
        <v>366</v>
      </c>
      <c r="GS173" s="1" t="s">
        <v>367</v>
      </c>
      <c r="GT173" s="50">
        <v>44081</v>
      </c>
      <c r="GU173" s="51"/>
      <c r="GV173" s="64">
        <v>106.11</v>
      </c>
      <c r="GW173" s="64"/>
      <c r="GX173" s="64"/>
      <c r="GY173" s="64"/>
      <c r="GZ173" s="64"/>
      <c r="HA173" s="72">
        <v>106.11</v>
      </c>
      <c r="HB173" s="73">
        <f t="shared" si="162"/>
        <v>57.73</v>
      </c>
      <c r="HC173" s="75">
        <f t="shared" si="163"/>
        <v>-20.89506935105376</v>
      </c>
      <c r="HD173" s="76">
        <f t="shared" si="164"/>
        <v>36.834930648946241</v>
      </c>
      <c r="HE173" s="64">
        <f t="shared" si="165"/>
        <v>36.834930648946241</v>
      </c>
      <c r="HF173" s="64">
        <v>0</v>
      </c>
      <c r="HG173" s="64">
        <f t="shared" si="166"/>
        <v>69.986368232997847</v>
      </c>
      <c r="HH173" s="64"/>
      <c r="HI173" s="77">
        <f t="shared" si="167"/>
        <v>69.986368232997847</v>
      </c>
      <c r="HJ173" s="64">
        <f t="shared" si="168"/>
        <v>0</v>
      </c>
      <c r="HK173" s="64">
        <f t="shared" si="169"/>
        <v>0</v>
      </c>
      <c r="HL173" s="51">
        <f t="shared" si="170"/>
        <v>69.986368232997847</v>
      </c>
      <c r="HM173" s="200">
        <f t="shared" si="171"/>
        <v>189.63138957311179</v>
      </c>
      <c r="HN173" s="1">
        <v>1</v>
      </c>
      <c r="HO173" s="1" t="s">
        <v>48</v>
      </c>
    </row>
    <row r="174" spans="1:223" ht="30" customHeight="1" x14ac:dyDescent="0.25">
      <c r="A174" s="1"/>
      <c r="B174" s="1"/>
      <c r="C174" s="1"/>
      <c r="D174" s="50"/>
      <c r="E174" s="83"/>
      <c r="F174" s="64"/>
      <c r="G174" s="64"/>
      <c r="H174" s="64"/>
      <c r="I174" s="64"/>
      <c r="J174" s="64"/>
      <c r="K174" s="72"/>
      <c r="L174" s="73"/>
      <c r="M174" s="75"/>
      <c r="N174" s="56"/>
      <c r="O174" s="64"/>
      <c r="P174" s="64"/>
      <c r="Q174" s="64"/>
      <c r="R174" s="64"/>
      <c r="S174" s="77"/>
      <c r="T174" s="64"/>
      <c r="U174" s="64"/>
      <c r="V174" s="64"/>
      <c r="W174" s="90"/>
      <c r="X174" s="78"/>
      <c r="Y174" s="111"/>
      <c r="Z174" s="64"/>
      <c r="AA174" s="1"/>
      <c r="AB174" s="1"/>
      <c r="AC174" s="1"/>
      <c r="AD174" s="50"/>
      <c r="AE174" s="110"/>
      <c r="AF174" s="1"/>
      <c r="AG174" s="1"/>
      <c r="AH174" s="1"/>
      <c r="AI174" s="1"/>
      <c r="AJ174" s="1"/>
      <c r="AK174" s="58"/>
      <c r="AL174" s="73"/>
      <c r="AM174" s="75"/>
      <c r="AN174" s="56"/>
      <c r="AO174" s="64"/>
      <c r="AP174" s="64"/>
      <c r="AQ174" s="64"/>
      <c r="AR174" s="64"/>
      <c r="AS174" s="77"/>
      <c r="AT174" s="64"/>
      <c r="AU174" s="64"/>
      <c r="AV174" s="90"/>
      <c r="AW174" s="78"/>
      <c r="AX174" s="111"/>
      <c r="AY174" s="64"/>
      <c r="AZ174" s="1"/>
      <c r="BA174" s="1"/>
      <c r="BB174" s="1"/>
      <c r="BC174" s="50"/>
      <c r="BD174" s="83"/>
      <c r="BE174" s="1"/>
      <c r="BF174" s="1"/>
      <c r="BG174" s="1"/>
      <c r="BH174" s="1"/>
      <c r="BI174" s="1"/>
      <c r="BJ174" s="58"/>
      <c r="BK174" s="73"/>
      <c r="BL174" s="75"/>
      <c r="BM174" s="56"/>
      <c r="BN174" s="64"/>
      <c r="BO174" s="64"/>
      <c r="BP174" s="64"/>
      <c r="BQ174" s="174"/>
      <c r="BR174" s="77"/>
      <c r="BS174" s="64"/>
      <c r="BT174" s="90"/>
      <c r="BU174" s="78"/>
      <c r="BV174" s="111"/>
      <c r="BW174" s="64"/>
      <c r="BX174" s="1"/>
      <c r="BY174" s="1"/>
      <c r="BZ174" s="1"/>
      <c r="CA174" s="50"/>
      <c r="CB174" s="83"/>
      <c r="CC174" s="72"/>
      <c r="CD174" s="72"/>
      <c r="CE174" s="72"/>
      <c r="CF174" s="72"/>
      <c r="CG174" s="72"/>
      <c r="CH174" s="72"/>
      <c r="CI174" s="72"/>
      <c r="CJ174" s="72"/>
      <c r="CK174" s="72"/>
      <c r="CL174" s="72"/>
      <c r="CM174" s="72"/>
      <c r="CN174" s="72"/>
      <c r="CO174" s="72"/>
      <c r="CP174" s="77"/>
      <c r="CQ174" s="64"/>
      <c r="CR174" s="90"/>
      <c r="CS174" s="78"/>
      <c r="CT174" s="74"/>
      <c r="CU174" s="1"/>
      <c r="CV174" s="1"/>
      <c r="CW174" s="1"/>
      <c r="CX174" s="1"/>
      <c r="CY174" s="50"/>
      <c r="CZ174" s="83"/>
      <c r="DA174" s="64"/>
      <c r="DB174" s="64"/>
      <c r="DC174" s="64"/>
      <c r="DD174" s="64"/>
      <c r="DE174" s="64"/>
      <c r="DF174" s="72"/>
      <c r="DG174" s="73"/>
      <c r="DH174" s="75"/>
      <c r="DI174" s="76"/>
      <c r="DJ174" s="64"/>
      <c r="DK174" s="64"/>
      <c r="DL174" s="64"/>
      <c r="DM174" s="184"/>
      <c r="DN174" s="185"/>
      <c r="DO174" s="186"/>
      <c r="DP174" s="186"/>
      <c r="DQ174" s="187"/>
      <c r="DR174" s="29"/>
      <c r="DS174" s="188"/>
      <c r="DT174" s="74"/>
      <c r="DU174" s="1"/>
      <c r="DV174" s="1"/>
      <c r="DW174" s="1"/>
      <c r="DX174" s="1"/>
      <c r="DY174" s="50"/>
      <c r="DZ174" s="51"/>
      <c r="EA174" s="1"/>
      <c r="EB174" s="1"/>
      <c r="EC174" s="1"/>
      <c r="ED174" s="1"/>
      <c r="EE174" s="1"/>
      <c r="EF174" s="58"/>
      <c r="EG174" s="73"/>
      <c r="EH174" s="75"/>
      <c r="EI174" s="56"/>
      <c r="EJ174" s="64"/>
      <c r="EK174" s="64"/>
      <c r="EL174" s="64"/>
      <c r="EM174" s="174"/>
      <c r="EN174" s="77"/>
      <c r="EO174" s="64"/>
      <c r="EP174" s="199"/>
      <c r="EQ174" s="200"/>
      <c r="ER174" s="111"/>
      <c r="ES174" s="64"/>
      <c r="ET174" s="1">
        <v>126</v>
      </c>
      <c r="EU174" s="1" t="s">
        <v>368</v>
      </c>
      <c r="EV174" s="1" t="s">
        <v>369</v>
      </c>
      <c r="EW174" s="218"/>
      <c r="EX174" s="50">
        <v>44013</v>
      </c>
      <c r="EY174" s="64">
        <v>0.34</v>
      </c>
      <c r="EZ174" s="64"/>
      <c r="FA174" s="64"/>
      <c r="FB174" s="64"/>
      <c r="FC174" s="64"/>
      <c r="FD174" s="72">
        <f t="shared" si="142"/>
        <v>0.34</v>
      </c>
      <c r="FE174" s="73">
        <f t="shared" si="172"/>
        <v>0.34</v>
      </c>
      <c r="FF174" s="75">
        <f t="shared" si="143"/>
        <v>1.5954752333007877E-2</v>
      </c>
      <c r="FG174" s="56">
        <f t="shared" si="144"/>
        <v>0.35595475233300788</v>
      </c>
      <c r="FH174" s="64">
        <f t="shared" si="145"/>
        <v>0.35595475233300788</v>
      </c>
      <c r="FI174" s="64">
        <f t="shared" si="146"/>
        <v>0</v>
      </c>
      <c r="FJ174" s="64">
        <f t="shared" si="147"/>
        <v>0.64427810172274425</v>
      </c>
      <c r="FK174" s="64"/>
      <c r="FL174" s="77">
        <f t="shared" si="148"/>
        <v>0.64427810172274425</v>
      </c>
      <c r="FM174" s="64">
        <f t="shared" si="149"/>
        <v>7.3822027452826872E-2</v>
      </c>
      <c r="FN174" s="199">
        <f t="shared" si="150"/>
        <v>0.71810012917557109</v>
      </c>
      <c r="FO174" s="93">
        <f t="shared" si="151"/>
        <v>0.71810012917557109</v>
      </c>
      <c r="FP174" s="74">
        <v>1</v>
      </c>
      <c r="FQ174" s="1" t="s">
        <v>48</v>
      </c>
      <c r="FR174" s="1">
        <v>126</v>
      </c>
      <c r="FS174" s="1" t="s">
        <v>368</v>
      </c>
      <c r="FT174" s="1" t="s">
        <v>369</v>
      </c>
      <c r="FU174" s="50">
        <v>44042</v>
      </c>
      <c r="FV174" s="51"/>
      <c r="FW174" s="64">
        <v>0.34</v>
      </c>
      <c r="FX174" s="64"/>
      <c r="FY174" s="64"/>
      <c r="FZ174" s="64"/>
      <c r="GA174" s="64"/>
      <c r="GB174" s="231">
        <f t="shared" si="152"/>
        <v>0.34</v>
      </c>
      <c r="GC174" s="73">
        <f t="shared" si="92"/>
        <v>0</v>
      </c>
      <c r="GD174" s="75">
        <f t="shared" si="153"/>
        <v>0</v>
      </c>
      <c r="GE174" s="76">
        <f t="shared" si="154"/>
        <v>0</v>
      </c>
      <c r="GF174" s="64">
        <f t="shared" si="155"/>
        <v>0</v>
      </c>
      <c r="GG174" s="64">
        <v>0</v>
      </c>
      <c r="GH174" s="64">
        <f t="shared" si="156"/>
        <v>0</v>
      </c>
      <c r="GI174" s="64"/>
      <c r="GJ174" s="77">
        <f t="shared" si="157"/>
        <v>0</v>
      </c>
      <c r="GK174" s="63">
        <f t="shared" si="158"/>
        <v>0</v>
      </c>
      <c r="GL174" s="64">
        <f t="shared" si="159"/>
        <v>0</v>
      </c>
      <c r="GM174" s="51">
        <f t="shared" si="160"/>
        <v>0</v>
      </c>
      <c r="GN174" s="200">
        <f t="shared" si="161"/>
        <v>0.71810012917557109</v>
      </c>
      <c r="GO174" s="74">
        <v>1</v>
      </c>
      <c r="GP174" s="237" t="s">
        <v>48</v>
      </c>
      <c r="GQ174" s="1">
        <v>126</v>
      </c>
      <c r="GR174" s="1" t="s">
        <v>368</v>
      </c>
      <c r="GS174" s="1" t="s">
        <v>369</v>
      </c>
      <c r="GT174" s="50">
        <v>44081</v>
      </c>
      <c r="GU174" s="51"/>
      <c r="GV174" s="64">
        <v>0.34</v>
      </c>
      <c r="GW174" s="64"/>
      <c r="GX174" s="64"/>
      <c r="GY174" s="64"/>
      <c r="GZ174" s="64"/>
      <c r="HA174" s="72">
        <v>0.34</v>
      </c>
      <c r="HB174" s="73">
        <f t="shared" si="162"/>
        <v>0</v>
      </c>
      <c r="HC174" s="75">
        <f t="shared" si="163"/>
        <v>0</v>
      </c>
      <c r="HD174" s="76">
        <f t="shared" si="164"/>
        <v>0</v>
      </c>
      <c r="HE174" s="64">
        <f t="shared" si="165"/>
        <v>0</v>
      </c>
      <c r="HF174" s="64">
        <v>0</v>
      </c>
      <c r="HG174" s="64">
        <f t="shared" si="166"/>
        <v>0</v>
      </c>
      <c r="HH174" s="64"/>
      <c r="HI174" s="77">
        <f t="shared" si="167"/>
        <v>0</v>
      </c>
      <c r="HJ174" s="64">
        <f t="shared" si="168"/>
        <v>0</v>
      </c>
      <c r="HK174" s="64">
        <f t="shared" si="169"/>
        <v>0</v>
      </c>
      <c r="HL174" s="51">
        <f t="shared" si="170"/>
        <v>0</v>
      </c>
      <c r="HM174" s="200">
        <f t="shared" si="171"/>
        <v>0.71810012917557109</v>
      </c>
      <c r="HN174" s="1">
        <v>1</v>
      </c>
      <c r="HO174" s="1" t="s">
        <v>48</v>
      </c>
    </row>
    <row r="175" spans="1:223" ht="30" customHeight="1" x14ac:dyDescent="0.25">
      <c r="A175" s="1"/>
      <c r="B175" s="1"/>
      <c r="C175" s="1"/>
      <c r="D175" s="50"/>
      <c r="E175" s="83"/>
      <c r="F175" s="64"/>
      <c r="G175" s="64"/>
      <c r="H175" s="64"/>
      <c r="I175" s="64"/>
      <c r="J175" s="64"/>
      <c r="K175" s="72"/>
      <c r="L175" s="73"/>
      <c r="M175" s="75"/>
      <c r="N175" s="56"/>
      <c r="O175" s="64"/>
      <c r="P175" s="64"/>
      <c r="Q175" s="64"/>
      <c r="R175" s="64"/>
      <c r="S175" s="77"/>
      <c r="T175" s="64"/>
      <c r="U175" s="64"/>
      <c r="V175" s="64"/>
      <c r="W175" s="90"/>
      <c r="X175" s="78"/>
      <c r="Y175" s="111"/>
      <c r="Z175" s="64"/>
      <c r="AA175" s="1"/>
      <c r="AB175" s="1"/>
      <c r="AC175" s="1"/>
      <c r="AD175" s="50"/>
      <c r="AE175" s="110"/>
      <c r="AF175" s="1"/>
      <c r="AG175" s="1"/>
      <c r="AH175" s="1"/>
      <c r="AI175" s="1"/>
      <c r="AJ175" s="1"/>
      <c r="AK175" s="58"/>
      <c r="AL175" s="73"/>
      <c r="AM175" s="75"/>
      <c r="AN175" s="56"/>
      <c r="AO175" s="64"/>
      <c r="AP175" s="64"/>
      <c r="AQ175" s="64"/>
      <c r="AR175" s="64"/>
      <c r="AS175" s="77"/>
      <c r="AT175" s="64"/>
      <c r="AU175" s="64"/>
      <c r="AV175" s="90"/>
      <c r="AW175" s="78"/>
      <c r="AX175" s="111"/>
      <c r="AY175" s="64"/>
      <c r="AZ175" s="1"/>
      <c r="BA175" s="1"/>
      <c r="BB175" s="1"/>
      <c r="BC175" s="50"/>
      <c r="BD175" s="83"/>
      <c r="BE175" s="1"/>
      <c r="BF175" s="1"/>
      <c r="BG175" s="1"/>
      <c r="BH175" s="1"/>
      <c r="BI175" s="1"/>
      <c r="BJ175" s="58"/>
      <c r="BK175" s="73"/>
      <c r="BL175" s="75"/>
      <c r="BM175" s="56"/>
      <c r="BN175" s="64"/>
      <c r="BO175" s="64"/>
      <c r="BP175" s="64"/>
      <c r="BQ175" s="174"/>
      <c r="BR175" s="77"/>
      <c r="BS175" s="64"/>
      <c r="BT175" s="90"/>
      <c r="BU175" s="78"/>
      <c r="BV175" s="111"/>
      <c r="BW175" s="64"/>
      <c r="BX175" s="1"/>
      <c r="BY175" s="1"/>
      <c r="BZ175" s="1"/>
      <c r="CA175" s="50"/>
      <c r="CB175" s="83"/>
      <c r="CC175" s="72"/>
      <c r="CD175" s="72"/>
      <c r="CE175" s="72"/>
      <c r="CF175" s="72"/>
      <c r="CG175" s="72"/>
      <c r="CH175" s="72"/>
      <c r="CI175" s="72"/>
      <c r="CJ175" s="72"/>
      <c r="CK175" s="72"/>
      <c r="CL175" s="72"/>
      <c r="CM175" s="72"/>
      <c r="CN175" s="72"/>
      <c r="CO175" s="72"/>
      <c r="CP175" s="77"/>
      <c r="CQ175" s="64"/>
      <c r="CR175" s="90"/>
      <c r="CS175" s="78"/>
      <c r="CT175" s="74"/>
      <c r="CU175" s="1"/>
      <c r="CV175" s="1"/>
      <c r="CW175" s="1"/>
      <c r="CX175" s="1"/>
      <c r="CY175" s="50"/>
      <c r="CZ175" s="83"/>
      <c r="DA175" s="64"/>
      <c r="DB175" s="64"/>
      <c r="DC175" s="64"/>
      <c r="DD175" s="64"/>
      <c r="DE175" s="64"/>
      <c r="DF175" s="72"/>
      <c r="DG175" s="73"/>
      <c r="DH175" s="75"/>
      <c r="DI175" s="76"/>
      <c r="DJ175" s="64"/>
      <c r="DK175" s="64"/>
      <c r="DL175" s="64"/>
      <c r="DM175" s="184"/>
      <c r="DN175" s="185"/>
      <c r="DO175" s="186"/>
      <c r="DP175" s="186"/>
      <c r="DQ175" s="187"/>
      <c r="DR175" s="29"/>
      <c r="DS175" s="188"/>
      <c r="DT175" s="74"/>
      <c r="DU175" s="1"/>
      <c r="DV175" s="1"/>
      <c r="DW175" s="1"/>
      <c r="DX175" s="1"/>
      <c r="DY175" s="50"/>
      <c r="DZ175" s="51"/>
      <c r="EA175" s="1"/>
      <c r="EB175" s="1"/>
      <c r="EC175" s="1"/>
      <c r="ED175" s="1"/>
      <c r="EE175" s="1"/>
      <c r="EF175" s="58"/>
      <c r="EG175" s="73"/>
      <c r="EH175" s="75"/>
      <c r="EI175" s="56"/>
      <c r="EJ175" s="64"/>
      <c r="EK175" s="64"/>
      <c r="EL175" s="64"/>
      <c r="EM175" s="174"/>
      <c r="EN175" s="77"/>
      <c r="EO175" s="64"/>
      <c r="EP175" s="199"/>
      <c r="EQ175" s="200"/>
      <c r="ER175" s="111"/>
      <c r="ES175" s="64"/>
      <c r="ET175" s="1">
        <v>127</v>
      </c>
      <c r="EU175" s="1" t="s">
        <v>370</v>
      </c>
      <c r="EV175" s="1" t="s">
        <v>371</v>
      </c>
      <c r="EW175" s="218"/>
      <c r="EX175" s="50">
        <v>44013</v>
      </c>
      <c r="EY175" s="64">
        <v>29.53</v>
      </c>
      <c r="EZ175" s="64"/>
      <c r="FA175" s="64"/>
      <c r="FB175" s="64"/>
      <c r="FC175" s="64"/>
      <c r="FD175" s="72">
        <f t="shared" si="142"/>
        <v>29.53</v>
      </c>
      <c r="FE175" s="73">
        <f t="shared" si="172"/>
        <v>29.53</v>
      </c>
      <c r="FF175" s="75">
        <f t="shared" si="143"/>
        <v>1.38571716586389</v>
      </c>
      <c r="FG175" s="56">
        <f t="shared" si="144"/>
        <v>30.915717165863892</v>
      </c>
      <c r="FH175" s="64">
        <f t="shared" si="145"/>
        <v>30.915717165863892</v>
      </c>
      <c r="FI175" s="64">
        <f t="shared" si="146"/>
        <v>0</v>
      </c>
      <c r="FJ175" s="64">
        <f t="shared" si="147"/>
        <v>55.957448070213644</v>
      </c>
      <c r="FK175" s="64"/>
      <c r="FL175" s="77">
        <f t="shared" si="148"/>
        <v>55.957448070213644</v>
      </c>
      <c r="FM175" s="64">
        <f t="shared" si="149"/>
        <v>6.4116602078881693</v>
      </c>
      <c r="FN175" s="199">
        <f t="shared" si="150"/>
        <v>62.369108278101812</v>
      </c>
      <c r="FO175" s="93">
        <f t="shared" si="151"/>
        <v>62.369108278101812</v>
      </c>
      <c r="FP175" s="74">
        <v>1</v>
      </c>
      <c r="FQ175" s="1" t="s">
        <v>48</v>
      </c>
      <c r="FR175" s="1">
        <v>127</v>
      </c>
      <c r="FS175" s="1" t="s">
        <v>370</v>
      </c>
      <c r="FT175" s="1" t="s">
        <v>371</v>
      </c>
      <c r="FU175" s="50">
        <v>44042</v>
      </c>
      <c r="FV175" s="51"/>
      <c r="FW175" s="64">
        <v>61.58</v>
      </c>
      <c r="FX175" s="64"/>
      <c r="FY175" s="64"/>
      <c r="FZ175" s="64"/>
      <c r="GA175" s="64"/>
      <c r="GB175" s="231">
        <f t="shared" si="152"/>
        <v>61.58</v>
      </c>
      <c r="GC175" s="73">
        <f t="shared" si="92"/>
        <v>32.049999999999997</v>
      </c>
      <c r="GD175" s="75">
        <f t="shared" si="153"/>
        <v>9.9866624303888933</v>
      </c>
      <c r="GE175" s="76">
        <f t="shared" si="154"/>
        <v>42.036662430388887</v>
      </c>
      <c r="GF175" s="64">
        <f t="shared" si="155"/>
        <v>42.036662430388887</v>
      </c>
      <c r="GG175" s="64">
        <v>0</v>
      </c>
      <c r="GH175" s="64">
        <f t="shared" si="156"/>
        <v>79.869658617738878</v>
      </c>
      <c r="GI175" s="64"/>
      <c r="GJ175" s="77">
        <f t="shared" si="157"/>
        <v>79.869658617738878</v>
      </c>
      <c r="GK175" s="63">
        <f t="shared" si="158"/>
        <v>0</v>
      </c>
      <c r="GL175" s="64">
        <f t="shared" si="159"/>
        <v>0</v>
      </c>
      <c r="GM175" s="51">
        <f t="shared" si="160"/>
        <v>79.869658617738878</v>
      </c>
      <c r="GN175" s="200">
        <f t="shared" si="161"/>
        <v>142.23876689584068</v>
      </c>
      <c r="GO175" s="74">
        <v>1</v>
      </c>
      <c r="GP175" s="237" t="s">
        <v>48</v>
      </c>
      <c r="GQ175" s="1">
        <v>127</v>
      </c>
      <c r="GR175" s="1" t="s">
        <v>370</v>
      </c>
      <c r="GS175" s="1" t="s">
        <v>371</v>
      </c>
      <c r="GT175" s="50">
        <v>44081</v>
      </c>
      <c r="GU175" s="51"/>
      <c r="GV175" s="64">
        <v>142.83000000000001</v>
      </c>
      <c r="GW175" s="64"/>
      <c r="GX175" s="64"/>
      <c r="GY175" s="64"/>
      <c r="GZ175" s="64"/>
      <c r="HA175" s="72">
        <v>142.83000000000001</v>
      </c>
      <c r="HB175" s="73">
        <f t="shared" si="162"/>
        <v>81.250000000000014</v>
      </c>
      <c r="HC175" s="75">
        <f t="shared" si="163"/>
        <v>-29.408009436568825</v>
      </c>
      <c r="HD175" s="76">
        <f t="shared" si="164"/>
        <v>51.841990563431189</v>
      </c>
      <c r="HE175" s="64">
        <f t="shared" si="165"/>
        <v>51.841990563431189</v>
      </c>
      <c r="HF175" s="64">
        <v>0</v>
      </c>
      <c r="HG175" s="64">
        <f t="shared" si="166"/>
        <v>98.499782070519259</v>
      </c>
      <c r="HH175" s="64"/>
      <c r="HI175" s="77">
        <f t="shared" si="167"/>
        <v>98.499782070519259</v>
      </c>
      <c r="HJ175" s="64">
        <f t="shared" si="168"/>
        <v>0</v>
      </c>
      <c r="HK175" s="64">
        <f t="shared" si="169"/>
        <v>0</v>
      </c>
      <c r="HL175" s="51">
        <f t="shared" si="170"/>
        <v>98.499782070519259</v>
      </c>
      <c r="HM175" s="200">
        <f t="shared" si="171"/>
        <v>240.73854896635993</v>
      </c>
      <c r="HN175" s="1">
        <v>1</v>
      </c>
      <c r="HO175" s="1" t="s">
        <v>48</v>
      </c>
    </row>
    <row r="176" spans="1:223" ht="30" customHeight="1" x14ac:dyDescent="0.25">
      <c r="A176" s="1"/>
      <c r="B176" s="1"/>
      <c r="C176" s="1"/>
      <c r="D176" s="50"/>
      <c r="E176" s="83"/>
      <c r="F176" s="64"/>
      <c r="G176" s="64"/>
      <c r="H176" s="64"/>
      <c r="I176" s="64"/>
      <c r="J176" s="64"/>
      <c r="K176" s="72"/>
      <c r="L176" s="73"/>
      <c r="M176" s="75"/>
      <c r="N176" s="56"/>
      <c r="O176" s="64"/>
      <c r="P176" s="64"/>
      <c r="Q176" s="64"/>
      <c r="R176" s="64"/>
      <c r="S176" s="77"/>
      <c r="T176" s="64"/>
      <c r="U176" s="64"/>
      <c r="V176" s="64"/>
      <c r="W176" s="90"/>
      <c r="X176" s="78"/>
      <c r="Y176" s="111"/>
      <c r="Z176" s="64"/>
      <c r="AA176" s="1"/>
      <c r="AB176" s="1"/>
      <c r="AC176" s="1"/>
      <c r="AD176" s="50"/>
      <c r="AE176" s="110"/>
      <c r="AF176" s="1"/>
      <c r="AG176" s="1"/>
      <c r="AH176" s="1"/>
      <c r="AI176" s="1"/>
      <c r="AJ176" s="1"/>
      <c r="AK176" s="58"/>
      <c r="AL176" s="73"/>
      <c r="AM176" s="75"/>
      <c r="AN176" s="56"/>
      <c r="AO176" s="64"/>
      <c r="AP176" s="64"/>
      <c r="AQ176" s="64"/>
      <c r="AR176" s="64"/>
      <c r="AS176" s="77"/>
      <c r="AT176" s="64"/>
      <c r="AU176" s="64"/>
      <c r="AV176" s="90"/>
      <c r="AW176" s="78"/>
      <c r="AX176" s="111"/>
      <c r="AY176" s="64"/>
      <c r="AZ176" s="1"/>
      <c r="BA176" s="1"/>
      <c r="BB176" s="1"/>
      <c r="BC176" s="50"/>
      <c r="BD176" s="83"/>
      <c r="BE176" s="1"/>
      <c r="BF176" s="1"/>
      <c r="BG176" s="1"/>
      <c r="BH176" s="1"/>
      <c r="BI176" s="1"/>
      <c r="BJ176" s="58"/>
      <c r="BK176" s="73"/>
      <c r="BL176" s="75"/>
      <c r="BM176" s="56"/>
      <c r="BN176" s="64"/>
      <c r="BO176" s="64"/>
      <c r="BP176" s="64"/>
      <c r="BQ176" s="174"/>
      <c r="BR176" s="77"/>
      <c r="BS176" s="64"/>
      <c r="BT176" s="90"/>
      <c r="BU176" s="78"/>
      <c r="BV176" s="111"/>
      <c r="BW176" s="64"/>
      <c r="BX176" s="1"/>
      <c r="BY176" s="1"/>
      <c r="BZ176" s="1"/>
      <c r="CA176" s="50"/>
      <c r="CB176" s="83"/>
      <c r="CC176" s="72"/>
      <c r="CD176" s="72"/>
      <c r="CE176" s="72"/>
      <c r="CF176" s="72"/>
      <c r="CG176" s="72"/>
      <c r="CH176" s="72"/>
      <c r="CI176" s="72"/>
      <c r="CJ176" s="72"/>
      <c r="CK176" s="72"/>
      <c r="CL176" s="72"/>
      <c r="CM176" s="72"/>
      <c r="CN176" s="72"/>
      <c r="CO176" s="72"/>
      <c r="CP176" s="77"/>
      <c r="CQ176" s="64"/>
      <c r="CR176" s="90"/>
      <c r="CS176" s="78"/>
      <c r="CT176" s="74"/>
      <c r="CU176" s="1"/>
      <c r="CV176" s="1"/>
      <c r="CW176" s="1"/>
      <c r="CX176" s="1"/>
      <c r="CY176" s="50"/>
      <c r="CZ176" s="83"/>
      <c r="DA176" s="64"/>
      <c r="DB176" s="64"/>
      <c r="DC176" s="64"/>
      <c r="DD176" s="64"/>
      <c r="DE176" s="64"/>
      <c r="DF176" s="72"/>
      <c r="DG176" s="73"/>
      <c r="DH176" s="75"/>
      <c r="DI176" s="76"/>
      <c r="DJ176" s="64"/>
      <c r="DK176" s="64"/>
      <c r="DL176" s="64"/>
      <c r="DM176" s="184"/>
      <c r="DN176" s="185"/>
      <c r="DO176" s="186"/>
      <c r="DP176" s="186"/>
      <c r="DQ176" s="187"/>
      <c r="DR176" s="29"/>
      <c r="DS176" s="188"/>
      <c r="DT176" s="74"/>
      <c r="DU176" s="1"/>
      <c r="DV176" s="1"/>
      <c r="DW176" s="1"/>
      <c r="DX176" s="1"/>
      <c r="DY176" s="50"/>
      <c r="DZ176" s="51"/>
      <c r="EA176" s="1"/>
      <c r="EB176" s="1"/>
      <c r="EC176" s="1"/>
      <c r="ED176" s="1"/>
      <c r="EE176" s="1"/>
      <c r="EF176" s="58"/>
      <c r="EG176" s="73"/>
      <c r="EH176" s="75"/>
      <c r="EI176" s="56"/>
      <c r="EJ176" s="64"/>
      <c r="EK176" s="64"/>
      <c r="EL176" s="64"/>
      <c r="EM176" s="174"/>
      <c r="EN176" s="77"/>
      <c r="EO176" s="64"/>
      <c r="EP176" s="199"/>
      <c r="EQ176" s="200"/>
      <c r="ER176" s="111"/>
      <c r="ES176" s="64"/>
      <c r="ET176" s="1">
        <v>128</v>
      </c>
      <c r="EU176" s="1" t="s">
        <v>372</v>
      </c>
      <c r="EV176" s="1" t="s">
        <v>373</v>
      </c>
      <c r="EW176" s="218"/>
      <c r="EX176" s="50">
        <v>44013</v>
      </c>
      <c r="EY176" s="64">
        <v>0.48</v>
      </c>
      <c r="EZ176" s="64"/>
      <c r="FA176" s="64"/>
      <c r="FB176" s="64"/>
      <c r="FC176" s="64"/>
      <c r="FD176" s="72">
        <f t="shared" si="142"/>
        <v>0.48</v>
      </c>
      <c r="FE176" s="73">
        <f t="shared" si="172"/>
        <v>0.48</v>
      </c>
      <c r="FF176" s="75">
        <f t="shared" si="143"/>
        <v>2.2524356234834647E-2</v>
      </c>
      <c r="FG176" s="56">
        <f t="shared" si="144"/>
        <v>0.5025243562348346</v>
      </c>
      <c r="FH176" s="64">
        <f t="shared" si="145"/>
        <v>0.5025243562348346</v>
      </c>
      <c r="FI176" s="64">
        <f t="shared" si="146"/>
        <v>0</v>
      </c>
      <c r="FJ176" s="64">
        <f t="shared" si="147"/>
        <v>0.90956908478505061</v>
      </c>
      <c r="FK176" s="64"/>
      <c r="FL176" s="77">
        <f t="shared" si="148"/>
        <v>0.90956908478505061</v>
      </c>
      <c r="FM176" s="64">
        <f t="shared" si="149"/>
        <v>0.1042193328745791</v>
      </c>
      <c r="FN176" s="199">
        <f t="shared" si="150"/>
        <v>1.0137884176596297</v>
      </c>
      <c r="FO176" s="93">
        <f t="shared" si="151"/>
        <v>1.0137884176596297</v>
      </c>
      <c r="FP176" s="74">
        <v>1</v>
      </c>
      <c r="FQ176" s="1" t="s">
        <v>48</v>
      </c>
      <c r="FR176" s="1">
        <v>128</v>
      </c>
      <c r="FS176" s="1" t="s">
        <v>372</v>
      </c>
      <c r="FT176" s="1" t="s">
        <v>373</v>
      </c>
      <c r="FU176" s="50">
        <v>44042</v>
      </c>
      <c r="FV176" s="51"/>
      <c r="FW176" s="64">
        <v>0.71</v>
      </c>
      <c r="FX176" s="64"/>
      <c r="FY176" s="64"/>
      <c r="FZ176" s="64"/>
      <c r="GA176" s="64"/>
      <c r="GB176" s="231">
        <f t="shared" si="152"/>
        <v>0.71</v>
      </c>
      <c r="GC176" s="73">
        <f t="shared" si="92"/>
        <v>0.22999999999999998</v>
      </c>
      <c r="GD176" s="75">
        <f t="shared" si="153"/>
        <v>7.166715628672217E-2</v>
      </c>
      <c r="GE176" s="76">
        <f t="shared" si="154"/>
        <v>0.30166715628672214</v>
      </c>
      <c r="GF176" s="64">
        <f t="shared" si="155"/>
        <v>0.30166715628672214</v>
      </c>
      <c r="GG176" s="64">
        <v>0</v>
      </c>
      <c r="GH176" s="64">
        <f t="shared" si="156"/>
        <v>0.57316759694477204</v>
      </c>
      <c r="GI176" s="64"/>
      <c r="GJ176" s="77">
        <f t="shared" si="157"/>
        <v>0.57316759694477204</v>
      </c>
      <c r="GK176" s="63">
        <f t="shared" si="158"/>
        <v>0</v>
      </c>
      <c r="GL176" s="64">
        <f t="shared" si="159"/>
        <v>0</v>
      </c>
      <c r="GM176" s="51">
        <f t="shared" si="160"/>
        <v>0.57316759694477204</v>
      </c>
      <c r="GN176" s="200">
        <f t="shared" si="161"/>
        <v>1.5869560146044017</v>
      </c>
      <c r="GO176" s="74">
        <v>1</v>
      </c>
      <c r="GP176" s="237" t="s">
        <v>48</v>
      </c>
      <c r="GQ176" s="1">
        <v>128</v>
      </c>
      <c r="GR176" s="1" t="s">
        <v>372</v>
      </c>
      <c r="GS176" s="1" t="s">
        <v>373</v>
      </c>
      <c r="GT176" s="50">
        <v>44081</v>
      </c>
      <c r="GU176" s="51"/>
      <c r="GV176" s="64">
        <v>0.71</v>
      </c>
      <c r="GW176" s="64"/>
      <c r="GX176" s="64"/>
      <c r="GY176" s="64"/>
      <c r="GZ176" s="64"/>
      <c r="HA176" s="72">
        <v>0.71</v>
      </c>
      <c r="HB176" s="73">
        <f t="shared" si="162"/>
        <v>0</v>
      </c>
      <c r="HC176" s="75">
        <f t="shared" si="163"/>
        <v>0</v>
      </c>
      <c r="HD176" s="76">
        <f t="shared" si="164"/>
        <v>0</v>
      </c>
      <c r="HE176" s="64">
        <f t="shared" si="165"/>
        <v>0</v>
      </c>
      <c r="HF176" s="64">
        <v>0</v>
      </c>
      <c r="HG176" s="64">
        <f t="shared" si="166"/>
        <v>0</v>
      </c>
      <c r="HH176" s="64"/>
      <c r="HI176" s="77">
        <f t="shared" si="167"/>
        <v>0</v>
      </c>
      <c r="HJ176" s="64">
        <f t="shared" si="168"/>
        <v>0</v>
      </c>
      <c r="HK176" s="64">
        <f t="shared" si="169"/>
        <v>0</v>
      </c>
      <c r="HL176" s="51">
        <f t="shared" si="170"/>
        <v>0</v>
      </c>
      <c r="HM176" s="200">
        <f t="shared" si="171"/>
        <v>1.5869560146044017</v>
      </c>
      <c r="HN176" s="1">
        <v>1</v>
      </c>
      <c r="HO176" s="1" t="s">
        <v>48</v>
      </c>
    </row>
    <row r="177" spans="1:223" ht="30" customHeight="1" x14ac:dyDescent="0.25">
      <c r="A177" s="1"/>
      <c r="B177" s="1"/>
      <c r="C177" s="1"/>
      <c r="D177" s="50"/>
      <c r="E177" s="83"/>
      <c r="F177" s="64"/>
      <c r="G177" s="64"/>
      <c r="H177" s="64"/>
      <c r="I177" s="64"/>
      <c r="J177" s="64"/>
      <c r="K177" s="72"/>
      <c r="L177" s="73"/>
      <c r="M177" s="75"/>
      <c r="N177" s="56"/>
      <c r="O177" s="64"/>
      <c r="P177" s="64"/>
      <c r="Q177" s="64"/>
      <c r="R177" s="64"/>
      <c r="S177" s="77"/>
      <c r="T177" s="64"/>
      <c r="U177" s="64"/>
      <c r="V177" s="64"/>
      <c r="W177" s="90"/>
      <c r="X177" s="78"/>
      <c r="Y177" s="111"/>
      <c r="Z177" s="64"/>
      <c r="AA177" s="1"/>
      <c r="AB177" s="1"/>
      <c r="AC177" s="1"/>
      <c r="AD177" s="50"/>
      <c r="AE177" s="110"/>
      <c r="AF177" s="1"/>
      <c r="AG177" s="1"/>
      <c r="AH177" s="1"/>
      <c r="AI177" s="1"/>
      <c r="AJ177" s="1"/>
      <c r="AK177" s="58"/>
      <c r="AL177" s="73"/>
      <c r="AM177" s="75"/>
      <c r="AN177" s="56"/>
      <c r="AO177" s="64"/>
      <c r="AP177" s="64"/>
      <c r="AQ177" s="64"/>
      <c r="AR177" s="64"/>
      <c r="AS177" s="77"/>
      <c r="AT177" s="64"/>
      <c r="AU177" s="64"/>
      <c r="AV177" s="90"/>
      <c r="AW177" s="78"/>
      <c r="AX177" s="111"/>
      <c r="AY177" s="64"/>
      <c r="AZ177" s="1"/>
      <c r="BA177" s="1"/>
      <c r="BB177" s="1"/>
      <c r="BC177" s="50"/>
      <c r="BD177" s="83"/>
      <c r="BE177" s="1"/>
      <c r="BF177" s="1"/>
      <c r="BG177" s="1"/>
      <c r="BH177" s="1"/>
      <c r="BI177" s="1"/>
      <c r="BJ177" s="58"/>
      <c r="BK177" s="73"/>
      <c r="BL177" s="75"/>
      <c r="BM177" s="56"/>
      <c r="BN177" s="64"/>
      <c r="BO177" s="64"/>
      <c r="BP177" s="64"/>
      <c r="BQ177" s="174"/>
      <c r="BR177" s="77"/>
      <c r="BS177" s="64"/>
      <c r="BT177" s="90"/>
      <c r="BU177" s="78"/>
      <c r="BV177" s="111"/>
      <c r="BW177" s="64"/>
      <c r="BX177" s="1"/>
      <c r="BY177" s="1"/>
      <c r="BZ177" s="1"/>
      <c r="CA177" s="50"/>
      <c r="CB177" s="83"/>
      <c r="CC177" s="72"/>
      <c r="CD177" s="72"/>
      <c r="CE177" s="72"/>
      <c r="CF177" s="72"/>
      <c r="CG177" s="72"/>
      <c r="CH177" s="72"/>
      <c r="CI177" s="72"/>
      <c r="CJ177" s="72"/>
      <c r="CK177" s="72"/>
      <c r="CL177" s="72"/>
      <c r="CM177" s="72"/>
      <c r="CN177" s="72"/>
      <c r="CO177" s="72"/>
      <c r="CP177" s="77"/>
      <c r="CQ177" s="64"/>
      <c r="CR177" s="90"/>
      <c r="CS177" s="78"/>
      <c r="CT177" s="74"/>
      <c r="CU177" s="1"/>
      <c r="CV177" s="1"/>
      <c r="CW177" s="1"/>
      <c r="CX177" s="1"/>
      <c r="CY177" s="50"/>
      <c r="CZ177" s="83"/>
      <c r="DA177" s="64"/>
      <c r="DB177" s="64"/>
      <c r="DC177" s="64"/>
      <c r="DD177" s="64"/>
      <c r="DE177" s="64"/>
      <c r="DF177" s="72"/>
      <c r="DG177" s="73"/>
      <c r="DH177" s="75"/>
      <c r="DI177" s="76"/>
      <c r="DJ177" s="64"/>
      <c r="DK177" s="64"/>
      <c r="DL177" s="64"/>
      <c r="DM177" s="184"/>
      <c r="DN177" s="185"/>
      <c r="DO177" s="186"/>
      <c r="DP177" s="186"/>
      <c r="DQ177" s="187"/>
      <c r="DR177" s="29"/>
      <c r="DS177" s="188"/>
      <c r="DT177" s="74"/>
      <c r="DU177" s="1"/>
      <c r="DV177" s="1"/>
      <c r="DW177" s="1"/>
      <c r="DX177" s="1"/>
      <c r="DY177" s="50"/>
      <c r="DZ177" s="51"/>
      <c r="EA177" s="1"/>
      <c r="EB177" s="1"/>
      <c r="EC177" s="1"/>
      <c r="ED177" s="1"/>
      <c r="EE177" s="1"/>
      <c r="EF177" s="58"/>
      <c r="EG177" s="73"/>
      <c r="EH177" s="75"/>
      <c r="EI177" s="56"/>
      <c r="EJ177" s="64"/>
      <c r="EK177" s="64"/>
      <c r="EL177" s="64"/>
      <c r="EM177" s="174"/>
      <c r="EN177" s="77"/>
      <c r="EO177" s="64"/>
      <c r="EP177" s="199"/>
      <c r="EQ177" s="200"/>
      <c r="ER177" s="111"/>
      <c r="ES177" s="64"/>
      <c r="ET177" s="1">
        <v>129</v>
      </c>
      <c r="EU177" s="1" t="s">
        <v>374</v>
      </c>
      <c r="EV177" s="1" t="s">
        <v>375</v>
      </c>
      <c r="EW177" s="218"/>
      <c r="EX177" s="50">
        <v>44013</v>
      </c>
      <c r="EY177" s="64">
        <v>24.7</v>
      </c>
      <c r="EZ177" s="64"/>
      <c r="FA177" s="64"/>
      <c r="FB177" s="64"/>
      <c r="FC177" s="64"/>
      <c r="FD177" s="72">
        <f t="shared" si="142"/>
        <v>24.7</v>
      </c>
      <c r="FE177" s="73">
        <f t="shared" si="172"/>
        <v>24.7</v>
      </c>
      <c r="FF177" s="75">
        <f t="shared" si="143"/>
        <v>1.1590658312508662</v>
      </c>
      <c r="FG177" s="56">
        <f t="shared" si="144"/>
        <v>25.859065831250867</v>
      </c>
      <c r="FH177" s="64">
        <f t="shared" si="145"/>
        <v>25.859065831250867</v>
      </c>
      <c r="FI177" s="64">
        <f t="shared" si="146"/>
        <v>0</v>
      </c>
      <c r="FJ177" s="64">
        <f t="shared" si="147"/>
        <v>46.804909154564072</v>
      </c>
      <c r="FK177" s="64"/>
      <c r="FL177" s="77">
        <f t="shared" si="148"/>
        <v>46.804909154564072</v>
      </c>
      <c r="FM177" s="64">
        <f t="shared" si="149"/>
        <v>5.3629531708377174</v>
      </c>
      <c r="FN177" s="199">
        <f t="shared" si="150"/>
        <v>52.167862325401792</v>
      </c>
      <c r="FO177" s="93">
        <f t="shared" si="151"/>
        <v>52.167862325401792</v>
      </c>
      <c r="FP177" s="74">
        <v>1</v>
      </c>
      <c r="FQ177" s="1" t="s">
        <v>48</v>
      </c>
      <c r="FR177" s="1">
        <v>129</v>
      </c>
      <c r="FS177" s="1" t="s">
        <v>374</v>
      </c>
      <c r="FT177" s="1" t="s">
        <v>375</v>
      </c>
      <c r="FU177" s="50">
        <v>44042</v>
      </c>
      <c r="FV177" s="51"/>
      <c r="FW177" s="64">
        <v>64.83</v>
      </c>
      <c r="FX177" s="64"/>
      <c r="FY177" s="64"/>
      <c r="FZ177" s="64"/>
      <c r="GA177" s="64"/>
      <c r="GB177" s="231">
        <f t="shared" si="152"/>
        <v>64.83</v>
      </c>
      <c r="GC177" s="73">
        <f t="shared" ref="GC177:GC180" si="173">GB177-FD177</f>
        <v>40.129999999999995</v>
      </c>
      <c r="GD177" s="75">
        <f t="shared" si="153"/>
        <v>12.504360790374612</v>
      </c>
      <c r="GE177" s="76">
        <f t="shared" si="154"/>
        <v>52.634360790374608</v>
      </c>
      <c r="GF177" s="64">
        <f t="shared" si="155"/>
        <v>52.634360790374608</v>
      </c>
      <c r="GG177" s="64">
        <v>0</v>
      </c>
      <c r="GH177" s="64">
        <f t="shared" si="156"/>
        <v>100.00528550171175</v>
      </c>
      <c r="GI177" s="64"/>
      <c r="GJ177" s="77">
        <f t="shared" si="157"/>
        <v>100.00528550171175</v>
      </c>
      <c r="GK177" s="63">
        <f t="shared" si="158"/>
        <v>0</v>
      </c>
      <c r="GL177" s="64">
        <f t="shared" si="159"/>
        <v>0</v>
      </c>
      <c r="GM177" s="51">
        <f t="shared" si="160"/>
        <v>100.00528550171175</v>
      </c>
      <c r="GN177" s="200">
        <f t="shared" si="161"/>
        <v>152.17314782711355</v>
      </c>
      <c r="GO177" s="74">
        <v>1</v>
      </c>
      <c r="GP177" s="237" t="s">
        <v>48</v>
      </c>
      <c r="GQ177" s="1">
        <v>129</v>
      </c>
      <c r="GR177" s="1" t="s">
        <v>374</v>
      </c>
      <c r="GS177" s="1" t="s">
        <v>375</v>
      </c>
      <c r="GT177" s="50">
        <v>44081</v>
      </c>
      <c r="GU177" s="51"/>
      <c r="GV177" s="64">
        <v>184.96</v>
      </c>
      <c r="GW177" s="64"/>
      <c r="GX177" s="64"/>
      <c r="GY177" s="64"/>
      <c r="GZ177" s="64"/>
      <c r="HA177" s="72">
        <v>184.96</v>
      </c>
      <c r="HB177" s="73">
        <f t="shared" si="162"/>
        <v>120.13000000000001</v>
      </c>
      <c r="HC177" s="75">
        <f t="shared" si="163"/>
        <v>-43.480420598338618</v>
      </c>
      <c r="HD177" s="76">
        <f t="shared" si="164"/>
        <v>76.649579401661384</v>
      </c>
      <c r="HE177" s="64">
        <f t="shared" si="165"/>
        <v>76.649579401661384</v>
      </c>
      <c r="HF177" s="64">
        <v>0</v>
      </c>
      <c r="HG177" s="64">
        <f t="shared" si="166"/>
        <v>145.63420086315662</v>
      </c>
      <c r="HH177" s="64"/>
      <c r="HI177" s="77">
        <f t="shared" si="167"/>
        <v>145.63420086315662</v>
      </c>
      <c r="HJ177" s="64">
        <f t="shared" si="168"/>
        <v>0</v>
      </c>
      <c r="HK177" s="64">
        <f t="shared" si="169"/>
        <v>0</v>
      </c>
      <c r="HL177" s="51">
        <f t="shared" si="170"/>
        <v>145.63420086315662</v>
      </c>
      <c r="HM177" s="200">
        <f t="shared" si="171"/>
        <v>297.80734869027015</v>
      </c>
      <c r="HN177" s="1">
        <v>1</v>
      </c>
      <c r="HO177" s="1" t="s">
        <v>48</v>
      </c>
    </row>
    <row r="178" spans="1:223" ht="30" customHeight="1" x14ac:dyDescent="0.25">
      <c r="A178" s="1"/>
      <c r="B178" s="1"/>
      <c r="C178" s="1"/>
      <c r="D178" s="50"/>
      <c r="E178" s="83"/>
      <c r="F178" s="64"/>
      <c r="G178" s="64"/>
      <c r="H178" s="64"/>
      <c r="I178" s="64"/>
      <c r="J178" s="64"/>
      <c r="K178" s="72"/>
      <c r="L178" s="73"/>
      <c r="M178" s="75"/>
      <c r="N178" s="56"/>
      <c r="O178" s="64"/>
      <c r="P178" s="64"/>
      <c r="Q178" s="64"/>
      <c r="R178" s="64"/>
      <c r="S178" s="77"/>
      <c r="T178" s="64"/>
      <c r="U178" s="64"/>
      <c r="V178" s="64"/>
      <c r="W178" s="90"/>
      <c r="X178" s="78"/>
      <c r="Y178" s="111"/>
      <c r="Z178" s="64"/>
      <c r="AA178" s="1"/>
      <c r="AB178" s="1"/>
      <c r="AC178" s="1"/>
      <c r="AD178" s="50"/>
      <c r="AE178" s="110"/>
      <c r="AF178" s="1"/>
      <c r="AG178" s="1"/>
      <c r="AH178" s="1"/>
      <c r="AI178" s="1"/>
      <c r="AJ178" s="1"/>
      <c r="AK178" s="58"/>
      <c r="AL178" s="73"/>
      <c r="AM178" s="75"/>
      <c r="AN178" s="56"/>
      <c r="AO178" s="64"/>
      <c r="AP178" s="64"/>
      <c r="AQ178" s="64"/>
      <c r="AR178" s="64"/>
      <c r="AS178" s="77"/>
      <c r="AT178" s="64"/>
      <c r="AU178" s="64"/>
      <c r="AV178" s="90"/>
      <c r="AW178" s="78"/>
      <c r="AX178" s="111"/>
      <c r="AY178" s="64"/>
      <c r="AZ178" s="1"/>
      <c r="BA178" s="1"/>
      <c r="BB178" s="1"/>
      <c r="BC178" s="50"/>
      <c r="BD178" s="83"/>
      <c r="BE178" s="1"/>
      <c r="BF178" s="1"/>
      <c r="BG178" s="1"/>
      <c r="BH178" s="1"/>
      <c r="BI178" s="1"/>
      <c r="BJ178" s="58"/>
      <c r="BK178" s="73"/>
      <c r="BL178" s="75"/>
      <c r="BM178" s="56"/>
      <c r="BN178" s="64"/>
      <c r="BO178" s="64"/>
      <c r="BP178" s="64"/>
      <c r="BQ178" s="174"/>
      <c r="BR178" s="77"/>
      <c r="BS178" s="64"/>
      <c r="BT178" s="90"/>
      <c r="BU178" s="78"/>
      <c r="BV178" s="111"/>
      <c r="BW178" s="64"/>
      <c r="BX178" s="1"/>
      <c r="BY178" s="1"/>
      <c r="BZ178" s="1"/>
      <c r="CA178" s="50"/>
      <c r="CB178" s="83"/>
      <c r="CC178" s="72"/>
      <c r="CD178" s="72"/>
      <c r="CE178" s="72"/>
      <c r="CF178" s="72"/>
      <c r="CG178" s="72"/>
      <c r="CH178" s="72"/>
      <c r="CI178" s="72"/>
      <c r="CJ178" s="72"/>
      <c r="CK178" s="72"/>
      <c r="CL178" s="72"/>
      <c r="CM178" s="72"/>
      <c r="CN178" s="72"/>
      <c r="CO178" s="72"/>
      <c r="CP178" s="77"/>
      <c r="CQ178" s="64"/>
      <c r="CR178" s="90"/>
      <c r="CS178" s="78"/>
      <c r="CT178" s="74"/>
      <c r="CU178" s="1"/>
      <c r="CV178" s="1"/>
      <c r="CW178" s="1"/>
      <c r="CX178" s="1"/>
      <c r="CY178" s="50"/>
      <c r="CZ178" s="83"/>
      <c r="DA178" s="64"/>
      <c r="DB178" s="64"/>
      <c r="DC178" s="64"/>
      <c r="DD178" s="64"/>
      <c r="DE178" s="64"/>
      <c r="DF178" s="72"/>
      <c r="DG178" s="73"/>
      <c r="DH178" s="75"/>
      <c r="DI178" s="76"/>
      <c r="DJ178" s="64"/>
      <c r="DK178" s="64"/>
      <c r="DL178" s="64"/>
      <c r="DM178" s="184"/>
      <c r="DN178" s="185"/>
      <c r="DO178" s="186"/>
      <c r="DP178" s="186"/>
      <c r="DQ178" s="187"/>
      <c r="DR178" s="29"/>
      <c r="DS178" s="188"/>
      <c r="DT178" s="74"/>
      <c r="DU178" s="1"/>
      <c r="DV178" s="1"/>
      <c r="DW178" s="1"/>
      <c r="DX178" s="1"/>
      <c r="DY178" s="50"/>
      <c r="DZ178" s="51"/>
      <c r="EA178" s="1"/>
      <c r="EB178" s="1"/>
      <c r="EC178" s="1"/>
      <c r="ED178" s="1"/>
      <c r="EE178" s="1"/>
      <c r="EF178" s="58"/>
      <c r="EG178" s="73"/>
      <c r="EH178" s="75"/>
      <c r="EI178" s="56"/>
      <c r="EJ178" s="64"/>
      <c r="EK178" s="64"/>
      <c r="EL178" s="64"/>
      <c r="EM178" s="174"/>
      <c r="EN178" s="77"/>
      <c r="EO178" s="64"/>
      <c r="EP178" s="199"/>
      <c r="EQ178" s="200"/>
      <c r="ER178" s="111"/>
      <c r="ES178" s="64"/>
      <c r="ET178" s="1">
        <v>130</v>
      </c>
      <c r="EU178" s="1" t="s">
        <v>376</v>
      </c>
      <c r="EV178" s="1" t="s">
        <v>377</v>
      </c>
      <c r="EW178" s="218"/>
      <c r="EX178" s="50">
        <v>44013</v>
      </c>
      <c r="EY178" s="64">
        <v>3.86</v>
      </c>
      <c r="EZ178" s="64"/>
      <c r="FA178" s="64"/>
      <c r="FB178" s="64"/>
      <c r="FC178" s="64"/>
      <c r="FD178" s="72">
        <f t="shared" ref="FD178:FD180" si="174">EY178+EZ178+FA178+FB178</f>
        <v>3.86</v>
      </c>
      <c r="FE178" s="73">
        <f t="shared" si="172"/>
        <v>3.86</v>
      </c>
      <c r="FF178" s="75">
        <f t="shared" ref="FF178:FF180" si="175">$F$40/$E$40*FE178</f>
        <v>0.18113336472179528</v>
      </c>
      <c r="FG178" s="56">
        <f t="shared" ref="FG178:FG180" si="176">FE178+FF178</f>
        <v>4.0411333647217953</v>
      </c>
      <c r="FH178" s="64">
        <f t="shared" ref="FH178:FH180" si="177">FG178</f>
        <v>4.0411333647217953</v>
      </c>
      <c r="FI178" s="64">
        <f t="shared" ref="FI178:FI180" si="178">FG178-FH178</f>
        <v>0</v>
      </c>
      <c r="FJ178" s="64">
        <f t="shared" ref="FJ178:FJ180" si="179">FH178*1.81</f>
        <v>7.3144513901464494</v>
      </c>
      <c r="FK178" s="64"/>
      <c r="FL178" s="77">
        <f t="shared" ref="FL178:FL180" si="180">FJ178+FK178</f>
        <v>7.3144513901464494</v>
      </c>
      <c r="FM178" s="64">
        <f t="shared" ref="FM178:FM180" si="181">3597/($E$14*1.81)*FL178</f>
        <v>0.83809713519974038</v>
      </c>
      <c r="FN178" s="199">
        <f t="shared" ref="FN178:FN180" si="182">FL178+FM178</f>
        <v>8.1525485253461891</v>
      </c>
      <c r="FO178" s="93">
        <f t="shared" ref="FO178:FO180" si="183">EQ178-EW178+FN178</f>
        <v>8.1525485253461891</v>
      </c>
      <c r="FP178" s="74">
        <v>1</v>
      </c>
      <c r="FQ178" s="1" t="s">
        <v>48</v>
      </c>
      <c r="FR178" s="1">
        <v>130</v>
      </c>
      <c r="FS178" s="1" t="s">
        <v>376</v>
      </c>
      <c r="FT178" s="1" t="s">
        <v>377</v>
      </c>
      <c r="FU178" s="50">
        <v>44042</v>
      </c>
      <c r="FV178" s="51"/>
      <c r="FW178" s="64">
        <v>9.42</v>
      </c>
      <c r="FX178" s="64"/>
      <c r="FY178" s="64"/>
      <c r="FZ178" s="64"/>
      <c r="GA178" s="64"/>
      <c r="GB178" s="231">
        <f t="shared" ref="GB178:GB180" si="184">FW178+FX178+FY178+FZ178</f>
        <v>9.42</v>
      </c>
      <c r="GC178" s="73">
        <f t="shared" si="173"/>
        <v>5.5600000000000005</v>
      </c>
      <c r="GD178" s="75">
        <f t="shared" ref="GD178:GD180" si="185">$F$41/$E$41*GC178</f>
        <v>1.7324756041485885</v>
      </c>
      <c r="GE178" s="76">
        <f t="shared" ref="GE178:GE180" si="186">GC178+GD178</f>
        <v>7.2924756041485885</v>
      </c>
      <c r="GF178" s="64">
        <f t="shared" ref="GF178:GF180" si="187">GE178</f>
        <v>7.2924756041485885</v>
      </c>
      <c r="GG178" s="64">
        <v>0</v>
      </c>
      <c r="GH178" s="64">
        <f t="shared" ref="GH178:GH180" si="188">GF178*1.9</f>
        <v>13.855703647882317</v>
      </c>
      <c r="GI178" s="64"/>
      <c r="GJ178" s="77">
        <f t="shared" ref="GJ178:GJ180" si="189">GH178+GI178</f>
        <v>13.855703647882317</v>
      </c>
      <c r="GK178" s="63">
        <f t="shared" ref="GK178:GK180" si="190">IF(GE178&gt;=110,GE178,0)</f>
        <v>0</v>
      </c>
      <c r="GL178" s="64">
        <f t="shared" ref="GL178:GL180" si="191">3795/($E$15*1.9)*GK178*$GJ$181/$GK$181</f>
        <v>0</v>
      </c>
      <c r="GM178" s="51">
        <f t="shared" ref="GM178:GM180" si="192">GJ178+GL178</f>
        <v>13.855703647882317</v>
      </c>
      <c r="GN178" s="200">
        <f t="shared" ref="GN178:GN180" si="193">FO178-FV178+GM178</f>
        <v>22.008252173228506</v>
      </c>
      <c r="GO178" s="74">
        <v>1</v>
      </c>
      <c r="GP178" s="237" t="s">
        <v>48</v>
      </c>
      <c r="GQ178" s="1">
        <v>130</v>
      </c>
      <c r="GR178" s="1" t="s">
        <v>376</v>
      </c>
      <c r="GS178" s="1" t="s">
        <v>377</v>
      </c>
      <c r="GT178" s="50">
        <v>44081</v>
      </c>
      <c r="GU178" s="51"/>
      <c r="GV178" s="64">
        <v>18.559999999999999</v>
      </c>
      <c r="GW178" s="64"/>
      <c r="GX178" s="64"/>
      <c r="GY178" s="64"/>
      <c r="GZ178" s="64"/>
      <c r="HA178" s="72">
        <v>18.559999999999999</v>
      </c>
      <c r="HB178" s="73">
        <f t="shared" ref="HB178:HB180" si="194">HA178-GB178</f>
        <v>9.1399999999999988</v>
      </c>
      <c r="HC178" s="75">
        <f t="shared" ref="HC178:HC180" si="195">$F$42/$E$42*HB178</f>
        <v>-3.3081748461567875</v>
      </c>
      <c r="HD178" s="76">
        <f t="shared" ref="HD178:HD180" si="196">HB178+HC178</f>
        <v>5.8318251538432113</v>
      </c>
      <c r="HE178" s="64">
        <f t="shared" ref="HE178:HE180" si="197">HD178</f>
        <v>5.8318251538432113</v>
      </c>
      <c r="HF178" s="64">
        <v>0</v>
      </c>
      <c r="HG178" s="64">
        <f t="shared" ref="HG178:HG180" si="198">HE178*1.9</f>
        <v>11.080467792302102</v>
      </c>
      <c r="HH178" s="64"/>
      <c r="HI178" s="77">
        <f t="shared" ref="HI178:HI180" si="199">HG178+HH178</f>
        <v>11.080467792302102</v>
      </c>
      <c r="HJ178" s="64">
        <f t="shared" ref="HJ178:HJ180" si="200">IF(HD178&gt;=110,HD178,0)</f>
        <v>0</v>
      </c>
      <c r="HK178" s="64">
        <f t="shared" ref="HK178:HK180" si="201">3300*1.15/($E$16*1.9)*HJ178*$HI$181/$HJ$181</f>
        <v>0</v>
      </c>
      <c r="HL178" s="51">
        <f t="shared" ref="HL178:HL180" si="202">HI178+HK178</f>
        <v>11.080467792302102</v>
      </c>
      <c r="HM178" s="200">
        <f t="shared" ref="HM178:HM180" si="203">GN178-GU178+HL178</f>
        <v>33.088719965530608</v>
      </c>
      <c r="HN178" s="1">
        <v>1</v>
      </c>
      <c r="HO178" s="1" t="s">
        <v>48</v>
      </c>
    </row>
    <row r="179" spans="1:223" ht="30" customHeight="1" x14ac:dyDescent="0.25">
      <c r="A179" s="1"/>
      <c r="B179" s="1"/>
      <c r="C179" s="1"/>
      <c r="D179" s="50"/>
      <c r="E179" s="83"/>
      <c r="F179" s="64"/>
      <c r="G179" s="64"/>
      <c r="H179" s="64"/>
      <c r="I179" s="64"/>
      <c r="J179" s="64"/>
      <c r="K179" s="72"/>
      <c r="L179" s="73"/>
      <c r="M179" s="75"/>
      <c r="N179" s="56"/>
      <c r="O179" s="64"/>
      <c r="P179" s="64"/>
      <c r="Q179" s="64"/>
      <c r="R179" s="64"/>
      <c r="S179" s="77"/>
      <c r="T179" s="64"/>
      <c r="U179" s="64"/>
      <c r="V179" s="64"/>
      <c r="W179" s="90"/>
      <c r="X179" s="78"/>
      <c r="Y179" s="111"/>
      <c r="Z179" s="64"/>
      <c r="AA179" s="1"/>
      <c r="AB179" s="1"/>
      <c r="AC179" s="1"/>
      <c r="AD179" s="50"/>
      <c r="AE179" s="110"/>
      <c r="AF179" s="1"/>
      <c r="AG179" s="1"/>
      <c r="AH179" s="1"/>
      <c r="AI179" s="1"/>
      <c r="AJ179" s="1"/>
      <c r="AK179" s="58"/>
      <c r="AL179" s="73"/>
      <c r="AM179" s="75"/>
      <c r="AN179" s="56"/>
      <c r="AO179" s="64"/>
      <c r="AP179" s="64"/>
      <c r="AQ179" s="64"/>
      <c r="AR179" s="64"/>
      <c r="AS179" s="77"/>
      <c r="AT179" s="64"/>
      <c r="AU179" s="64"/>
      <c r="AV179" s="90"/>
      <c r="AW179" s="78"/>
      <c r="AX179" s="111"/>
      <c r="AY179" s="64"/>
      <c r="AZ179" s="1"/>
      <c r="BA179" s="1"/>
      <c r="BB179" s="1"/>
      <c r="BC179" s="50"/>
      <c r="BD179" s="83"/>
      <c r="BE179" s="1"/>
      <c r="BF179" s="1"/>
      <c r="BG179" s="1"/>
      <c r="BH179" s="1"/>
      <c r="BI179" s="1"/>
      <c r="BJ179" s="58"/>
      <c r="BK179" s="73"/>
      <c r="BL179" s="75"/>
      <c r="BM179" s="56"/>
      <c r="BN179" s="64"/>
      <c r="BO179" s="64"/>
      <c r="BP179" s="64"/>
      <c r="BQ179" s="174"/>
      <c r="BR179" s="77"/>
      <c r="BS179" s="64"/>
      <c r="BT179" s="90"/>
      <c r="BU179" s="78"/>
      <c r="BV179" s="111"/>
      <c r="BW179" s="64"/>
      <c r="BX179" s="1"/>
      <c r="BY179" s="1"/>
      <c r="BZ179" s="1"/>
      <c r="CA179" s="50"/>
      <c r="CB179" s="83"/>
      <c r="CC179" s="72"/>
      <c r="CD179" s="72"/>
      <c r="CE179" s="72"/>
      <c r="CF179" s="72"/>
      <c r="CG179" s="72"/>
      <c r="CH179" s="72"/>
      <c r="CI179" s="72"/>
      <c r="CJ179" s="72"/>
      <c r="CK179" s="72"/>
      <c r="CL179" s="72"/>
      <c r="CM179" s="72"/>
      <c r="CN179" s="72"/>
      <c r="CO179" s="72"/>
      <c r="CP179" s="77"/>
      <c r="CQ179" s="64"/>
      <c r="CR179" s="90"/>
      <c r="CS179" s="78"/>
      <c r="CT179" s="74"/>
      <c r="CU179" s="1"/>
      <c r="CV179" s="1"/>
      <c r="CW179" s="1"/>
      <c r="CX179" s="1"/>
      <c r="CY179" s="50"/>
      <c r="CZ179" s="83"/>
      <c r="DA179" s="64"/>
      <c r="DB179" s="64"/>
      <c r="DC179" s="64"/>
      <c r="DD179" s="64"/>
      <c r="DE179" s="64"/>
      <c r="DF179" s="72"/>
      <c r="DG179" s="73"/>
      <c r="DH179" s="75"/>
      <c r="DI179" s="76"/>
      <c r="DJ179" s="64"/>
      <c r="DK179" s="64"/>
      <c r="DL179" s="64"/>
      <c r="DM179" s="184"/>
      <c r="DN179" s="185"/>
      <c r="DO179" s="186"/>
      <c r="DP179" s="186"/>
      <c r="DQ179" s="187"/>
      <c r="DR179" s="29"/>
      <c r="DS179" s="188"/>
      <c r="DT179" s="74"/>
      <c r="DU179" s="1"/>
      <c r="DV179" s="1"/>
      <c r="DW179" s="1"/>
      <c r="DX179" s="1"/>
      <c r="DY179" s="50"/>
      <c r="DZ179" s="51"/>
      <c r="EA179" s="1"/>
      <c r="EB179" s="1"/>
      <c r="EC179" s="1"/>
      <c r="ED179" s="1"/>
      <c r="EE179" s="1"/>
      <c r="EF179" s="58"/>
      <c r="EG179" s="73"/>
      <c r="EH179" s="75"/>
      <c r="EI179" s="56"/>
      <c r="EJ179" s="64"/>
      <c r="EK179" s="64"/>
      <c r="EL179" s="64"/>
      <c r="EM179" s="174"/>
      <c r="EN179" s="77"/>
      <c r="EO179" s="64"/>
      <c r="EP179" s="199"/>
      <c r="EQ179" s="200"/>
      <c r="ER179" s="111"/>
      <c r="ES179" s="64"/>
      <c r="ET179" s="1">
        <v>131</v>
      </c>
      <c r="EU179" s="1" t="s">
        <v>378</v>
      </c>
      <c r="EV179" s="1" t="s">
        <v>379</v>
      </c>
      <c r="EW179" s="218"/>
      <c r="EX179" s="50">
        <v>44013</v>
      </c>
      <c r="EY179" s="64">
        <v>0.35000000000000003</v>
      </c>
      <c r="EZ179" s="64"/>
      <c r="FA179" s="64"/>
      <c r="FB179" s="64"/>
      <c r="FC179" s="64"/>
      <c r="FD179" s="72">
        <f t="shared" si="174"/>
        <v>0.35000000000000003</v>
      </c>
      <c r="FE179" s="73">
        <f t="shared" ref="FE179:FE180" si="204">FD179-EF179</f>
        <v>0.35000000000000003</v>
      </c>
      <c r="FF179" s="75">
        <f t="shared" si="175"/>
        <v>1.6424009754566933E-2</v>
      </c>
      <c r="FG179" s="56">
        <f t="shared" si="176"/>
        <v>0.36642400975456696</v>
      </c>
      <c r="FH179" s="64">
        <f t="shared" si="177"/>
        <v>0.36642400975456696</v>
      </c>
      <c r="FI179" s="64">
        <f t="shared" si="178"/>
        <v>0</v>
      </c>
      <c r="FJ179" s="64">
        <f t="shared" si="179"/>
        <v>0.66322745765576618</v>
      </c>
      <c r="FK179" s="64"/>
      <c r="FL179" s="77">
        <f t="shared" si="180"/>
        <v>0.66322745765576618</v>
      </c>
      <c r="FM179" s="64">
        <f t="shared" si="181"/>
        <v>7.5993263554380602E-2</v>
      </c>
      <c r="FN179" s="199">
        <f t="shared" si="182"/>
        <v>0.73922072121014681</v>
      </c>
      <c r="FO179" s="93">
        <f t="shared" si="183"/>
        <v>0.73922072121014681</v>
      </c>
      <c r="FP179" s="74">
        <v>1</v>
      </c>
      <c r="FQ179" s="1" t="s">
        <v>48</v>
      </c>
      <c r="FR179" s="1">
        <v>131</v>
      </c>
      <c r="FS179" s="1" t="s">
        <v>378</v>
      </c>
      <c r="FT179" s="1" t="s">
        <v>379</v>
      </c>
      <c r="FU179" s="50">
        <v>44042</v>
      </c>
      <c r="FV179" s="51"/>
      <c r="FW179" s="64">
        <v>0.43</v>
      </c>
      <c r="FX179" s="64"/>
      <c r="FY179" s="64"/>
      <c r="FZ179" s="64"/>
      <c r="GA179" s="64"/>
      <c r="GB179" s="231">
        <f t="shared" si="184"/>
        <v>0.43</v>
      </c>
      <c r="GC179" s="73">
        <f t="shared" si="173"/>
        <v>7.999999999999996E-2</v>
      </c>
      <c r="GD179" s="75">
        <f t="shared" si="185"/>
        <v>2.492770653451205E-2</v>
      </c>
      <c r="GE179" s="76">
        <f t="shared" si="186"/>
        <v>0.10492770653451201</v>
      </c>
      <c r="GF179" s="64">
        <f t="shared" si="187"/>
        <v>0.10492770653451201</v>
      </c>
      <c r="GG179" s="64">
        <v>0</v>
      </c>
      <c r="GH179" s="64">
        <f t="shared" si="188"/>
        <v>0.1993626424155728</v>
      </c>
      <c r="GI179" s="64"/>
      <c r="GJ179" s="77">
        <f t="shared" si="189"/>
        <v>0.1993626424155728</v>
      </c>
      <c r="GK179" s="63">
        <f t="shared" si="190"/>
        <v>0</v>
      </c>
      <c r="GL179" s="64">
        <f t="shared" si="191"/>
        <v>0</v>
      </c>
      <c r="GM179" s="51">
        <f t="shared" si="192"/>
        <v>0.1993626424155728</v>
      </c>
      <c r="GN179" s="200">
        <f t="shared" si="193"/>
        <v>0.93858336362571959</v>
      </c>
      <c r="GO179" s="74">
        <v>1</v>
      </c>
      <c r="GP179" s="237" t="s">
        <v>48</v>
      </c>
      <c r="GQ179" s="1">
        <v>131</v>
      </c>
      <c r="GR179" s="61" t="s">
        <v>378</v>
      </c>
      <c r="GS179" s="61" t="s">
        <v>379</v>
      </c>
      <c r="GT179" s="60">
        <v>44042</v>
      </c>
      <c r="GU179" s="75"/>
      <c r="GV179" s="75">
        <v>0.43</v>
      </c>
      <c r="GW179" s="75"/>
      <c r="GX179" s="75"/>
      <c r="GY179" s="75"/>
      <c r="GZ179" s="75"/>
      <c r="HA179" s="75">
        <v>0.43</v>
      </c>
      <c r="HB179" s="75">
        <f t="shared" si="194"/>
        <v>0</v>
      </c>
      <c r="HC179" s="75">
        <f t="shared" si="195"/>
        <v>0</v>
      </c>
      <c r="HD179" s="75">
        <f t="shared" si="196"/>
        <v>0</v>
      </c>
      <c r="HE179" s="75">
        <f t="shared" si="197"/>
        <v>0</v>
      </c>
      <c r="HF179" s="75">
        <v>0</v>
      </c>
      <c r="HG179" s="75">
        <f t="shared" si="198"/>
        <v>0</v>
      </c>
      <c r="HH179" s="75"/>
      <c r="HI179" s="75">
        <f t="shared" si="199"/>
        <v>0</v>
      </c>
      <c r="HJ179" s="75">
        <f t="shared" si="200"/>
        <v>0</v>
      </c>
      <c r="HK179" s="75">
        <f t="shared" si="201"/>
        <v>0</v>
      </c>
      <c r="HL179" s="75">
        <f t="shared" si="202"/>
        <v>0</v>
      </c>
      <c r="HM179" s="75">
        <f t="shared" si="203"/>
        <v>0.93858336362571959</v>
      </c>
      <c r="HN179" s="61">
        <v>0</v>
      </c>
      <c r="HO179" s="61" t="s">
        <v>398</v>
      </c>
    </row>
    <row r="180" spans="1:223" ht="30" customHeight="1" x14ac:dyDescent="0.25">
      <c r="A180" s="1"/>
      <c r="B180" s="1"/>
      <c r="C180" s="1"/>
      <c r="D180" s="50"/>
      <c r="E180" s="83"/>
      <c r="F180" s="64"/>
      <c r="G180" s="64"/>
      <c r="H180" s="64"/>
      <c r="I180" s="64"/>
      <c r="J180" s="64"/>
      <c r="K180" s="72"/>
      <c r="L180" s="73"/>
      <c r="M180" s="75"/>
      <c r="N180" s="56"/>
      <c r="O180" s="64"/>
      <c r="P180" s="64"/>
      <c r="Q180" s="64"/>
      <c r="R180" s="64"/>
      <c r="S180" s="77"/>
      <c r="T180" s="64"/>
      <c r="U180" s="64"/>
      <c r="V180" s="64"/>
      <c r="W180" s="90"/>
      <c r="X180" s="78"/>
      <c r="Y180" s="111"/>
      <c r="Z180" s="64"/>
      <c r="AA180" s="1"/>
      <c r="AB180" s="1"/>
      <c r="AC180" s="1"/>
      <c r="AD180" s="50"/>
      <c r="AE180" s="110"/>
      <c r="AF180" s="1"/>
      <c r="AG180" s="1"/>
      <c r="AH180" s="1"/>
      <c r="AI180" s="1"/>
      <c r="AJ180" s="1"/>
      <c r="AK180" s="58"/>
      <c r="AL180" s="73"/>
      <c r="AM180" s="75"/>
      <c r="AN180" s="56"/>
      <c r="AO180" s="64"/>
      <c r="AP180" s="64"/>
      <c r="AQ180" s="64"/>
      <c r="AR180" s="64"/>
      <c r="AS180" s="77"/>
      <c r="AT180" s="64"/>
      <c r="AU180" s="64"/>
      <c r="AV180" s="90"/>
      <c r="AW180" s="78"/>
      <c r="AX180" s="111"/>
      <c r="AY180" s="64"/>
      <c r="AZ180" s="1"/>
      <c r="BA180" s="1"/>
      <c r="BB180" s="1"/>
      <c r="BC180" s="50"/>
      <c r="BD180" s="83"/>
      <c r="BE180" s="1"/>
      <c r="BF180" s="1"/>
      <c r="BG180" s="1"/>
      <c r="BH180" s="1"/>
      <c r="BI180" s="1"/>
      <c r="BJ180" s="58"/>
      <c r="BK180" s="73"/>
      <c r="BL180" s="75"/>
      <c r="BM180" s="56"/>
      <c r="BN180" s="64"/>
      <c r="BO180" s="64"/>
      <c r="BP180" s="64"/>
      <c r="BQ180" s="174"/>
      <c r="BR180" s="77"/>
      <c r="BS180" s="64"/>
      <c r="BT180" s="90"/>
      <c r="BU180" s="78"/>
      <c r="BV180" s="111"/>
      <c r="BW180" s="64"/>
      <c r="BX180" s="1"/>
      <c r="BY180" s="1"/>
      <c r="BZ180" s="1"/>
      <c r="CA180" s="50"/>
      <c r="CB180" s="83"/>
      <c r="CC180" s="72"/>
      <c r="CD180" s="72"/>
      <c r="CE180" s="72"/>
      <c r="CF180" s="72"/>
      <c r="CG180" s="72"/>
      <c r="CH180" s="72"/>
      <c r="CI180" s="72"/>
      <c r="CJ180" s="72"/>
      <c r="CK180" s="72"/>
      <c r="CL180" s="72"/>
      <c r="CM180" s="72"/>
      <c r="CN180" s="72"/>
      <c r="CO180" s="72"/>
      <c r="CP180" s="77"/>
      <c r="CQ180" s="64"/>
      <c r="CR180" s="90"/>
      <c r="CS180" s="78"/>
      <c r="CT180" s="74"/>
      <c r="CU180" s="1"/>
      <c r="CV180" s="1"/>
      <c r="CW180" s="1"/>
      <c r="CX180" s="1"/>
      <c r="CY180" s="50"/>
      <c r="CZ180" s="83"/>
      <c r="DA180" s="64"/>
      <c r="DB180" s="64"/>
      <c r="DC180" s="64"/>
      <c r="DD180" s="64"/>
      <c r="DE180" s="64"/>
      <c r="DF180" s="72"/>
      <c r="DG180" s="73"/>
      <c r="DH180" s="75"/>
      <c r="DI180" s="76"/>
      <c r="DJ180" s="64"/>
      <c r="DK180" s="64"/>
      <c r="DL180" s="64"/>
      <c r="DM180" s="184"/>
      <c r="DN180" s="185"/>
      <c r="DO180" s="186"/>
      <c r="DP180" s="186"/>
      <c r="DQ180" s="187"/>
      <c r="DR180" s="29"/>
      <c r="DS180" s="188"/>
      <c r="DT180" s="74"/>
      <c r="DU180" s="1"/>
      <c r="DV180" s="1"/>
      <c r="DW180" s="1"/>
      <c r="DX180" s="1"/>
      <c r="DY180" s="50"/>
      <c r="DZ180" s="51"/>
      <c r="EA180" s="1"/>
      <c r="EB180" s="1"/>
      <c r="EC180" s="1"/>
      <c r="ED180" s="1"/>
      <c r="EE180" s="1"/>
      <c r="EF180" s="58"/>
      <c r="EG180" s="73"/>
      <c r="EH180" s="75"/>
      <c r="EI180" s="56"/>
      <c r="EJ180" s="64"/>
      <c r="EK180" s="64"/>
      <c r="EL180" s="64"/>
      <c r="EM180" s="174"/>
      <c r="EN180" s="77"/>
      <c r="EO180" s="64"/>
      <c r="EP180" s="199"/>
      <c r="EQ180" s="200"/>
      <c r="ER180" s="111"/>
      <c r="ES180" s="64"/>
      <c r="ET180" s="1">
        <v>132</v>
      </c>
      <c r="EU180" s="1" t="s">
        <v>380</v>
      </c>
      <c r="EV180" s="1" t="s">
        <v>381</v>
      </c>
      <c r="EW180" s="218"/>
      <c r="EX180" s="50">
        <v>44013</v>
      </c>
      <c r="EY180" s="64">
        <v>0.54</v>
      </c>
      <c r="EZ180" s="64"/>
      <c r="FA180" s="64"/>
      <c r="FB180" s="64"/>
      <c r="FC180" s="64"/>
      <c r="FD180" s="72">
        <f t="shared" si="174"/>
        <v>0.54</v>
      </c>
      <c r="FE180" s="73">
        <f t="shared" si="204"/>
        <v>0.54</v>
      </c>
      <c r="FF180" s="75">
        <f t="shared" si="175"/>
        <v>2.5339900764188981E-2</v>
      </c>
      <c r="FG180" s="56">
        <f t="shared" si="176"/>
        <v>0.56533990076418905</v>
      </c>
      <c r="FH180" s="64">
        <f t="shared" si="177"/>
        <v>0.56533990076418905</v>
      </c>
      <c r="FI180" s="64">
        <f t="shared" si="178"/>
        <v>0</v>
      </c>
      <c r="FJ180" s="64">
        <f t="shared" si="179"/>
        <v>1.0232652203831822</v>
      </c>
      <c r="FK180" s="64"/>
      <c r="FL180" s="77">
        <f t="shared" si="180"/>
        <v>1.0232652203831822</v>
      </c>
      <c r="FM180" s="64">
        <f t="shared" si="181"/>
        <v>0.11724674948390153</v>
      </c>
      <c r="FN180" s="199">
        <f t="shared" si="182"/>
        <v>1.1405119698670838</v>
      </c>
      <c r="FO180" s="93">
        <f t="shared" si="183"/>
        <v>1.1405119698670838</v>
      </c>
      <c r="FP180" s="74">
        <v>1</v>
      </c>
      <c r="FQ180" s="1" t="s">
        <v>48</v>
      </c>
      <c r="FR180" s="1">
        <v>132</v>
      </c>
      <c r="FS180" s="1" t="s">
        <v>380</v>
      </c>
      <c r="FT180" s="1" t="s">
        <v>381</v>
      </c>
      <c r="FU180" s="50">
        <v>44042</v>
      </c>
      <c r="FV180" s="51"/>
      <c r="FW180" s="64">
        <v>10.81</v>
      </c>
      <c r="FX180" s="64"/>
      <c r="FY180" s="64"/>
      <c r="FZ180" s="64"/>
      <c r="GA180" s="64"/>
      <c r="GB180" s="231">
        <f t="shared" si="184"/>
        <v>10.81</v>
      </c>
      <c r="GC180" s="73">
        <f t="shared" si="173"/>
        <v>10.27</v>
      </c>
      <c r="GD180" s="75">
        <f t="shared" si="185"/>
        <v>3.200094326367986</v>
      </c>
      <c r="GE180" s="76">
        <f t="shared" si="186"/>
        <v>13.470094326367985</v>
      </c>
      <c r="GF180" s="64">
        <f t="shared" si="187"/>
        <v>13.470094326367985</v>
      </c>
      <c r="GG180" s="64">
        <v>0</v>
      </c>
      <c r="GH180" s="64">
        <f t="shared" si="188"/>
        <v>25.59317922009917</v>
      </c>
      <c r="GI180" s="64"/>
      <c r="GJ180" s="77">
        <f t="shared" si="189"/>
        <v>25.59317922009917</v>
      </c>
      <c r="GK180" s="63">
        <f t="shared" si="190"/>
        <v>0</v>
      </c>
      <c r="GL180" s="64">
        <f t="shared" si="191"/>
        <v>0</v>
      </c>
      <c r="GM180" s="51">
        <f t="shared" si="192"/>
        <v>25.59317922009917</v>
      </c>
      <c r="GN180" s="200">
        <f t="shared" si="193"/>
        <v>26.733691189966255</v>
      </c>
      <c r="GO180" s="74">
        <v>1</v>
      </c>
      <c r="GP180" s="240" t="s">
        <v>48</v>
      </c>
      <c r="GQ180" s="1">
        <v>132</v>
      </c>
      <c r="GR180" s="1" t="s">
        <v>380</v>
      </c>
      <c r="GS180" s="1" t="s">
        <v>381</v>
      </c>
      <c r="GT180" s="50">
        <v>44081</v>
      </c>
      <c r="GU180" s="51"/>
      <c r="GV180" s="64">
        <v>13.450000000000001</v>
      </c>
      <c r="GW180" s="64"/>
      <c r="GX180" s="64"/>
      <c r="GY180" s="64"/>
      <c r="GZ180" s="64"/>
      <c r="HA180" s="72">
        <v>13.450000000000001</v>
      </c>
      <c r="HB180" s="73">
        <f t="shared" si="194"/>
        <v>2.6400000000000006</v>
      </c>
      <c r="HC180" s="75">
        <f t="shared" si="195"/>
        <v>-0.95553409123128241</v>
      </c>
      <c r="HD180" s="76">
        <f t="shared" si="196"/>
        <v>1.6844659087687182</v>
      </c>
      <c r="HE180" s="64">
        <f t="shared" si="197"/>
        <v>1.6844659087687182</v>
      </c>
      <c r="HF180" s="64">
        <v>0</v>
      </c>
      <c r="HG180" s="64">
        <f t="shared" si="198"/>
        <v>3.2004852266605646</v>
      </c>
      <c r="HH180" s="64"/>
      <c r="HI180" s="77">
        <f t="shared" si="199"/>
        <v>3.2004852266605646</v>
      </c>
      <c r="HJ180" s="64">
        <f t="shared" si="200"/>
        <v>0</v>
      </c>
      <c r="HK180" s="64">
        <f t="shared" si="201"/>
        <v>0</v>
      </c>
      <c r="HL180" s="51">
        <f t="shared" si="202"/>
        <v>3.2004852266605646</v>
      </c>
      <c r="HM180" s="200">
        <f t="shared" si="203"/>
        <v>29.934176416626819</v>
      </c>
      <c r="HN180" s="1">
        <v>1</v>
      </c>
      <c r="HO180" s="1" t="s">
        <v>48</v>
      </c>
    </row>
    <row r="181" spans="1:223" s="216" customFormat="1" ht="30" customHeight="1" x14ac:dyDescent="0.25">
      <c r="A181" s="47"/>
      <c r="B181" s="47" t="s">
        <v>12</v>
      </c>
      <c r="C181" s="47"/>
      <c r="D181" s="112"/>
      <c r="E181" s="54">
        <v>70922</v>
      </c>
      <c r="F181" s="54">
        <v>514017.86000000022</v>
      </c>
      <c r="G181" s="54">
        <v>2016.87</v>
      </c>
      <c r="H181" s="54">
        <v>-14498.400000000005</v>
      </c>
      <c r="I181" s="54">
        <v>49190.42</v>
      </c>
      <c r="J181" s="54">
        <v>28898.18</v>
      </c>
      <c r="K181" s="54">
        <v>550726.75000000023</v>
      </c>
      <c r="L181" s="54">
        <v>27982.27</v>
      </c>
      <c r="M181" s="54">
        <v>3357.8699999998767</v>
      </c>
      <c r="N181" s="54">
        <v>31340.139999999887</v>
      </c>
      <c r="O181" s="54">
        <v>3450.8735463277249</v>
      </c>
      <c r="P181" s="54">
        <v>27889.26645367216</v>
      </c>
      <c r="Q181" s="54">
        <v>6246.0811188531834</v>
      </c>
      <c r="R181" s="54">
        <v>65336.42488114661</v>
      </c>
      <c r="S181" s="54">
        <v>71582.50599999979</v>
      </c>
      <c r="T181" s="54">
        <v>24958.927000000003</v>
      </c>
      <c r="U181" s="54">
        <v>46623.578999999787</v>
      </c>
      <c r="V181" s="54">
        <v>3596.99999999999</v>
      </c>
      <c r="W181" s="54">
        <v>75179.505999999776</v>
      </c>
      <c r="X181" s="54">
        <v>55192.062518567771</v>
      </c>
      <c r="Y181" s="113"/>
      <c r="Z181" s="54"/>
      <c r="AA181" s="47"/>
      <c r="AB181" s="47" t="s">
        <v>12</v>
      </c>
      <c r="AC181" s="47"/>
      <c r="AD181" s="47"/>
      <c r="AE181" s="47">
        <f>SUM(AE49:AE165)</f>
        <v>27250</v>
      </c>
      <c r="AF181" s="47">
        <f>SUM(AF49:AF165)</f>
        <v>542128.48999999987</v>
      </c>
      <c r="AG181" s="47">
        <f t="shared" ref="AG181:AW181" si="205">SUM(AG49:AG165)</f>
        <v>2016.87</v>
      </c>
      <c r="AH181" s="47">
        <f t="shared" si="205"/>
        <v>-14498.400000000005</v>
      </c>
      <c r="AI181" s="47">
        <f t="shared" si="205"/>
        <v>49190.42</v>
      </c>
      <c r="AJ181" s="47">
        <f t="shared" si="205"/>
        <v>28898.18</v>
      </c>
      <c r="AK181" s="47">
        <f t="shared" si="205"/>
        <v>578837.37999999989</v>
      </c>
      <c r="AL181" s="47">
        <f t="shared" si="205"/>
        <v>28110.629999999983</v>
      </c>
      <c r="AM181" s="47">
        <f t="shared" si="205"/>
        <v>-24991.819999999942</v>
      </c>
      <c r="AN181" s="47">
        <f t="shared" si="205"/>
        <v>3118.8100000000545</v>
      </c>
      <c r="AO181" s="54">
        <f t="shared" si="205"/>
        <v>3118.8100000000545</v>
      </c>
      <c r="AP181" s="54">
        <f t="shared" si="205"/>
        <v>0</v>
      </c>
      <c r="AQ181" s="54">
        <f t="shared" si="205"/>
        <v>5645.0461000000996</v>
      </c>
      <c r="AR181" s="54">
        <f t="shared" si="205"/>
        <v>0</v>
      </c>
      <c r="AS181" s="54">
        <f>SUM(AS49:AS165)-0.01</f>
        <v>5645.0361000000994</v>
      </c>
      <c r="AT181" s="54">
        <f>SUM(AT49:AT165)</f>
        <v>20232.574999999997</v>
      </c>
      <c r="AU181" s="54">
        <f t="shared" si="205"/>
        <v>3596.9999999999986</v>
      </c>
      <c r="AV181" s="54">
        <f t="shared" si="205"/>
        <v>29474.621100000084</v>
      </c>
      <c r="AW181" s="54">
        <f t="shared" si="205"/>
        <v>57416.683618567855</v>
      </c>
      <c r="AX181" s="54"/>
      <c r="AY181" s="54"/>
      <c r="AZ181" s="47"/>
      <c r="BA181" s="47" t="s">
        <v>307</v>
      </c>
      <c r="BB181" s="47"/>
      <c r="BC181" s="47"/>
      <c r="BD181" s="54">
        <f>SUM(BD49:BD165)</f>
        <v>28273.07</v>
      </c>
      <c r="BE181" s="54">
        <f t="shared" ref="BE181:BQ181" si="206">SUM(BE49:BE165)</f>
        <v>566444.37999999989</v>
      </c>
      <c r="BF181" s="54">
        <f t="shared" si="206"/>
        <v>2016.87</v>
      </c>
      <c r="BG181" s="54">
        <f t="shared" si="206"/>
        <v>-14498.400000000005</v>
      </c>
      <c r="BH181" s="54">
        <f t="shared" si="206"/>
        <v>49190.42</v>
      </c>
      <c r="BI181" s="54">
        <f t="shared" si="206"/>
        <v>28898.18</v>
      </c>
      <c r="BJ181" s="54">
        <f t="shared" si="206"/>
        <v>603153.26999999979</v>
      </c>
      <c r="BK181" s="54">
        <f t="shared" si="206"/>
        <v>24315.89000000001</v>
      </c>
      <c r="BL181" s="54">
        <f t="shared" si="206"/>
        <v>460.10999999998592</v>
      </c>
      <c r="BM181" s="54">
        <f t="shared" si="206"/>
        <v>24775.999999999978</v>
      </c>
      <c r="BN181" s="54">
        <f t="shared" si="206"/>
        <v>3359.4128555442553</v>
      </c>
      <c r="BO181" s="54">
        <f t="shared" si="206"/>
        <v>21416.587144455734</v>
      </c>
      <c r="BP181" s="54">
        <f t="shared" si="206"/>
        <v>6080.5372685351049</v>
      </c>
      <c r="BQ181" s="54">
        <f t="shared" si="206"/>
        <v>47381.562731464874</v>
      </c>
      <c r="BR181" s="54">
        <f>SUM(BR49:BR165)-0.01</f>
        <v>53462.099999999962</v>
      </c>
      <c r="BS181" s="54">
        <f t="shared" ref="BS181:BU181" si="207">SUM(BS49:BS165)-0.01</f>
        <v>3597.0006728130757</v>
      </c>
      <c r="BT181" s="54">
        <f t="shared" si="207"/>
        <v>57059.100672813052</v>
      </c>
      <c r="BU181" s="54">
        <f t="shared" si="207"/>
        <v>86202.714291380908</v>
      </c>
      <c r="BV181" s="54"/>
      <c r="BW181" s="54"/>
      <c r="BX181" s="47"/>
      <c r="BY181" s="47" t="s">
        <v>307</v>
      </c>
      <c r="BZ181" s="47"/>
      <c r="CA181" s="47"/>
      <c r="CB181" s="54">
        <f>SUM(CB49:CB165)</f>
        <v>64120</v>
      </c>
      <c r="CC181" s="54">
        <f t="shared" ref="CC181:CG181" si="208">SUM(CC49:CC165)</f>
        <v>566444.37999999989</v>
      </c>
      <c r="CD181" s="54">
        <f t="shared" si="208"/>
        <v>2016.87</v>
      </c>
      <c r="CE181" s="54">
        <f t="shared" si="208"/>
        <v>-14498.400000000005</v>
      </c>
      <c r="CF181" s="54">
        <f t="shared" si="208"/>
        <v>49190.42</v>
      </c>
      <c r="CG181" s="54">
        <f t="shared" si="208"/>
        <v>28898.18</v>
      </c>
      <c r="CH181" s="54">
        <v>603153.26999999979</v>
      </c>
      <c r="CI181" s="54">
        <v>24315.89000000001</v>
      </c>
      <c r="CJ181" s="54">
        <v>460.10999999998592</v>
      </c>
      <c r="CK181" s="54">
        <v>24775.999999999978</v>
      </c>
      <c r="CL181" s="54">
        <v>3359.4128555442553</v>
      </c>
      <c r="CM181" s="54">
        <v>21416.587144455734</v>
      </c>
      <c r="CN181" s="54">
        <v>6080.5372685351049</v>
      </c>
      <c r="CO181" s="54">
        <v>47381.562731464874</v>
      </c>
      <c r="CP181" s="54">
        <f>SUM(CP49:CP165)-0.01</f>
        <v>59413.342181143016</v>
      </c>
      <c r="CQ181" s="54">
        <f t="shared" ref="CQ181:CS181" si="209">SUM(CQ49:CQ165)-0.01</f>
        <v>3596.9993945806332</v>
      </c>
      <c r="CR181" s="54">
        <f t="shared" si="209"/>
        <v>63010.341575723636</v>
      </c>
      <c r="CS181" s="54">
        <f t="shared" si="209"/>
        <v>85093.055867104587</v>
      </c>
      <c r="CT181" s="169"/>
      <c r="CU181" s="47"/>
      <c r="CV181" s="47"/>
      <c r="CW181" s="47"/>
      <c r="CX181" s="47"/>
      <c r="CY181" s="47"/>
      <c r="CZ181" s="54">
        <f>SUM(CZ49:CZ165)</f>
        <v>72350</v>
      </c>
      <c r="DA181" s="54">
        <f t="shared" ref="DA181:DS181" si="210">SUM(DA49:DA165)</f>
        <v>610806.78000000038</v>
      </c>
      <c r="DB181" s="54">
        <f t="shared" si="210"/>
        <v>2016.87</v>
      </c>
      <c r="DC181" s="54">
        <f t="shared" si="210"/>
        <v>-14498.400000000005</v>
      </c>
      <c r="DD181" s="54">
        <f t="shared" si="210"/>
        <v>49190.42</v>
      </c>
      <c r="DE181" s="54">
        <f t="shared" si="210"/>
        <v>28898.18</v>
      </c>
      <c r="DF181" s="54">
        <f t="shared" si="210"/>
        <v>647515.67000000016</v>
      </c>
      <c r="DG181" s="54">
        <f t="shared" si="210"/>
        <v>44362.400000000001</v>
      </c>
      <c r="DH181" s="54">
        <f t="shared" si="210"/>
        <v>6811.5999999999731</v>
      </c>
      <c r="DI181" s="54">
        <f t="shared" si="210"/>
        <v>51173.999999999956</v>
      </c>
      <c r="DJ181" s="54">
        <f t="shared" si="210"/>
        <v>5523.7829964113744</v>
      </c>
      <c r="DK181" s="54">
        <f t="shared" si="210"/>
        <v>45650.217003588579</v>
      </c>
      <c r="DL181" s="54">
        <f t="shared" si="210"/>
        <v>9998.0472235046</v>
      </c>
      <c r="DM181" s="189">
        <f t="shared" si="210"/>
        <v>101629.95277649535</v>
      </c>
      <c r="DN181" s="189">
        <f t="shared" si="210"/>
        <v>111627.99999999994</v>
      </c>
      <c r="DO181" s="189">
        <f t="shared" si="210"/>
        <v>52214.65781885694</v>
      </c>
      <c r="DP181" s="189">
        <f t="shared" si="210"/>
        <v>50167.66999999994</v>
      </c>
      <c r="DQ181" s="189">
        <f t="shared" si="210"/>
        <v>3596.9999999999964</v>
      </c>
      <c r="DR181" s="189">
        <f t="shared" si="210"/>
        <v>55811.65781885694</v>
      </c>
      <c r="DS181" s="189">
        <f t="shared" si="210"/>
        <v>68554.723685961493</v>
      </c>
      <c r="DT181" s="47"/>
      <c r="DU181" s="47"/>
      <c r="DV181" s="47"/>
      <c r="DW181" s="47" t="s">
        <v>307</v>
      </c>
      <c r="DX181" s="47"/>
      <c r="DY181" s="47"/>
      <c r="DZ181" s="54">
        <f>SUM(DZ49:DZ165)</f>
        <v>55907.22</v>
      </c>
      <c r="EA181" s="54">
        <f t="shared" ref="EA181:EQ181" si="211">SUM(EA49:EA165)</f>
        <v>628286.51000000013</v>
      </c>
      <c r="EB181" s="54">
        <f t="shared" si="211"/>
        <v>2016.87</v>
      </c>
      <c r="EC181" s="54">
        <f t="shared" si="211"/>
        <v>-14498.400000000005</v>
      </c>
      <c r="ED181" s="54">
        <f t="shared" si="211"/>
        <v>49190.42</v>
      </c>
      <c r="EE181" s="54">
        <f t="shared" si="211"/>
        <v>28898.18</v>
      </c>
      <c r="EF181" s="54">
        <f t="shared" si="211"/>
        <v>664995.40000000026</v>
      </c>
      <c r="EG181" s="54">
        <f t="shared" si="211"/>
        <v>17479.730000000014</v>
      </c>
      <c r="EH181" s="54">
        <f t="shared" si="211"/>
        <v>718.2700000000201</v>
      </c>
      <c r="EI181" s="54">
        <f t="shared" si="211"/>
        <v>18198.000000000029</v>
      </c>
      <c r="EJ181" s="54">
        <f t="shared" si="211"/>
        <v>6631.9251166923077</v>
      </c>
      <c r="EK181" s="54">
        <f t="shared" si="211"/>
        <v>11566.07488330772</v>
      </c>
      <c r="EL181" s="54">
        <f t="shared" si="211"/>
        <v>12003.784461213087</v>
      </c>
      <c r="EM181" s="54">
        <f t="shared" si="211"/>
        <v>22382.115538786984</v>
      </c>
      <c r="EN181" s="54">
        <f>SUM(EN49:EN165)</f>
        <v>34385.900000000045</v>
      </c>
      <c r="EO181" s="54">
        <f t="shared" si="211"/>
        <v>3597.0000000000059</v>
      </c>
      <c r="EP181" s="54">
        <f t="shared" si="211"/>
        <v>37982.900000000089</v>
      </c>
      <c r="EQ181" s="54">
        <f t="shared" si="211"/>
        <v>50630.403685961559</v>
      </c>
      <c r="ER181" s="54"/>
      <c r="ES181" s="54"/>
      <c r="ET181" s="86"/>
      <c r="EU181" s="86" t="s">
        <v>12</v>
      </c>
      <c r="EV181" s="86"/>
      <c r="EW181" s="86">
        <f>SUM(EW49:EW180)</f>
        <v>78076.08</v>
      </c>
      <c r="EX181" s="86"/>
      <c r="EY181" s="90">
        <f>SUM(EY49:EY180)</f>
        <v>644853.11</v>
      </c>
      <c r="EZ181" s="90">
        <f t="shared" ref="EZ181:FO181" si="212">SUM(EZ49:EZ180)</f>
        <v>2016.87</v>
      </c>
      <c r="FA181" s="90">
        <f t="shared" si="212"/>
        <v>-14498.400000000005</v>
      </c>
      <c r="FB181" s="90">
        <f t="shared" si="212"/>
        <v>49190.42</v>
      </c>
      <c r="FC181" s="90">
        <f t="shared" si="212"/>
        <v>28898.18</v>
      </c>
      <c r="FD181" s="90">
        <f t="shared" si="212"/>
        <v>681562.00000000012</v>
      </c>
      <c r="FE181" s="90">
        <f t="shared" si="212"/>
        <v>16566.599999999999</v>
      </c>
      <c r="FF181" s="90">
        <f t="shared" si="212"/>
        <v>777.40000000002442</v>
      </c>
      <c r="FG181" s="90">
        <f t="shared" si="212"/>
        <v>17344.000000000018</v>
      </c>
      <c r="FH181" s="90">
        <f t="shared" si="212"/>
        <v>17344.000000000018</v>
      </c>
      <c r="FI181" s="90">
        <f t="shared" si="212"/>
        <v>0</v>
      </c>
      <c r="FJ181" s="90">
        <f t="shared" si="212"/>
        <v>31392.640000000043</v>
      </c>
      <c r="FK181" s="90">
        <f t="shared" si="212"/>
        <v>0</v>
      </c>
      <c r="FL181" s="90">
        <f t="shared" si="212"/>
        <v>31392.580000000045</v>
      </c>
      <c r="FM181" s="90">
        <f t="shared" si="212"/>
        <v>3597.0031251401624</v>
      </c>
      <c r="FN181" s="90">
        <f t="shared" si="212"/>
        <v>34989.583125140205</v>
      </c>
      <c r="FO181" s="90">
        <f t="shared" si="212"/>
        <v>7543.9068111017459</v>
      </c>
      <c r="FP181" s="91"/>
      <c r="FQ181" s="86"/>
      <c r="FR181" s="86"/>
      <c r="FS181" s="86" t="s">
        <v>12</v>
      </c>
      <c r="FT181" s="86"/>
      <c r="FU181" s="86"/>
      <c r="FV181" s="90">
        <f>SUM(FV49:FV180)</f>
        <v>20683.52</v>
      </c>
      <c r="FW181" s="90">
        <f t="shared" ref="FW181:GN181" si="213">SUM(FW49:FW180)</f>
        <v>657379.83000000019</v>
      </c>
      <c r="FX181" s="90">
        <v>2016.87</v>
      </c>
      <c r="FY181" s="90">
        <v>-14498.400000000005</v>
      </c>
      <c r="FZ181" s="90">
        <v>49190.42</v>
      </c>
      <c r="GA181" s="90">
        <v>28898.18</v>
      </c>
      <c r="GB181" s="90">
        <f t="shared" si="213"/>
        <v>694088.7200000002</v>
      </c>
      <c r="GC181" s="90">
        <f t="shared" si="213"/>
        <v>12526.719999999974</v>
      </c>
      <c r="GD181" s="90">
        <f t="shared" si="213"/>
        <v>3903.2800000000329</v>
      </c>
      <c r="GE181" s="90">
        <f t="shared" si="213"/>
        <v>16430.000000000018</v>
      </c>
      <c r="GF181" s="90">
        <f t="shared" si="213"/>
        <v>16430.000000000018</v>
      </c>
      <c r="GG181" s="90">
        <f t="shared" si="213"/>
        <v>0</v>
      </c>
      <c r="GH181" s="90">
        <f t="shared" si="213"/>
        <v>31217.000000000033</v>
      </c>
      <c r="GI181" s="90">
        <f t="shared" si="213"/>
        <v>0</v>
      </c>
      <c r="GJ181" s="90">
        <f t="shared" si="213"/>
        <v>31217.000000000033</v>
      </c>
      <c r="GK181" s="90">
        <f t="shared" si="213"/>
        <v>13651.8028821591</v>
      </c>
      <c r="GL181" s="90">
        <f t="shared" si="213"/>
        <v>3795.0000000000059</v>
      </c>
      <c r="GM181" s="90">
        <f t="shared" si="213"/>
        <v>35012.000000000022</v>
      </c>
      <c r="GN181" s="90">
        <f t="shared" si="213"/>
        <v>21872.386811101791</v>
      </c>
      <c r="GO181" s="91"/>
      <c r="GP181" s="241"/>
      <c r="GQ181" s="86"/>
      <c r="GR181" s="86" t="s">
        <v>231</v>
      </c>
      <c r="GS181" s="86"/>
      <c r="GT181" s="86"/>
      <c r="GU181" s="90">
        <f>SUM(GU49:GU180)</f>
        <v>22700</v>
      </c>
      <c r="GV181" s="90">
        <v>675367.3</v>
      </c>
      <c r="GW181" s="90">
        <v>2016.87</v>
      </c>
      <c r="GX181" s="90">
        <v>-14498.400000000001</v>
      </c>
      <c r="GY181" s="90">
        <v>49190.42</v>
      </c>
      <c r="GZ181" s="90">
        <v>28898.179999999997</v>
      </c>
      <c r="HA181" s="90">
        <f>SUM(HA49:HA180)</f>
        <v>712076.19000000018</v>
      </c>
      <c r="HB181" s="90">
        <f t="shared" ref="HB181:HM181" si="214">SUM(HB49:HB180)</f>
        <v>17987.469999999994</v>
      </c>
      <c r="HC181" s="90">
        <f t="shared" si="214"/>
        <v>-6510.4699999999802</v>
      </c>
      <c r="HD181" s="90">
        <f t="shared" si="214"/>
        <v>11477.000000000011</v>
      </c>
      <c r="HE181" s="90">
        <f t="shared" si="214"/>
        <v>11477.000000000011</v>
      </c>
      <c r="HF181" s="90">
        <f t="shared" si="214"/>
        <v>0</v>
      </c>
      <c r="HG181" s="90">
        <f t="shared" si="214"/>
        <v>21806.280000000024</v>
      </c>
      <c r="HH181" s="90">
        <f t="shared" si="214"/>
        <v>0</v>
      </c>
      <c r="HI181" s="90">
        <f t="shared" si="214"/>
        <v>21806.280000000024</v>
      </c>
      <c r="HJ181" s="90">
        <f t="shared" si="214"/>
        <v>8384.5949552660932</v>
      </c>
      <c r="HK181" s="90">
        <f t="shared" si="214"/>
        <v>3794.9965193545031</v>
      </c>
      <c r="HL181" s="90">
        <f t="shared" si="214"/>
        <v>25601.276519354531</v>
      </c>
      <c r="HM181" s="90">
        <f t="shared" si="214"/>
        <v>24773.663330456311</v>
      </c>
      <c r="HN181" s="86"/>
      <c r="HO181" s="86"/>
    </row>
    <row r="182" spans="1:223" s="217" customFormat="1" ht="30" customHeight="1" x14ac:dyDescent="0.25">
      <c r="A182" s="48"/>
      <c r="B182" s="48" t="s">
        <v>44</v>
      </c>
      <c r="C182" s="48"/>
      <c r="D182" s="114"/>
      <c r="E182" s="31"/>
      <c r="F182" s="31"/>
      <c r="G182" s="31"/>
      <c r="H182" s="31"/>
      <c r="I182" s="31"/>
      <c r="J182" s="31"/>
      <c r="K182" s="31"/>
      <c r="L182" s="31">
        <v>27982.270000000019</v>
      </c>
      <c r="M182" s="31">
        <v>3357.8699999998789</v>
      </c>
      <c r="N182" s="31">
        <v>31340.139999999876</v>
      </c>
      <c r="O182" s="31"/>
      <c r="P182" s="31">
        <v>27889.26645367216</v>
      </c>
      <c r="Q182" s="31">
        <v>6246.0811188531825</v>
      </c>
      <c r="R182" s="31">
        <v>65336.424881146602</v>
      </c>
      <c r="S182" s="31">
        <v>71582.50599999979</v>
      </c>
      <c r="T182" s="31"/>
      <c r="U182" s="31"/>
      <c r="V182" s="31">
        <v>3596.9999999999995</v>
      </c>
      <c r="W182" s="31">
        <v>75179.505999999776</v>
      </c>
      <c r="X182" s="31">
        <v>55192.062518567771</v>
      </c>
      <c r="Y182" s="115"/>
      <c r="Z182" s="31"/>
      <c r="AA182" s="48"/>
      <c r="AB182" s="48" t="s">
        <v>44</v>
      </c>
      <c r="AC182" s="48"/>
      <c r="AD182" s="48"/>
      <c r="AE182" s="48"/>
      <c r="AF182" s="48"/>
      <c r="AG182" s="48"/>
      <c r="AH182" s="48"/>
      <c r="AI182" s="48"/>
      <c r="AJ182" s="48"/>
      <c r="AK182" s="48">
        <f>AF181+AG181+AH181+AI181</f>
        <v>578837.37999999989</v>
      </c>
      <c r="AL182" s="31">
        <f>E35</f>
        <v>28110.630000000005</v>
      </c>
      <c r="AM182" s="31">
        <f>F35</f>
        <v>-24991.819999999949</v>
      </c>
      <c r="AN182" s="31">
        <f>AL181+AM181</f>
        <v>3118.8100000000413</v>
      </c>
      <c r="AO182" s="31"/>
      <c r="AP182" s="31"/>
      <c r="AQ182" s="31">
        <f>AO181*1.81</f>
        <v>5645.0461000000987</v>
      </c>
      <c r="AR182" s="31"/>
      <c r="AS182" s="31">
        <f>AS181</f>
        <v>5645.0361000000994</v>
      </c>
      <c r="AT182" s="202">
        <f>E9*2.9</f>
        <v>20232.575000000001</v>
      </c>
      <c r="AU182" s="31">
        <v>3596.9999999999995</v>
      </c>
      <c r="AV182" s="31">
        <f>AS181+AT181+AU181</f>
        <v>29474.611100000096</v>
      </c>
      <c r="AW182" s="31">
        <f>X181-AE181+AV181</f>
        <v>57416.683618567855</v>
      </c>
      <c r="AX182" s="31"/>
      <c r="AY182" s="31"/>
      <c r="AZ182" s="203"/>
      <c r="BA182" s="203"/>
      <c r="BB182" s="203"/>
      <c r="BC182" s="203"/>
      <c r="BD182" s="203"/>
      <c r="BE182" s="203"/>
      <c r="BF182" s="203"/>
      <c r="BG182" s="203"/>
      <c r="BH182" s="203"/>
      <c r="BI182" s="203"/>
      <c r="BJ182" s="202">
        <f>D36</f>
        <v>603153.27</v>
      </c>
      <c r="BK182" s="31">
        <f>E36</f>
        <v>24315.890000000014</v>
      </c>
      <c r="BL182" s="31">
        <f>F36</f>
        <v>460.10999999998603</v>
      </c>
      <c r="BM182" s="31">
        <f>BK181+BL181</f>
        <v>24775.999999999996</v>
      </c>
      <c r="BN182" s="245">
        <f>BN181+BO181</f>
        <v>24775.999999999989</v>
      </c>
      <c r="BO182" s="246"/>
      <c r="BP182" s="31">
        <f>BD15</f>
        <v>6080.5372685351276</v>
      </c>
      <c r="BQ182" s="31">
        <f>BD12</f>
        <v>47381.562731464866</v>
      </c>
      <c r="BR182" s="31">
        <f>BD6</f>
        <v>53462.1</v>
      </c>
      <c r="BS182" s="31">
        <f>BD4</f>
        <v>3596.9999999999995</v>
      </c>
      <c r="BT182" s="31">
        <f>BD7</f>
        <v>57059.1</v>
      </c>
      <c r="BU182" s="31">
        <f>AW181-BD181+BT181</f>
        <v>86202.714291380908</v>
      </c>
      <c r="BV182" s="31"/>
      <c r="BW182" s="31"/>
      <c r="BX182" s="48"/>
      <c r="BY182" s="48" t="s">
        <v>348</v>
      </c>
      <c r="BZ182" s="48"/>
      <c r="CA182" s="48"/>
      <c r="CB182" s="31"/>
      <c r="CC182" s="31"/>
      <c r="CD182" s="31"/>
      <c r="CE182" s="31"/>
      <c r="CF182" s="31"/>
      <c r="CG182" s="31"/>
      <c r="CH182" s="31">
        <v>603153.27</v>
      </c>
      <c r="CI182" s="31">
        <v>24315.890000000014</v>
      </c>
      <c r="CJ182" s="31">
        <v>460.10999999998603</v>
      </c>
      <c r="CK182" s="31">
        <v>24775.999999999996</v>
      </c>
      <c r="CL182" s="31">
        <v>24775.999999999989</v>
      </c>
      <c r="CM182" s="31"/>
      <c r="CN182" s="31">
        <v>6080.5372685351276</v>
      </c>
      <c r="CO182" s="31">
        <v>47381.562731464866</v>
      </c>
      <c r="CP182" s="31">
        <f>(CN181+CO181)*I11</f>
        <v>59413.36218114302</v>
      </c>
      <c r="CQ182" s="31">
        <f>BD4</f>
        <v>3596.9999999999995</v>
      </c>
      <c r="CR182" s="31">
        <f>CP181+CQ181</f>
        <v>63010.341575723651</v>
      </c>
      <c r="CS182" s="31">
        <f>BU181-CB181+CR181</f>
        <v>85093.055867104544</v>
      </c>
      <c r="CT182" s="170"/>
      <c r="CU182" s="48"/>
      <c r="CV182" s="48"/>
      <c r="CW182" s="48"/>
      <c r="CX182" s="48"/>
      <c r="CY182" s="48"/>
      <c r="CZ182" s="31"/>
      <c r="DA182" s="31"/>
      <c r="DB182" s="31"/>
      <c r="DC182" s="31"/>
      <c r="DD182" s="31"/>
      <c r="DE182" s="31"/>
      <c r="DF182" s="31">
        <f>D38</f>
        <v>647515.67000000004</v>
      </c>
      <c r="DG182" s="31">
        <f>DF181-BJ181</f>
        <v>44362.400000000373</v>
      </c>
      <c r="DH182" s="31">
        <f>F38</f>
        <v>6811.5999999999767</v>
      </c>
      <c r="DI182" s="31">
        <f>DG181+DH181</f>
        <v>51173.999999999971</v>
      </c>
      <c r="DJ182" s="31">
        <f>DA13</f>
        <v>0</v>
      </c>
      <c r="DK182" s="31">
        <f>CX12</f>
        <v>45650.217003588579</v>
      </c>
      <c r="DL182" s="31">
        <f>DB13</f>
        <v>0</v>
      </c>
      <c r="DM182" s="49">
        <f>CZ10</f>
        <v>101629.95277649532</v>
      </c>
      <c r="DN182" s="49">
        <f>DL181+DM181</f>
        <v>111627.99999999996</v>
      </c>
      <c r="DO182" s="49">
        <f>CZ7+DB7</f>
        <v>52214.657818856984</v>
      </c>
      <c r="DP182" s="49">
        <f>DO181-DB7</f>
        <v>50167.669999999955</v>
      </c>
      <c r="DQ182" s="49">
        <f>CZ4</f>
        <v>3596.9999999999995</v>
      </c>
      <c r="DR182" s="49">
        <f>DO182+DQ182</f>
        <v>55811.657818856984</v>
      </c>
      <c r="DS182" s="49">
        <f>CS181-CZ181+DR182</f>
        <v>68554.713685961571</v>
      </c>
      <c r="DT182" s="48"/>
      <c r="DU182" s="48"/>
      <c r="DV182" s="203"/>
      <c r="DW182" s="48" t="s">
        <v>348</v>
      </c>
      <c r="DX182" s="203"/>
      <c r="DY182" s="203"/>
      <c r="DZ182" s="203"/>
      <c r="EA182" s="203"/>
      <c r="EB182" s="203"/>
      <c r="EC182" s="203"/>
      <c r="ED182" s="203"/>
      <c r="EE182" s="203"/>
      <c r="EF182" s="31">
        <f>D39</f>
        <v>664995.4</v>
      </c>
      <c r="EG182" s="31">
        <f>E39</f>
        <v>17479.729999999981</v>
      </c>
      <c r="EH182" s="31">
        <f>F39</f>
        <v>718.27000000001863</v>
      </c>
      <c r="EI182" s="31">
        <f>EG181+EH181</f>
        <v>18198.000000000033</v>
      </c>
      <c r="EJ182" s="31"/>
      <c r="EK182" s="31">
        <f>EI181-EJ181</f>
        <v>11566.074883307721</v>
      </c>
      <c r="EL182" s="31">
        <f>EJ181*1.81</f>
        <v>12003.784461213078</v>
      </c>
      <c r="EM182" s="31">
        <f>DZ12</f>
        <v>22382.115538786973</v>
      </c>
      <c r="EN182" s="31">
        <f>EL182+EM182</f>
        <v>34385.900000000052</v>
      </c>
      <c r="EO182" s="31">
        <f>DZ4</f>
        <v>3596.9999999999995</v>
      </c>
      <c r="EP182" s="31">
        <f>EN182+EO182</f>
        <v>37982.900000000052</v>
      </c>
      <c r="EQ182" s="31">
        <f>DS181-DZ181+EP181</f>
        <v>50630.403685961581</v>
      </c>
      <c r="ER182" s="31"/>
      <c r="ES182" s="31"/>
      <c r="ET182" s="55"/>
      <c r="EU182" s="55" t="s">
        <v>44</v>
      </c>
      <c r="EV182" s="55"/>
      <c r="EW182" s="55"/>
      <c r="EX182" s="55"/>
      <c r="EY182" s="56"/>
      <c r="EZ182" s="56"/>
      <c r="FA182" s="56"/>
      <c r="FB182" s="56"/>
      <c r="FC182" s="56"/>
      <c r="FD182" s="56"/>
      <c r="FE182" s="56">
        <f>E40</f>
        <v>16566.599999999977</v>
      </c>
      <c r="FF182" s="56">
        <f>F40</f>
        <v>777.40000000002328</v>
      </c>
      <c r="FG182" s="56">
        <f>FE181+FF181</f>
        <v>17344.000000000022</v>
      </c>
      <c r="FH182" s="56">
        <f>FG181</f>
        <v>17344.000000000018</v>
      </c>
      <c r="FI182" s="56">
        <f>FG181-FH181</f>
        <v>0</v>
      </c>
      <c r="FJ182" s="56">
        <f>FH181*1.81</f>
        <v>31392.640000000032</v>
      </c>
      <c r="FK182" s="56">
        <f>FI181</f>
        <v>0</v>
      </c>
      <c r="FL182" s="56">
        <f>FJ181+FK181-0.06</f>
        <v>31392.580000000042</v>
      </c>
      <c r="FM182" s="56">
        <f>30*110*(2.9-1.81)</f>
        <v>3596.9999999999995</v>
      </c>
      <c r="FN182" s="56">
        <f>FL181+FM181</f>
        <v>34989.583125140205</v>
      </c>
      <c r="FO182" s="56">
        <f>EQ181-EW181+FN181</f>
        <v>7543.9068111017623</v>
      </c>
      <c r="FP182" s="92"/>
      <c r="FQ182" s="55"/>
      <c r="FR182" s="55"/>
      <c r="FS182" s="55" t="s">
        <v>44</v>
      </c>
      <c r="FT182" s="55"/>
      <c r="FU182" s="55"/>
      <c r="FV182" s="56"/>
      <c r="FW182" s="56"/>
      <c r="FX182" s="56"/>
      <c r="FY182" s="56"/>
      <c r="FZ182" s="56"/>
      <c r="GA182" s="56"/>
      <c r="GB182" s="95">
        <f>D41</f>
        <v>694088.72</v>
      </c>
      <c r="GC182" s="56">
        <f>GB181-FD181</f>
        <v>12526.720000000088</v>
      </c>
      <c r="GD182" s="56">
        <f>F41</f>
        <v>3903.2800000000279</v>
      </c>
      <c r="GE182" s="56">
        <f>GC181+GD181</f>
        <v>16430.000000000007</v>
      </c>
      <c r="GF182" s="56">
        <f>GE181</f>
        <v>16430.000000000018</v>
      </c>
      <c r="GG182" s="56">
        <v>0</v>
      </c>
      <c r="GH182" s="56">
        <f>GF181*1.9</f>
        <v>31217.000000000033</v>
      </c>
      <c r="GI182" s="56">
        <v>0</v>
      </c>
      <c r="GJ182" s="56">
        <f>GH181+GI181</f>
        <v>31217.000000000033</v>
      </c>
      <c r="GK182" s="56"/>
      <c r="GL182" s="56">
        <f>30*110*(3.05-1.9)</f>
        <v>3794.9999999999995</v>
      </c>
      <c r="GM182" s="56">
        <f>GJ181+GL181</f>
        <v>35012.000000000036</v>
      </c>
      <c r="GN182" s="56">
        <f>FO181-FV181+GM181</f>
        <v>21872.386811101765</v>
      </c>
      <c r="GO182" s="92"/>
      <c r="GP182" s="242"/>
      <c r="GQ182" s="55"/>
      <c r="GR182" s="55" t="s">
        <v>44</v>
      </c>
      <c r="GS182" s="55"/>
      <c r="GT182" s="55"/>
      <c r="GU182" s="56"/>
      <c r="GV182" s="56"/>
      <c r="GW182" s="56"/>
      <c r="GX182" s="56"/>
      <c r="GY182" s="56"/>
      <c r="GZ182" s="56"/>
      <c r="HA182" s="56">
        <f>D42</f>
        <v>712076.19</v>
      </c>
      <c r="HB182" s="56">
        <f>E42</f>
        <v>17987.469999999972</v>
      </c>
      <c r="HC182" s="56">
        <f>F42</f>
        <v>-6510.4699999999721</v>
      </c>
      <c r="HD182" s="56">
        <f>HB181+HC181</f>
        <v>11477.000000000015</v>
      </c>
      <c r="HE182" s="56">
        <f>HD181</f>
        <v>11477.000000000011</v>
      </c>
      <c r="HF182" s="56">
        <v>0</v>
      </c>
      <c r="HG182" s="56">
        <f>HE181*1.9-0.02</f>
        <v>21806.280000000021</v>
      </c>
      <c r="HH182" s="56">
        <v>0</v>
      </c>
      <c r="HI182" s="56">
        <f>HG181+HH181</f>
        <v>21806.280000000024</v>
      </c>
      <c r="HJ182" s="56"/>
      <c r="HK182" s="56">
        <f>3300*1.15</f>
        <v>3794.9999999999995</v>
      </c>
      <c r="HL182" s="56">
        <f>HI181+HK181</f>
        <v>25601.276519354527</v>
      </c>
      <c r="HM182" s="56">
        <f>GN181-GU181+HL181</f>
        <v>24773.663330456322</v>
      </c>
      <c r="HN182" s="55"/>
      <c r="HO182" s="55"/>
    </row>
    <row r="183" spans="1:223" ht="111.75" customHeight="1" x14ac:dyDescent="0.25">
      <c r="A183" s="14" t="s">
        <v>7</v>
      </c>
      <c r="B183" s="14" t="s">
        <v>8</v>
      </c>
      <c r="C183" s="14" t="s">
        <v>13</v>
      </c>
      <c r="D183" s="14" t="s">
        <v>1</v>
      </c>
      <c r="E183" s="14" t="s">
        <v>290</v>
      </c>
      <c r="F183" s="14" t="s">
        <v>236</v>
      </c>
      <c r="G183" s="14" t="s">
        <v>203</v>
      </c>
      <c r="H183" s="14" t="s">
        <v>204</v>
      </c>
      <c r="I183" s="14" t="s">
        <v>237</v>
      </c>
      <c r="J183" s="14" t="s">
        <v>238</v>
      </c>
      <c r="K183" s="14" t="s">
        <v>50</v>
      </c>
      <c r="L183" s="14" t="s">
        <v>9</v>
      </c>
      <c r="M183" s="14" t="s">
        <v>10</v>
      </c>
      <c r="N183" s="14" t="s">
        <v>11</v>
      </c>
      <c r="O183" s="14" t="s">
        <v>146</v>
      </c>
      <c r="P183" s="14" t="s">
        <v>147</v>
      </c>
      <c r="Q183" s="14" t="s">
        <v>271</v>
      </c>
      <c r="R183" s="14" t="s">
        <v>148</v>
      </c>
      <c r="S183" s="14" t="s">
        <v>292</v>
      </c>
      <c r="T183" s="14" t="s">
        <v>294</v>
      </c>
      <c r="U183" s="14" t="s">
        <v>295</v>
      </c>
      <c r="V183" s="14" t="s">
        <v>286</v>
      </c>
      <c r="W183" s="14" t="s">
        <v>285</v>
      </c>
      <c r="X183" s="14" t="s">
        <v>293</v>
      </c>
      <c r="Y183" s="14" t="s">
        <v>150</v>
      </c>
      <c r="Z183" s="14" t="s">
        <v>47</v>
      </c>
      <c r="AA183" s="14" t="str">
        <f>AA48</f>
        <v>#</v>
      </c>
      <c r="AB183" s="14" t="str">
        <f t="shared" ref="AB183:CG183" si="215">AB48</f>
        <v>Наименование_Точки_Учета</v>
      </c>
      <c r="AC183" s="14" t="str">
        <f t="shared" si="215"/>
        <v>Серийный_№</v>
      </c>
      <c r="AD183" s="14" t="str">
        <f t="shared" si="215"/>
        <v>дата</v>
      </c>
      <c r="AE183" s="14" t="str">
        <f t="shared" si="215"/>
        <v>Оплачено в январе 2020</v>
      </c>
      <c r="AF183" s="14" t="str">
        <f t="shared" si="215"/>
        <v>СуммАктЭн</v>
      </c>
      <c r="AG183" s="14" t="str">
        <f t="shared" si="215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AH183" s="14" t="str">
        <f t="shared" si="215"/>
        <v>Корректировка показаний 
ПУ за текущий год
(показания ст.ПУ минус показания нов.ПУ )</v>
      </c>
      <c r="AI183" s="14" t="str">
        <f t="shared" si="215"/>
        <v>Корректировка показаний ПУ за  2018 год
(не включено в сальдо показаний на начало года)</v>
      </c>
      <c r="AJ183" s="14" t="str">
        <f t="shared" si="215"/>
        <v>Корректировка показаний ПУ за прошлые периоды
(включено в сальдо показаний на начало года)</v>
      </c>
      <c r="AK183" s="14" t="str">
        <f t="shared" si="215"/>
        <v>Показания счетчиков в расчет</v>
      </c>
      <c r="AL183" s="14" t="str">
        <f t="shared" si="215"/>
        <v>Потребление, кВт</v>
      </c>
      <c r="AM183" s="14" t="str">
        <f t="shared" si="215"/>
        <v>Потери, кВт</v>
      </c>
      <c r="AN183" s="14" t="str">
        <f t="shared" si="215"/>
        <v>Потребление+ потери, кВт</v>
      </c>
      <c r="AO183" s="14" t="str">
        <f t="shared" si="215"/>
        <v>В том числе: потребление по соцнорме, кВт</v>
      </c>
      <c r="AP183" s="14" t="str">
        <f t="shared" si="215"/>
        <v>В том числе: потребление сверх соцнормы, кВт</v>
      </c>
      <c r="AQ183" s="14" t="str">
        <f t="shared" si="215"/>
        <v>Сумма по тарифу 1,81 (по соцнорме), руб.</v>
      </c>
      <c r="AR183" s="14" t="str">
        <f t="shared" si="215"/>
        <v>Сумма по комб.тарифу (сверх соцнормы), руб.</v>
      </c>
      <c r="AS183" s="14" t="str">
        <f t="shared" si="215"/>
        <v xml:space="preserve">Сумма  к оплате за январь Энергосбыту всего, руб. </v>
      </c>
      <c r="AT183" s="14" t="str">
        <f t="shared" si="215"/>
        <v>Сумма к оплате п1
 за период 24.12.2019-30.12.2019</v>
      </c>
      <c r="AU183" s="14" t="str">
        <f t="shared" si="215"/>
        <v>к возмещению п1 с учетом использования соцнормы потребления СН</v>
      </c>
      <c r="AV183" s="14" t="str">
        <f t="shared" si="215"/>
        <v>сумма к начислению платежей за электроэнергию</v>
      </c>
      <c r="AW183" s="14" t="str">
        <f t="shared" si="215"/>
        <v>Задолженность(+)/
переплата(-)
01.02.2020, руб.</v>
      </c>
      <c r="AX183" s="14" t="str">
        <f t="shared" si="215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AY183" s="14" t="str">
        <f t="shared" si="215"/>
        <v>Вид начисления</v>
      </c>
      <c r="AZ183" s="14" t="str">
        <f t="shared" si="215"/>
        <v>#</v>
      </c>
      <c r="BA183" s="14" t="str">
        <f t="shared" si="215"/>
        <v>Наименование_Точки_Учета</v>
      </c>
      <c r="BB183" s="14" t="str">
        <f t="shared" si="215"/>
        <v>Серийный_№</v>
      </c>
      <c r="BC183" s="14" t="str">
        <f t="shared" si="215"/>
        <v>дата</v>
      </c>
      <c r="BD183" s="14" t="str">
        <f t="shared" si="215"/>
        <v>оплачено в феврале 2020</v>
      </c>
      <c r="BE183" s="14" t="str">
        <f t="shared" si="215"/>
        <v>СуммАктЭн</v>
      </c>
      <c r="BF183" s="14" t="str">
        <f t="shared" si="215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BG183" s="14" t="str">
        <f t="shared" si="215"/>
        <v>Корректировка показаний 
ПУ за текущий год
(показания ст.ПУ минус показания нов.ПУ )</v>
      </c>
      <c r="BH183" s="14" t="str">
        <f t="shared" si="215"/>
        <v>Корректировка показаний ПУ за  2018 год
(не включено в сальдо показаний на начало года)</v>
      </c>
      <c r="BI183" s="14" t="str">
        <f t="shared" si="215"/>
        <v>Корректировка показаний ПУ за прошлые периоды
(включено в сальдо показаний на начало года)</v>
      </c>
      <c r="BJ183" s="14" t="str">
        <f t="shared" si="215"/>
        <v>Показания счетчиков в расчет</v>
      </c>
      <c r="BK183" s="14" t="str">
        <f t="shared" si="215"/>
        <v>Потребление, кВт</v>
      </c>
      <c r="BL183" s="14" t="str">
        <f t="shared" si="215"/>
        <v>Потери, кВт</v>
      </c>
      <c r="BM183" s="14" t="str">
        <f t="shared" si="215"/>
        <v>Потребление+ потери, кВт</v>
      </c>
      <c r="BN183" s="14" t="str">
        <f t="shared" si="215"/>
        <v>В том числе: потребление по соцнорме, кВт</v>
      </c>
      <c r="BO183" s="14" t="str">
        <f t="shared" si="215"/>
        <v>В том числе: потребление сверх соцнормы, кВт</v>
      </c>
      <c r="BP183" s="14" t="str">
        <f t="shared" si="215"/>
        <v>Сумма по тарифу 1,81 (по соцнорме), руб.</v>
      </c>
      <c r="BQ183" s="14" t="str">
        <f t="shared" si="215"/>
        <v>Сумма по комб.тарифу (сверх соцнормы), руб.</v>
      </c>
      <c r="BR183" s="14" t="str">
        <f t="shared" si="215"/>
        <v xml:space="preserve">Сумма  к оплате за февраль Энергосбыту всего, руб. </v>
      </c>
      <c r="BS183" s="14" t="str">
        <f t="shared" si="215"/>
        <v>к возмещению п1 с учетом использования соцнормы потребления СН</v>
      </c>
      <c r="BT183" s="14" t="str">
        <f t="shared" si="215"/>
        <v>сумма к начислению платежей за электроэнергию</v>
      </c>
      <c r="BU183" s="14" t="str">
        <f t="shared" si="215"/>
        <v>Задолженность(+)/
переплата(-)
01.03.2020, руб.</v>
      </c>
      <c r="BV183" s="14" t="str">
        <f t="shared" si="215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BW183" s="14" t="str">
        <f t="shared" si="215"/>
        <v>Вид начисления</v>
      </c>
      <c r="BX183" s="13" t="str">
        <f t="shared" si="215"/>
        <v>#</v>
      </c>
      <c r="BY183" s="13" t="str">
        <f t="shared" si="215"/>
        <v>Наименование_Точки_Учета</v>
      </c>
      <c r="BZ183" s="13" t="str">
        <f t="shared" si="215"/>
        <v>Серийный_№</v>
      </c>
      <c r="CA183" s="13" t="str">
        <f t="shared" si="215"/>
        <v>дата</v>
      </c>
      <c r="CB183" s="13" t="str">
        <f t="shared" si="215"/>
        <v>Оплачено в марте</v>
      </c>
      <c r="CC183" s="172" t="str">
        <f t="shared" si="215"/>
        <v>СуммАктЭн</v>
      </c>
      <c r="CD183" s="172" t="str">
        <f t="shared" si="215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CE183" s="172" t="str">
        <f t="shared" si="215"/>
        <v>Корректировка показаний 
ПУ за текущий год
(показания ст.ПУ минус показания нов.ПУ )</v>
      </c>
      <c r="CF183" s="172" t="str">
        <f t="shared" si="215"/>
        <v>Корректировка показаний ПУ за  2018 год
(не включено в сальдо показаний на начало года)</v>
      </c>
      <c r="CG183" s="172" t="str">
        <f t="shared" si="215"/>
        <v>Корректировка показаний ПУ за прошлые периоды
(включено в сальдо показаний на начало года)</v>
      </c>
      <c r="CH183" s="172" t="s">
        <v>50</v>
      </c>
      <c r="CI183" s="172" t="s">
        <v>9</v>
      </c>
      <c r="CJ183" s="172" t="s">
        <v>10</v>
      </c>
      <c r="CK183" s="172" t="s">
        <v>11</v>
      </c>
      <c r="CL183" s="172" t="s">
        <v>146</v>
      </c>
      <c r="CM183" s="172" t="s">
        <v>147</v>
      </c>
      <c r="CN183" s="172" t="s">
        <v>271</v>
      </c>
      <c r="CO183" s="172" t="s">
        <v>148</v>
      </c>
      <c r="CP183" s="13" t="str">
        <f t="shared" ref="CP183:FA183" si="216">CP48</f>
        <v xml:space="preserve">Сумма к оплате учетом к-та потребления марта к февралю К=1,11, руб. 
</v>
      </c>
      <c r="CQ183" s="13" t="str">
        <f t="shared" si="216"/>
        <v>к возмещению п1 с учетом использования соцнормы потребления СН</v>
      </c>
      <c r="CR183" s="13" t="str">
        <f t="shared" si="216"/>
        <v>сумма к начислению платежей за электроэнергию</v>
      </c>
      <c r="CS183" s="13" t="str">
        <f t="shared" si="216"/>
        <v>Задолженность(+)/
переплата(-)
01.04.2020, руб.</v>
      </c>
      <c r="CT183" s="173" t="str">
        <f t="shared" si="216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CU183" s="13" t="str">
        <f t="shared" si="216"/>
        <v>Вид начисления</v>
      </c>
      <c r="CV183" s="13" t="str">
        <f t="shared" si="216"/>
        <v>#</v>
      </c>
      <c r="CW183" s="13" t="str">
        <f t="shared" si="216"/>
        <v>Наименование_Точки_Учета</v>
      </c>
      <c r="CX183" s="13" t="str">
        <f t="shared" si="216"/>
        <v>Серийный_№</v>
      </c>
      <c r="CY183" s="13" t="str">
        <f t="shared" si="216"/>
        <v>дата</v>
      </c>
      <c r="CZ183" s="13" t="str">
        <f t="shared" si="216"/>
        <v xml:space="preserve">Оплачено в апреле </v>
      </c>
      <c r="DA183" s="13" t="str">
        <f t="shared" si="216"/>
        <v>СуммАктЭн</v>
      </c>
      <c r="DB183" s="13" t="str">
        <f t="shared" si="216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DC183" s="13" t="str">
        <f t="shared" si="216"/>
        <v>Корректировка показаний 
ПУ за текущий год
(показания ст.ПУ минус показания нов.ПУ )</v>
      </c>
      <c r="DD183" s="13" t="str">
        <f t="shared" si="216"/>
        <v>Корректировка показаний ПУ за  2018 год
(не включено в сальдо показаний на начало года)</v>
      </c>
      <c r="DE183" s="13" t="str">
        <f t="shared" si="216"/>
        <v>Корректировка показаний ПУ за прошлые периоды
(включено в сальдо показаний на начало года)</v>
      </c>
      <c r="DF183" s="13" t="str">
        <f t="shared" si="216"/>
        <v>Показания счетчиков в расчет</v>
      </c>
      <c r="DG183" s="13" t="str">
        <f t="shared" si="216"/>
        <v>Потребление, кВт
(за март-апрель)</v>
      </c>
      <c r="DH183" s="13" t="str">
        <f t="shared" si="216"/>
        <v>Потери, кВт
(за март-апрель)</v>
      </c>
      <c r="DI183" s="13" t="str">
        <f t="shared" si="216"/>
        <v>Потребление+ потери, кВт
(за март-апрель)</v>
      </c>
      <c r="DJ183" s="13" t="str">
        <f t="shared" si="216"/>
        <v>В том числе: потребление по соцнорме, кВт
(за март-апрель)</v>
      </c>
      <c r="DK183" s="13" t="str">
        <f t="shared" si="216"/>
        <v>В том числе: потребление сверх соцнормы, кВт
(за март-апрель)</v>
      </c>
      <c r="DL183" s="13" t="str">
        <f t="shared" si="216"/>
        <v>Сумма по тарифу 1,81 (по соцнорме), руб.
(за март-апрель)</v>
      </c>
      <c r="DM183" s="13" t="str">
        <f t="shared" si="216"/>
        <v>Сумма по комб.тарифу (сверх соцнормы), руб.
(за март-апрель)</v>
      </c>
      <c r="DN183" s="13" t="str">
        <f t="shared" si="216"/>
        <v>Сумма  к оплате  Энергосбыту всего, руб. 
(за март-апрель)</v>
      </c>
      <c r="DO183" s="39" t="str">
        <f t="shared" si="216"/>
        <v>Сумма  к начислению всего, руб. 
(за апрель)</v>
      </c>
      <c r="DP183" s="197" t="s">
        <v>334</v>
      </c>
      <c r="DQ183" s="13" t="str">
        <f t="shared" si="216"/>
        <v>к возмещению п1 с учетом использования соцнормы потребления СН
(за апрель)</v>
      </c>
      <c r="DR183" s="13" t="str">
        <f t="shared" si="216"/>
        <v>сумма к начислению платежей за электроэнергию
(за апрель)</v>
      </c>
      <c r="DS183" s="13" t="str">
        <f t="shared" si="216"/>
        <v>Задолженность(+)/
переплата(-)
01.05.2020, руб.</v>
      </c>
      <c r="DT183" s="13" t="str">
        <f t="shared" si="216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DU183" s="13" t="str">
        <f t="shared" si="216"/>
        <v>Вид начисления</v>
      </c>
      <c r="DV183" s="13" t="str">
        <f t="shared" si="216"/>
        <v>#</v>
      </c>
      <c r="DW183" s="13" t="str">
        <f t="shared" si="216"/>
        <v>Наименование_Точки_Учета</v>
      </c>
      <c r="DX183" s="13" t="str">
        <f t="shared" si="216"/>
        <v>Серийный_№</v>
      </c>
      <c r="DY183" s="13" t="str">
        <f t="shared" si="216"/>
        <v>дата</v>
      </c>
      <c r="DZ183" s="13" t="str">
        <f t="shared" si="216"/>
        <v>оплачено в мае</v>
      </c>
      <c r="EA183" s="13" t="str">
        <f t="shared" si="216"/>
        <v>СуммАктЭн</v>
      </c>
      <c r="EB183" s="13" t="str">
        <f t="shared" si="216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EC183" s="13" t="str">
        <f t="shared" si="216"/>
        <v>Корректировка показаний 
ПУ за текущий год
(показания ст.ПУ минус показания нов.ПУ )</v>
      </c>
      <c r="ED183" s="13" t="str">
        <f t="shared" si="216"/>
        <v>Корректировка показаний ПУ за  2018 год
(не включено в сальдо показаний на начало года)</v>
      </c>
      <c r="EE183" s="13" t="str">
        <f t="shared" si="216"/>
        <v>Корректировка показаний ПУ за прошлые периоды
(включено в сальдо показаний на начало года)</v>
      </c>
      <c r="EF183" s="13" t="str">
        <f t="shared" si="216"/>
        <v>Показания счетчиков в расчет</v>
      </c>
      <c r="EG183" s="13" t="str">
        <f t="shared" si="216"/>
        <v>Потребление, кВт</v>
      </c>
      <c r="EH183" s="13" t="str">
        <f t="shared" si="216"/>
        <v>Потери, кВт</v>
      </c>
      <c r="EI183" s="13" t="str">
        <f t="shared" si="216"/>
        <v>Потребление+ потери, кВт</v>
      </c>
      <c r="EJ183" s="13" t="str">
        <f t="shared" si="216"/>
        <v>В том числе: потребление по соцнорме, кВт</v>
      </c>
      <c r="EK183" s="13" t="str">
        <f t="shared" si="216"/>
        <v>В том числе: потребление сверх соцнормы, кВт</v>
      </c>
      <c r="EL183" s="13" t="str">
        <f t="shared" si="216"/>
        <v>Сумма по тарифу 1,81 (по соцнорме), руб.</v>
      </c>
      <c r="EM183" s="13" t="str">
        <f t="shared" si="216"/>
        <v>Сумма по комб.тарифу (сверх соцнормы), руб.</v>
      </c>
      <c r="EN183" s="13" t="str">
        <f>EN48</f>
        <v xml:space="preserve">Сумма  к оплате за май Энергосбыту всего, руб. </v>
      </c>
      <c r="EO183" s="13" t="str">
        <f t="shared" si="216"/>
        <v>к возмещению п1 с учетом использования соцнормы потребления СН</v>
      </c>
      <c r="EP183" s="13" t="str">
        <f t="shared" si="216"/>
        <v>сумма к начислению платежей за электроэнергию</v>
      </c>
      <c r="EQ183" s="13" t="str">
        <f t="shared" si="216"/>
        <v>Задолженность(+)/
переплата(-)
01.06.2020, руб.</v>
      </c>
      <c r="ER183" s="13" t="str">
        <f t="shared" si="216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ES183" s="13" t="str">
        <f t="shared" si="216"/>
        <v>Вид начисления</v>
      </c>
      <c r="ET183" s="13" t="str">
        <f t="shared" si="216"/>
        <v>#</v>
      </c>
      <c r="EU183" s="13" t="str">
        <f t="shared" si="216"/>
        <v>Наименование_Точки_Учета</v>
      </c>
      <c r="EV183" s="13" t="str">
        <f t="shared" si="216"/>
        <v>Серийный_№</v>
      </c>
      <c r="EW183" s="13" t="str">
        <f t="shared" si="216"/>
        <v>оплата в июне 2020с учетом данных казначея за прошлые периоды</v>
      </c>
      <c r="EX183" s="13" t="str">
        <f t="shared" si="216"/>
        <v>дата</v>
      </c>
      <c r="EY183" s="13" t="str">
        <f t="shared" si="216"/>
        <v>СуммАктЭн</v>
      </c>
      <c r="EZ183" s="13" t="str">
        <f t="shared" si="216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FA183" s="13" t="str">
        <f t="shared" si="216"/>
        <v>Корректировка показаний 
ПУ за текущий год
(показания ст.ПУ минус показания нов.ПУ )</v>
      </c>
      <c r="FB183" s="13" t="str">
        <f t="shared" ref="FB183:FQ183" si="217">FB48</f>
        <v>Корректировка показаний ПУ за  2018 год
(не включено в сальдо показаний на начало года)</v>
      </c>
      <c r="FC183" s="13" t="str">
        <f t="shared" si="217"/>
        <v>Корректировка показаний ПУ за прошлые периоды
(включено в сальдо показаний на начало года)</v>
      </c>
      <c r="FD183" s="13" t="str">
        <f t="shared" si="217"/>
        <v>Показания счетчиков в расчет</v>
      </c>
      <c r="FE183" s="13" t="str">
        <f t="shared" si="217"/>
        <v>Потребление, кВт</v>
      </c>
      <c r="FF183" s="13" t="str">
        <f t="shared" si="217"/>
        <v>Потери, кВт</v>
      </c>
      <c r="FG183" s="13" t="str">
        <f t="shared" si="217"/>
        <v>Потребление+ потери, кВт</v>
      </c>
      <c r="FH183" s="13" t="str">
        <f t="shared" si="217"/>
        <v>В том числе: потребление по соцнорме, кВт</v>
      </c>
      <c r="FI183" s="13" t="str">
        <f t="shared" si="217"/>
        <v>В том числе: потребление сверх соцнормы, кВт</v>
      </c>
      <c r="FJ183" s="13" t="str">
        <f t="shared" si="217"/>
        <v>Сумма по тарифу 1,81 (по соцнорме), руб.</v>
      </c>
      <c r="FK183" s="13" t="str">
        <f t="shared" si="217"/>
        <v>Сумма по комб.тарифу (сверх соцнормы), руб.</v>
      </c>
      <c r="FL183" s="13" t="str">
        <f t="shared" si="217"/>
        <v xml:space="preserve">Сумма  к оплате за июнь Энергосбыту всего, руб. </v>
      </c>
      <c r="FM183" s="13" t="str">
        <f t="shared" si="217"/>
        <v>к возмещению п1 с учетом использования соцнормы потребления СН</v>
      </c>
      <c r="FN183" s="13" t="str">
        <f t="shared" si="217"/>
        <v>сумма к начислению платежей за электроэнергию</v>
      </c>
      <c r="FO183" s="13" t="str">
        <f t="shared" si="217"/>
        <v>Задолженность(+)/
переплата(-)
01.07.2020, руб.</v>
      </c>
      <c r="FP183" s="173" t="str">
        <f t="shared" si="217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FQ183" s="13" t="str">
        <f t="shared" si="217"/>
        <v>Вид начисления</v>
      </c>
      <c r="FR183" s="5" t="str">
        <f>FR48</f>
        <v>#</v>
      </c>
      <c r="FS183" s="5" t="str">
        <f t="shared" ref="FS183:HO183" si="218">FS48</f>
        <v>Наименование_Точки_Учета</v>
      </c>
      <c r="FT183" s="5" t="str">
        <f t="shared" si="218"/>
        <v>Серийный_№</v>
      </c>
      <c r="FU183" s="5" t="str">
        <f t="shared" si="218"/>
        <v>дата</v>
      </c>
      <c r="FV183" s="5" t="str">
        <f t="shared" si="218"/>
        <v xml:space="preserve">оплачено в июле </v>
      </c>
      <c r="FW183" s="5" t="str">
        <f t="shared" si="218"/>
        <v>СуммАктЭн</v>
      </c>
      <c r="FX183" s="5" t="str">
        <f t="shared" si="218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FY183" s="5" t="str">
        <f t="shared" si="218"/>
        <v>Корректировка показаний 
ПУ за текущий год
(показания ст.ПУ минус показания нов.ПУ )</v>
      </c>
      <c r="FZ183" s="5" t="str">
        <f t="shared" si="218"/>
        <v>Корректировка показаний ПУ за  2018 год
(не включено в сальдо показаний на начало года)</v>
      </c>
      <c r="GA183" s="5" t="str">
        <f t="shared" si="218"/>
        <v>Корректировка показаний ПУ за прошлые периоды
(включено в сальдо показаний на начало года)</v>
      </c>
      <c r="GB183" s="5" t="str">
        <f t="shared" si="218"/>
        <v>Показания счетчиков в расчет</v>
      </c>
      <c r="GC183" s="5" t="str">
        <f t="shared" si="218"/>
        <v>Потребление, кВт</v>
      </c>
      <c r="GD183" s="5" t="str">
        <f t="shared" si="218"/>
        <v>Потери, кВт</v>
      </c>
      <c r="GE183" s="5" t="str">
        <f t="shared" si="218"/>
        <v>Потребление+ потери, кВт</v>
      </c>
      <c r="GF183" s="5" t="str">
        <f t="shared" si="218"/>
        <v>В том числе: потребление по соцнорме, кВт</v>
      </c>
      <c r="GG183" s="5" t="str">
        <f t="shared" si="218"/>
        <v>В том числе: потребление сверх соцнормы, кВт</v>
      </c>
      <c r="GH183" s="5" t="str">
        <f t="shared" si="218"/>
        <v>Сумма по тарифу 1,90 (по соцнорме), руб.</v>
      </c>
      <c r="GI183" s="5" t="str">
        <f t="shared" si="218"/>
        <v>Сумма по комб.тарифу (сверх соцнормы), руб.</v>
      </c>
      <c r="GJ183" s="5" t="str">
        <f t="shared" si="218"/>
        <v xml:space="preserve">Сумма  к оплате за июль Энергосбыту всего, руб. </v>
      </c>
      <c r="GL183" s="5" t="str">
        <f t="shared" si="218"/>
        <v>к возмещению п1 с учетом использования соцнормы потребления СН, кВт</v>
      </c>
      <c r="GM183" s="5" t="str">
        <f t="shared" si="218"/>
        <v>сумма к начислению платежей за электроэнергию, руб.</v>
      </c>
      <c r="GN183" s="5" t="str">
        <f t="shared" si="218"/>
        <v>Задолженность(+)/
переплата(-)
01.08.2020, руб.</v>
      </c>
      <c r="GO183" s="6" t="str">
        <f t="shared" si="218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GP183" s="5" t="str">
        <f t="shared" si="218"/>
        <v>Вид начисления</v>
      </c>
      <c r="GQ183" s="1" t="str">
        <f t="shared" si="218"/>
        <v>#</v>
      </c>
      <c r="GR183" s="1" t="str">
        <f t="shared" si="218"/>
        <v>Наименование_Точки_Учета</v>
      </c>
      <c r="GS183" s="1" t="str">
        <f t="shared" si="218"/>
        <v>Серийный_№</v>
      </c>
      <c r="GT183" s="1" t="str">
        <f t="shared" si="218"/>
        <v>дата</v>
      </c>
      <c r="GU183" s="1" t="str">
        <f t="shared" si="218"/>
        <v>оплачено в августе</v>
      </c>
      <c r="GV183" s="1" t="str">
        <f t="shared" si="218"/>
        <v>СуммАктЭн</v>
      </c>
      <c r="GW183" s="1" t="str">
        <f t="shared" si="218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GX183" s="1" t="str">
        <f t="shared" si="218"/>
        <v>Корректировка показаний 
ПУ за текущий год
(показания ст.ПУ минус показания нов.ПУ )</v>
      </c>
      <c r="GY183" s="1" t="str">
        <f t="shared" si="218"/>
        <v>Корректировка показаний ПУ за  2018 год
(не включено в сальдо показаний на начало года)</v>
      </c>
      <c r="GZ183" s="1" t="str">
        <f t="shared" si="218"/>
        <v>Корректировка показаний ПУ за прошлые периоды
(включено в сальдо показаний на начало года)</v>
      </c>
      <c r="HA183" s="1" t="str">
        <f t="shared" si="218"/>
        <v>Показания счетчиков в расчет</v>
      </c>
      <c r="HB183" s="1" t="str">
        <f t="shared" si="218"/>
        <v>Потребление, кВт</v>
      </c>
      <c r="HC183" s="1" t="str">
        <f t="shared" si="218"/>
        <v>Потери, кВт</v>
      </c>
      <c r="HD183" s="1" t="str">
        <f t="shared" si="218"/>
        <v>Потребление+ потери, кВт</v>
      </c>
      <c r="HE183" s="1" t="str">
        <f t="shared" si="218"/>
        <v>В том числе: потребление по соцнорме, кВт</v>
      </c>
      <c r="HF183" s="1" t="str">
        <f t="shared" si="218"/>
        <v>В том числе: потребление сверх соцнормы, кВт</v>
      </c>
      <c r="HG183" s="1" t="str">
        <f t="shared" si="218"/>
        <v>Сумма по тарифу 1,90 (по соцнорме), руб.</v>
      </c>
      <c r="HH183" s="1" t="str">
        <f t="shared" si="218"/>
        <v>Сумма по комб.тарифу (сверх соцнормы), руб.</v>
      </c>
      <c r="HI183" s="1" t="str">
        <f t="shared" si="218"/>
        <v xml:space="preserve">Сумма  к оплате за июль Энергосбыту всего, руб. </v>
      </c>
      <c r="HJ183" s="1" t="str">
        <f t="shared" si="218"/>
        <v>потребление, учитываемое при расчете возмещения соцнормы потребления (более 110 кВт)</v>
      </c>
      <c r="HK183" s="1" t="str">
        <f t="shared" si="218"/>
        <v>к возмещению п1 с учетом использования соцнормы потребления СН, кВт</v>
      </c>
      <c r="HL183" s="1" t="str">
        <f t="shared" si="218"/>
        <v>сумма к начислению платежей за электроэнергию, руб.</v>
      </c>
      <c r="HM183" s="1" t="str">
        <f t="shared" si="218"/>
        <v>Задолженность(+)/
переплата(-)
01.09.2020, руб.</v>
      </c>
      <c r="HN183" s="13" t="str">
        <f t="shared" si="218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HO183" s="1" t="str">
        <f t="shared" si="218"/>
        <v>Вид начисления</v>
      </c>
    </row>
    <row r="184" spans="1:223" ht="45" x14ac:dyDescent="0.25">
      <c r="AT184" s="119"/>
      <c r="CP184" s="5">
        <v>61460.28</v>
      </c>
      <c r="CQ184" s="5" t="s">
        <v>344</v>
      </c>
      <c r="DP184" s="198" t="s">
        <v>346</v>
      </c>
    </row>
    <row r="185" spans="1:223" x14ac:dyDescent="0.25">
      <c r="AT185" s="119"/>
      <c r="CP185" s="85">
        <f>CP184-CP182</f>
        <v>2046.9178188569786</v>
      </c>
      <c r="CQ185" s="5" t="s">
        <v>239</v>
      </c>
    </row>
    <row r="186" spans="1:223" x14ac:dyDescent="0.25">
      <c r="AT186" s="119"/>
    </row>
    <row r="187" spans="1:223" x14ac:dyDescent="0.25">
      <c r="AT187" s="119"/>
    </row>
    <row r="188" spans="1:223" x14ac:dyDescent="0.25">
      <c r="AT188" s="119"/>
    </row>
    <row r="189" spans="1:223" x14ac:dyDescent="0.25">
      <c r="AT189" s="119"/>
    </row>
    <row r="190" spans="1:223" x14ac:dyDescent="0.25">
      <c r="AT190" s="119"/>
    </row>
    <row r="191" spans="1:223" x14ac:dyDescent="0.25">
      <c r="AT191" s="119"/>
    </row>
    <row r="192" spans="1:223" x14ac:dyDescent="0.25">
      <c r="AT192" s="119"/>
    </row>
    <row r="193" spans="46:46" x14ac:dyDescent="0.25">
      <c r="AT193" s="119"/>
    </row>
    <row r="194" spans="46:46" x14ac:dyDescent="0.25">
      <c r="AT194" s="119"/>
    </row>
    <row r="195" spans="46:46" x14ac:dyDescent="0.25">
      <c r="AT195" s="119"/>
    </row>
    <row r="196" spans="46:46" x14ac:dyDescent="0.25">
      <c r="AT196" s="119"/>
    </row>
    <row r="197" spans="46:46" x14ac:dyDescent="0.25">
      <c r="AT197" s="119"/>
    </row>
    <row r="198" spans="46:46" x14ac:dyDescent="0.25">
      <c r="AT198" s="119"/>
    </row>
    <row r="199" spans="46:46" x14ac:dyDescent="0.25">
      <c r="AT199" s="119"/>
    </row>
    <row r="200" spans="46:46" x14ac:dyDescent="0.25">
      <c r="AT200" s="119"/>
    </row>
    <row r="201" spans="46:46" x14ac:dyDescent="0.25">
      <c r="AT201" s="119"/>
    </row>
    <row r="202" spans="46:46" x14ac:dyDescent="0.25">
      <c r="AT202" s="119"/>
    </row>
    <row r="203" spans="46:46" x14ac:dyDescent="0.25">
      <c r="AT203" s="119"/>
    </row>
    <row r="204" spans="46:46" x14ac:dyDescent="0.25">
      <c r="AT204" s="119"/>
    </row>
    <row r="205" spans="46:46" x14ac:dyDescent="0.25">
      <c r="AT205" s="119"/>
    </row>
    <row r="206" spans="46:46" x14ac:dyDescent="0.25">
      <c r="AT206" s="119"/>
    </row>
    <row r="207" spans="46:46" x14ac:dyDescent="0.25">
      <c r="AT207" s="119"/>
    </row>
    <row r="208" spans="46:46" x14ac:dyDescent="0.25">
      <c r="AT208" s="119"/>
    </row>
    <row r="209" spans="46:46" x14ac:dyDescent="0.25">
      <c r="AT209" s="119"/>
    </row>
    <row r="210" spans="46:46" x14ac:dyDescent="0.25">
      <c r="AT210" s="119"/>
    </row>
    <row r="211" spans="46:46" x14ac:dyDescent="0.25">
      <c r="AT211" s="119"/>
    </row>
    <row r="212" spans="46:46" x14ac:dyDescent="0.25">
      <c r="AT212" s="119"/>
    </row>
    <row r="213" spans="46:46" x14ac:dyDescent="0.25">
      <c r="AT213" s="119"/>
    </row>
    <row r="214" spans="46:46" x14ac:dyDescent="0.25">
      <c r="AT214" s="119"/>
    </row>
    <row r="215" spans="46:46" x14ac:dyDescent="0.25">
      <c r="AT215" s="119"/>
    </row>
    <row r="216" spans="46:46" x14ac:dyDescent="0.25">
      <c r="AT216" s="119"/>
    </row>
    <row r="217" spans="46:46" x14ac:dyDescent="0.25">
      <c r="AT217" s="119"/>
    </row>
    <row r="218" spans="46:46" x14ac:dyDescent="0.25">
      <c r="AT218" s="119"/>
    </row>
    <row r="219" spans="46:46" x14ac:dyDescent="0.25">
      <c r="AT219" s="119"/>
    </row>
    <row r="220" spans="46:46" x14ac:dyDescent="0.25">
      <c r="AT220" s="119"/>
    </row>
    <row r="221" spans="46:46" x14ac:dyDescent="0.25">
      <c r="AT221" s="119"/>
    </row>
    <row r="222" spans="46:46" x14ac:dyDescent="0.25">
      <c r="AT222" s="119"/>
    </row>
    <row r="223" spans="46:46" x14ac:dyDescent="0.25">
      <c r="AT223" s="119"/>
    </row>
    <row r="224" spans="46:46" x14ac:dyDescent="0.25">
      <c r="AT224" s="119"/>
    </row>
    <row r="225" spans="46:46" x14ac:dyDescent="0.25">
      <c r="AT225" s="119"/>
    </row>
    <row r="226" spans="46:46" x14ac:dyDescent="0.25">
      <c r="AT226" s="119"/>
    </row>
    <row r="227" spans="46:46" x14ac:dyDescent="0.25">
      <c r="AT227" s="119"/>
    </row>
    <row r="228" spans="46:46" x14ac:dyDescent="0.25">
      <c r="AT228" s="119"/>
    </row>
    <row r="229" spans="46:46" x14ac:dyDescent="0.25">
      <c r="AT229" s="119"/>
    </row>
    <row r="230" spans="46:46" x14ac:dyDescent="0.25">
      <c r="AT230" s="119"/>
    </row>
    <row r="231" spans="46:46" x14ac:dyDescent="0.25">
      <c r="AT231" s="119"/>
    </row>
    <row r="232" spans="46:46" x14ac:dyDescent="0.25">
      <c r="AT232" s="119"/>
    </row>
    <row r="233" spans="46:46" x14ac:dyDescent="0.25">
      <c r="AT233" s="119"/>
    </row>
    <row r="234" spans="46:46" x14ac:dyDescent="0.25">
      <c r="AT234" s="119"/>
    </row>
    <row r="235" spans="46:46" x14ac:dyDescent="0.25">
      <c r="AT235" s="119"/>
    </row>
    <row r="236" spans="46:46" x14ac:dyDescent="0.25">
      <c r="AT236" s="119"/>
    </row>
    <row r="237" spans="46:46" x14ac:dyDescent="0.25">
      <c r="AT237" s="119"/>
    </row>
    <row r="238" spans="46:46" x14ac:dyDescent="0.25">
      <c r="AT238" s="119"/>
    </row>
    <row r="239" spans="46:46" x14ac:dyDescent="0.25">
      <c r="AT239" s="119"/>
    </row>
    <row r="240" spans="46:46" x14ac:dyDescent="0.25">
      <c r="AT240" s="119"/>
    </row>
    <row r="241" spans="46:46" x14ac:dyDescent="0.25">
      <c r="AT241" s="119"/>
    </row>
    <row r="242" spans="46:46" x14ac:dyDescent="0.25">
      <c r="AT242" s="119"/>
    </row>
    <row r="243" spans="46:46" x14ac:dyDescent="0.25">
      <c r="AT243" s="119"/>
    </row>
    <row r="244" spans="46:46" x14ac:dyDescent="0.25">
      <c r="AT244" s="119"/>
    </row>
    <row r="245" spans="46:46" x14ac:dyDescent="0.25">
      <c r="AT245" s="119"/>
    </row>
    <row r="246" spans="46:46" x14ac:dyDescent="0.25">
      <c r="AT246" s="119"/>
    </row>
    <row r="247" spans="46:46" x14ac:dyDescent="0.25">
      <c r="AT247" s="119"/>
    </row>
    <row r="248" spans="46:46" x14ac:dyDescent="0.25">
      <c r="AT248" s="119"/>
    </row>
    <row r="249" spans="46:46" x14ac:dyDescent="0.25">
      <c r="AT249" s="119"/>
    </row>
    <row r="250" spans="46:46" x14ac:dyDescent="0.25">
      <c r="AT250" s="119"/>
    </row>
    <row r="251" spans="46:46" x14ac:dyDescent="0.25">
      <c r="AT251" s="119"/>
    </row>
    <row r="252" spans="46:46" x14ac:dyDescent="0.25">
      <c r="AT252" s="119"/>
    </row>
    <row r="253" spans="46:46" x14ac:dyDescent="0.25">
      <c r="AT253" s="119"/>
    </row>
    <row r="254" spans="46:46" x14ac:dyDescent="0.25">
      <c r="AT254" s="119"/>
    </row>
    <row r="255" spans="46:46" x14ac:dyDescent="0.25">
      <c r="AT255" s="119"/>
    </row>
    <row r="256" spans="46:46" x14ac:dyDescent="0.25">
      <c r="AT256" s="119"/>
    </row>
    <row r="257" spans="46:46" x14ac:dyDescent="0.25">
      <c r="AT257" s="119"/>
    </row>
    <row r="258" spans="46:46" x14ac:dyDescent="0.25">
      <c r="AT258" s="119"/>
    </row>
    <row r="259" spans="46:46" x14ac:dyDescent="0.25">
      <c r="AT259" s="119"/>
    </row>
    <row r="260" spans="46:46" x14ac:dyDescent="0.25">
      <c r="AT260" s="119"/>
    </row>
    <row r="261" spans="46:46" x14ac:dyDescent="0.25">
      <c r="AT261" s="119"/>
    </row>
    <row r="262" spans="46:46" x14ac:dyDescent="0.25">
      <c r="AT262" s="119"/>
    </row>
    <row r="263" spans="46:46" x14ac:dyDescent="0.25">
      <c r="AT263" s="119"/>
    </row>
    <row r="264" spans="46:46" x14ac:dyDescent="0.25">
      <c r="AT264" s="119"/>
    </row>
    <row r="265" spans="46:46" x14ac:dyDescent="0.25">
      <c r="AT265" s="119"/>
    </row>
    <row r="266" spans="46:46" x14ac:dyDescent="0.25">
      <c r="AT266" s="119"/>
    </row>
    <row r="267" spans="46:46" x14ac:dyDescent="0.25">
      <c r="AT267" s="119"/>
    </row>
    <row r="268" spans="46:46" x14ac:dyDescent="0.25">
      <c r="AT268" s="119"/>
    </row>
    <row r="269" spans="46:46" x14ac:dyDescent="0.25">
      <c r="AT269" s="119"/>
    </row>
    <row r="270" spans="46:46" x14ac:dyDescent="0.25">
      <c r="AT270" s="119"/>
    </row>
    <row r="271" spans="46:46" x14ac:dyDescent="0.25">
      <c r="AT271" s="119"/>
    </row>
    <row r="272" spans="46:46" x14ac:dyDescent="0.25">
      <c r="AT272" s="119"/>
    </row>
    <row r="273" spans="46:46" x14ac:dyDescent="0.25">
      <c r="AT273" s="119"/>
    </row>
    <row r="274" spans="46:46" x14ac:dyDescent="0.25">
      <c r="AT274" s="119"/>
    </row>
    <row r="275" spans="46:46" x14ac:dyDescent="0.25">
      <c r="AT275" s="119"/>
    </row>
    <row r="276" spans="46:46" x14ac:dyDescent="0.25">
      <c r="AT276" s="119"/>
    </row>
    <row r="277" spans="46:46" x14ac:dyDescent="0.25">
      <c r="AT277" s="119"/>
    </row>
    <row r="278" spans="46:46" x14ac:dyDescent="0.25">
      <c r="AT278" s="119"/>
    </row>
    <row r="279" spans="46:46" x14ac:dyDescent="0.25">
      <c r="AT279" s="119"/>
    </row>
    <row r="280" spans="46:46" x14ac:dyDescent="0.25">
      <c r="AT280" s="119"/>
    </row>
    <row r="281" spans="46:46" x14ac:dyDescent="0.25">
      <c r="AT281" s="119"/>
    </row>
    <row r="282" spans="46:46" x14ac:dyDescent="0.25">
      <c r="AT282" s="119"/>
    </row>
    <row r="283" spans="46:46" x14ac:dyDescent="0.25">
      <c r="AT283" s="119"/>
    </row>
    <row r="284" spans="46:46" x14ac:dyDescent="0.25">
      <c r="AT284" s="119"/>
    </row>
    <row r="285" spans="46:46" x14ac:dyDescent="0.25">
      <c r="AT285" s="119"/>
    </row>
    <row r="286" spans="46:46" x14ac:dyDescent="0.25">
      <c r="AT286" s="119"/>
    </row>
    <row r="287" spans="46:46" x14ac:dyDescent="0.25">
      <c r="AT287" s="119"/>
    </row>
    <row r="288" spans="46:46" x14ac:dyDescent="0.25">
      <c r="AT288" s="119"/>
    </row>
    <row r="289" spans="46:46" x14ac:dyDescent="0.25">
      <c r="AT289" s="119"/>
    </row>
    <row r="290" spans="46:46" x14ac:dyDescent="0.25">
      <c r="AT290" s="119"/>
    </row>
    <row r="291" spans="46:46" x14ac:dyDescent="0.25">
      <c r="AT291" s="119"/>
    </row>
    <row r="292" spans="46:46" x14ac:dyDescent="0.25">
      <c r="AT292" s="119"/>
    </row>
    <row r="293" spans="46:46" x14ac:dyDescent="0.25">
      <c r="AT293" s="119"/>
    </row>
    <row r="294" spans="46:46" x14ac:dyDescent="0.25">
      <c r="AT294" s="119"/>
    </row>
    <row r="295" spans="46:46" x14ac:dyDescent="0.25">
      <c r="AT295" s="119"/>
    </row>
    <row r="296" spans="46:46" x14ac:dyDescent="0.25">
      <c r="AT296" s="119"/>
    </row>
    <row r="297" spans="46:46" x14ac:dyDescent="0.25">
      <c r="AT297" s="120"/>
    </row>
    <row r="298" spans="46:46" x14ac:dyDescent="0.25">
      <c r="AT298" s="121"/>
    </row>
    <row r="299" spans="46:46" x14ac:dyDescent="0.25">
      <c r="AT299" s="122"/>
    </row>
  </sheetData>
  <mergeCells count="16">
    <mergeCell ref="CC46:CO46"/>
    <mergeCell ref="A1:H1"/>
    <mergeCell ref="J2:J4"/>
    <mergeCell ref="BA9:BD9"/>
    <mergeCell ref="DW9:DZ9"/>
    <mergeCell ref="K16:N16"/>
    <mergeCell ref="ET47:FQ47"/>
    <mergeCell ref="FR47:GP47"/>
    <mergeCell ref="BN182:BO182"/>
    <mergeCell ref="GQ47:HO47"/>
    <mergeCell ref="A47:Z47"/>
    <mergeCell ref="AA47:AY47"/>
    <mergeCell ref="AZ47:BW47"/>
    <mergeCell ref="BX47:CU47"/>
    <mergeCell ref="CV47:DU47"/>
    <mergeCell ref="DV47:ES47"/>
  </mergeCells>
  <pageMargins left="0.70866141732283472" right="0.51181102362204722" top="0.55118110236220474" bottom="0.15748031496062992" header="0.31496062992125984" footer="0.31496062992125984"/>
  <pageSetup paperSize="9" scale="10" fitToHeight="2" orientation="portrait" r:id="rId1"/>
  <colBreaks count="1" manualBreakCount="1">
    <brk id="160" max="1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 2020 </vt:lpstr>
      <vt:lpstr>'август 2020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2020-09-16T17:53:45Z</dcterms:modified>
</cp:coreProperties>
</file>